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K:\080000_技術部\080800_技術部他拠点共有\080890_技術部担当共有\安心マンホール工法協会\03広報委員会\浮上計算書ツール作成\"/>
    </mc:Choice>
  </mc:AlternateContent>
  <xr:revisionPtr revIDLastSave="0" documentId="13_ncr:1_{D6BACD4A-3C2D-4204-BA79-44D89810D174}" xr6:coauthVersionLast="47" xr6:coauthVersionMax="47" xr10:uidLastSave="{00000000-0000-0000-0000-000000000000}"/>
  <workbookProtection workbookAlgorithmName="SHA-512" workbookHashValue="v0sB1nVjGI18wEUBmOoh2zys+J5zMREnDAoGWrGeSowoh4LFwy+2z1NR0mwbAGFTeED1c1KnUhNtr3z9ynlqHg==" workbookSaltValue="Daxrr7dd6uESFfxVxlg1Tw==" workbookSpinCount="100000" lockStructure="1"/>
  <bookViews>
    <workbookView xWindow="2340" yWindow="660" windowWidth="25170" windowHeight="13080" tabRatio="873" firstSheet="1" activeTab="1" xr2:uid="{C5CCB422-249E-4578-AE47-89362F51A23D}"/>
  </bookViews>
  <sheets>
    <sheet name="ご依頼フロー" sheetId="17" state="hidden" r:id="rId1"/>
    <sheet name="データ入力" sheetId="1" r:id="rId2"/>
    <sheet name="データ入力例" sheetId="16" r:id="rId3"/>
    <sheet name="リスト" sheetId="11" state="hidden" r:id="rId4"/>
    <sheet name="加味率リスト" sheetId="12" r:id="rId5"/>
    <sheet name="表紙" sheetId="15" state="hidden" r:id="rId6"/>
    <sheet name="基本事項" sheetId="3" state="hidden" r:id="rId7"/>
    <sheet name="最大浮上量算出表" sheetId="4" state="hidden" r:id="rId8"/>
    <sheet name="安心MH工法浮上量算出式" sheetId="6" state="hidden" r:id="rId9"/>
    <sheet name="安心MH工法浮上量算出表" sheetId="7" state="hidden" r:id="rId10"/>
    <sheet name="起振後相対密度算出式" sheetId="13" state="hidden" r:id="rId11"/>
    <sheet name="起振後相対密度算出表" sheetId="9" state="hidden" r:id="rId12"/>
    <sheet name="総括" sheetId="10" r:id="rId13"/>
    <sheet name="改訂履歴" sheetId="14" state="hidden" r:id="rId14"/>
  </sheets>
  <definedNames>
    <definedName name="_xlnm._FilterDatabase" localSheetId="4" hidden="1">加味率リスト!$S$1:$S$20</definedName>
    <definedName name="_xlnm.Print_Area" localSheetId="0">ご依頼フロー!$A$1:$BD$41</definedName>
    <definedName name="_xlnm.Print_Area" localSheetId="8">安心MH工法浮上量算出式!$A$1:$U$56</definedName>
    <definedName name="_xlnm.Print_Area" localSheetId="9">OFFSET(安心MH工法浮上量算出表!$A$5,0,0,COUNT(安心MH工法浮上量算出表!$B:$B)+COUNTIF(安心MH工法浮上量算出表!$B:$B,"?*")-1,20)</definedName>
    <definedName name="_xlnm.Print_Area" localSheetId="6">基本事項!$A$1:$U$205</definedName>
    <definedName name="_xlnm.Print_Area" localSheetId="10">起振後相対密度算出式!$A$1:$U$21</definedName>
    <definedName name="_xlnm.Print_Area" localSheetId="11">OFFSET(起振後相対密度算出表!$A$5,0,0,COUNT(起振後相対密度算出表!$B:$B)+COUNTIF(起振後相対密度算出表!$B:$B,"?*")-1,11)</definedName>
    <definedName name="_xlnm.Print_Area" localSheetId="7">OFFSET(最大浮上量算出表!$A$5,0,0,COUNT(最大浮上量算出表!$B:$B)+COUNTIF(最大浮上量算出表!$B:$B,"?*")-2,38)</definedName>
    <definedName name="_xlnm.Print_Area" localSheetId="12">OFFSET(総括!$A$5,0,0,COUNT(総括!$B:$B)+COUNTIF(総括!$B:$B,"?*")-1,10)</definedName>
    <definedName name="_xlnm.Print_Area" localSheetId="5">表紙!$A$1:$U$27</definedName>
    <definedName name="_xlnm.Print_Titles" localSheetId="9">安心MH工法浮上量算出表!$1:$4</definedName>
    <definedName name="_xlnm.Print_Titles" localSheetId="11">起振後相対密度算出表!$1:$4</definedName>
    <definedName name="_xlnm.Print_Titles" localSheetId="7">最大浮上量算出表!$1:$4</definedName>
    <definedName name="_xlnm.Print_Titles" localSheetId="12">総括!$1:$4</definedName>
    <definedName name="許容浮上量">データ入力!$D$58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65" i="1" l="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B2" i="16" l="1"/>
  <c r="D6" i="10" l="1"/>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AD65" i="1"/>
  <c r="AD66" i="1"/>
  <c r="AF66" i="1" s="1"/>
  <c r="AG66" i="1" s="1" a="1"/>
  <c r="AG66" i="1" s="1"/>
  <c r="AD67" i="1"/>
  <c r="AD68" i="1"/>
  <c r="AD69" i="1"/>
  <c r="AD70" i="1"/>
  <c r="AF70" i="1" s="1"/>
  <c r="AG70" i="1" s="1" a="1"/>
  <c r="AG70" i="1" s="1"/>
  <c r="AD71" i="1"/>
  <c r="AD72" i="1"/>
  <c r="AD73" i="1"/>
  <c r="AF73" i="1" s="1"/>
  <c r="AG73" i="1" s="1" a="1"/>
  <c r="AG73" i="1" s="1"/>
  <c r="AD74" i="1"/>
  <c r="AF74" i="1" s="1"/>
  <c r="AG74" i="1" s="1" a="1"/>
  <c r="AG74" i="1" s="1"/>
  <c r="AD75" i="1"/>
  <c r="AD76" i="1"/>
  <c r="AD77" i="1"/>
  <c r="AF77" i="1" s="1"/>
  <c r="AG77" i="1" s="1" a="1"/>
  <c r="AG77" i="1" s="1"/>
  <c r="AD78" i="1"/>
  <c r="AD79" i="1"/>
  <c r="AD80" i="1"/>
  <c r="AD81" i="1"/>
  <c r="AD82" i="1"/>
  <c r="AD83" i="1"/>
  <c r="AD84" i="1"/>
  <c r="AD85" i="1"/>
  <c r="AD86" i="1"/>
  <c r="AD87" i="1"/>
  <c r="AD88" i="1"/>
  <c r="AF88" i="1" s="1"/>
  <c r="AG88" i="1" s="1" a="1"/>
  <c r="AG88" i="1" s="1"/>
  <c r="AD89" i="1"/>
  <c r="AF89" i="1" s="1"/>
  <c r="AG89" i="1" s="1" a="1"/>
  <c r="AG89" i="1" s="1"/>
  <c r="AD90" i="1"/>
  <c r="AD91" i="1"/>
  <c r="AD92" i="1"/>
  <c r="AD93" i="1"/>
  <c r="AD94" i="1"/>
  <c r="AD95" i="1"/>
  <c r="AD96" i="1"/>
  <c r="AD97" i="1"/>
  <c r="AD98" i="1"/>
  <c r="AD99" i="1"/>
  <c r="AD100" i="1"/>
  <c r="AD101" i="1"/>
  <c r="AD102" i="1"/>
  <c r="AF102" i="1" s="1"/>
  <c r="AG102" i="1" s="1" a="1"/>
  <c r="AG102" i="1" s="1"/>
  <c r="AD103" i="1"/>
  <c r="AD104" i="1"/>
  <c r="AD105" i="1"/>
  <c r="AF105" i="1" s="1"/>
  <c r="AG105" i="1" s="1" a="1"/>
  <c r="AG105" i="1" s="1"/>
  <c r="AD106" i="1"/>
  <c r="AF106" i="1" s="1"/>
  <c r="AG106" i="1" s="1" a="1"/>
  <c r="AG106" i="1" s="1"/>
  <c r="AD107" i="1"/>
  <c r="AD108" i="1"/>
  <c r="AD109" i="1"/>
  <c r="AD110" i="1"/>
  <c r="AF110" i="1" s="1"/>
  <c r="AG110" i="1" s="1" a="1"/>
  <c r="AG110" i="1" s="1"/>
  <c r="AD111" i="1"/>
  <c r="AD112" i="1"/>
  <c r="AD113" i="1"/>
  <c r="AD114" i="1"/>
  <c r="AD115" i="1"/>
  <c r="AD116" i="1"/>
  <c r="AD117" i="1"/>
  <c r="AD118" i="1"/>
  <c r="AD119" i="1"/>
  <c r="AD120" i="1"/>
  <c r="AD121" i="1"/>
  <c r="AD122" i="1"/>
  <c r="AD123" i="1"/>
  <c r="AD124" i="1"/>
  <c r="AD125" i="1"/>
  <c r="AF125" i="1" s="1"/>
  <c r="AG125" i="1" s="1" a="1"/>
  <c r="AG125" i="1" s="1"/>
  <c r="AD126" i="1"/>
  <c r="AD127" i="1"/>
  <c r="AD128" i="1"/>
  <c r="AF128" i="1" s="1"/>
  <c r="AG128" i="1" s="1" a="1"/>
  <c r="AG128" i="1" s="1"/>
  <c r="AD129" i="1"/>
  <c r="AD130" i="1"/>
  <c r="AF130" i="1" s="1"/>
  <c r="AG130" i="1" s="1" a="1"/>
  <c r="AG130" i="1" s="1"/>
  <c r="AD131" i="1"/>
  <c r="AD132" i="1"/>
  <c r="AD133" i="1"/>
  <c r="AD134" i="1"/>
  <c r="AF134" i="1" s="1"/>
  <c r="AG134" i="1" s="1" a="1"/>
  <c r="AG134" i="1" s="1"/>
  <c r="AD135" i="1"/>
  <c r="AD136" i="1"/>
  <c r="AD137" i="1"/>
  <c r="AD138" i="1"/>
  <c r="AF138" i="1" s="1"/>
  <c r="AG138" i="1" s="1" a="1"/>
  <c r="AG138" i="1" s="1"/>
  <c r="AD139" i="1"/>
  <c r="AD140" i="1"/>
  <c r="AD141" i="1"/>
  <c r="AD142" i="1"/>
  <c r="AF142" i="1" s="1"/>
  <c r="AG142" i="1" s="1" a="1"/>
  <c r="AG142" i="1" s="1"/>
  <c r="AD143" i="1"/>
  <c r="AD144" i="1"/>
  <c r="AD145" i="1"/>
  <c r="AD146" i="1"/>
  <c r="AD147" i="1"/>
  <c r="AD148" i="1"/>
  <c r="AD149" i="1"/>
  <c r="AF149" i="1" s="1"/>
  <c r="AG149" i="1" s="1" a="1"/>
  <c r="AG149" i="1" s="1"/>
  <c r="AD150" i="1"/>
  <c r="AD151" i="1"/>
  <c r="AD152" i="1"/>
  <c r="AD153" i="1"/>
  <c r="AF153" i="1" s="1"/>
  <c r="AG153" i="1" s="1" a="1"/>
  <c r="AG153" i="1" s="1"/>
  <c r="AD154" i="1"/>
  <c r="AF154" i="1" s="1"/>
  <c r="AG154" i="1" s="1" a="1"/>
  <c r="AG154" i="1" s="1"/>
  <c r="AD155" i="1"/>
  <c r="AD156" i="1"/>
  <c r="AD157" i="1"/>
  <c r="AD158" i="1"/>
  <c r="AD159" i="1"/>
  <c r="AD160" i="1"/>
  <c r="AD161" i="1"/>
  <c r="AD162" i="1"/>
  <c r="AD163" i="1"/>
  <c r="AD164" i="1"/>
  <c r="AF164" i="1" s="1"/>
  <c r="AG164" i="1" s="1" a="1"/>
  <c r="AG164" i="1" s="1"/>
  <c r="AD165" i="1"/>
  <c r="AD166" i="1"/>
  <c r="AD167" i="1"/>
  <c r="AD168" i="1"/>
  <c r="AD169" i="1"/>
  <c r="AD170" i="1"/>
  <c r="AD171" i="1"/>
  <c r="AD172" i="1"/>
  <c r="AD173" i="1"/>
  <c r="AD174" i="1"/>
  <c r="AD175" i="1"/>
  <c r="AD176" i="1"/>
  <c r="AF176" i="1" s="1"/>
  <c r="AG176" i="1" s="1" a="1"/>
  <c r="AG176" i="1" s="1"/>
  <c r="AD177" i="1"/>
  <c r="AD178" i="1"/>
  <c r="AD179" i="1"/>
  <c r="AD180" i="1"/>
  <c r="AD181" i="1"/>
  <c r="AD182" i="1"/>
  <c r="AD183" i="1"/>
  <c r="AD184" i="1"/>
  <c r="AD185" i="1"/>
  <c r="AF185" i="1" s="1"/>
  <c r="AG185" i="1" s="1" a="1"/>
  <c r="AG185" i="1" s="1"/>
  <c r="AD186" i="1"/>
  <c r="AF186" i="1" s="1"/>
  <c r="AG186" i="1" s="1" a="1"/>
  <c r="AG186" i="1" s="1"/>
  <c r="AD187" i="1"/>
  <c r="AD188" i="1"/>
  <c r="AD189" i="1"/>
  <c r="AD190" i="1"/>
  <c r="AF190" i="1" s="1"/>
  <c r="AG190" i="1" s="1" a="1"/>
  <c r="AG190" i="1" s="1"/>
  <c r="AD191" i="1"/>
  <c r="AD192" i="1"/>
  <c r="AD193" i="1"/>
  <c r="AD194" i="1"/>
  <c r="AD195" i="1"/>
  <c r="AD196" i="1"/>
  <c r="AD197" i="1"/>
  <c r="AD198" i="1"/>
  <c r="AD199" i="1"/>
  <c r="AD200" i="1"/>
  <c r="AD201" i="1"/>
  <c r="AF201" i="1" s="1"/>
  <c r="AG201" i="1" s="1" a="1"/>
  <c r="AG201" i="1" s="1"/>
  <c r="AD202" i="1"/>
  <c r="AD203" i="1"/>
  <c r="AD204" i="1"/>
  <c r="AD205" i="1"/>
  <c r="AD206" i="1"/>
  <c r="AD207" i="1"/>
  <c r="AD208" i="1"/>
  <c r="AF208" i="1" s="1"/>
  <c r="AG208" i="1" s="1" a="1"/>
  <c r="AG208" i="1" s="1"/>
  <c r="AD209" i="1"/>
  <c r="AD210" i="1"/>
  <c r="AD211" i="1"/>
  <c r="AD212" i="1"/>
  <c r="AD213" i="1"/>
  <c r="AD214" i="1"/>
  <c r="AF214" i="1" s="1"/>
  <c r="AG214" i="1" s="1" a="1"/>
  <c r="AG214" i="1" s="1"/>
  <c r="AD215" i="1"/>
  <c r="AD216" i="1"/>
  <c r="AD217" i="1"/>
  <c r="AF217" i="1" s="1"/>
  <c r="AG217" i="1" s="1" a="1"/>
  <c r="AG217" i="1" s="1"/>
  <c r="AD218" i="1"/>
  <c r="AF218" i="1" s="1"/>
  <c r="AG218" i="1" s="1" a="1"/>
  <c r="AG218" i="1" s="1"/>
  <c r="AD219" i="1"/>
  <c r="AD220" i="1"/>
  <c r="AD221" i="1"/>
  <c r="AD222" i="1"/>
  <c r="AF222" i="1" s="1"/>
  <c r="AG222" i="1" s="1" a="1"/>
  <c r="AG222" i="1" s="1"/>
  <c r="AD223" i="1"/>
  <c r="AD224" i="1"/>
  <c r="AD225" i="1"/>
  <c r="AD226" i="1"/>
  <c r="AD227" i="1"/>
  <c r="AD228" i="1"/>
  <c r="AD229" i="1"/>
  <c r="AD230" i="1"/>
  <c r="AD231" i="1"/>
  <c r="AD232" i="1"/>
  <c r="AD233" i="1"/>
  <c r="AD234" i="1"/>
  <c r="AD235" i="1"/>
  <c r="AD236" i="1"/>
  <c r="AD237" i="1"/>
  <c r="AD238" i="1"/>
  <c r="AD239" i="1"/>
  <c r="AD240" i="1"/>
  <c r="AF240" i="1" s="1"/>
  <c r="AG240" i="1" s="1" a="1"/>
  <c r="AG240" i="1" s="1"/>
  <c r="AD241" i="1"/>
  <c r="AD242" i="1"/>
  <c r="AD243" i="1"/>
  <c r="AD244" i="1"/>
  <c r="AD245" i="1"/>
  <c r="AD246" i="1"/>
  <c r="AD247" i="1"/>
  <c r="AD248" i="1"/>
  <c r="AD249" i="1"/>
  <c r="AD250" i="1"/>
  <c r="AF250" i="1" s="1"/>
  <c r="AG250" i="1" s="1" a="1"/>
  <c r="AG250" i="1" s="1"/>
  <c r="AD251" i="1"/>
  <c r="AD252" i="1"/>
  <c r="AD253" i="1"/>
  <c r="AD254" i="1"/>
  <c r="AD255" i="1"/>
  <c r="AD256" i="1"/>
  <c r="AF256" i="1" s="1"/>
  <c r="AG256" i="1" s="1" a="1"/>
  <c r="AG256" i="1" s="1"/>
  <c r="AD257" i="1"/>
  <c r="AD258" i="1"/>
  <c r="AD259" i="1"/>
  <c r="AD260" i="1"/>
  <c r="AD261" i="1"/>
  <c r="AD262" i="1"/>
  <c r="AD263" i="1"/>
  <c r="AD264" i="1"/>
  <c r="AD265" i="1"/>
  <c r="AF265" i="1" s="1"/>
  <c r="AG265" i="1" s="1" a="1"/>
  <c r="AG265" i="1" s="1"/>
  <c r="AD266" i="1"/>
  <c r="AD267" i="1"/>
  <c r="AD268" i="1"/>
  <c r="AD269" i="1"/>
  <c r="AD270" i="1"/>
  <c r="AD271" i="1"/>
  <c r="AD272" i="1"/>
  <c r="AD273" i="1"/>
  <c r="AD274" i="1"/>
  <c r="AD275" i="1"/>
  <c r="AD276" i="1"/>
  <c r="AD277" i="1"/>
  <c r="AD278" i="1"/>
  <c r="AD279" i="1"/>
  <c r="AD280" i="1"/>
  <c r="AD281" i="1"/>
  <c r="AF281" i="1" s="1"/>
  <c r="AG281" i="1" s="1" a="1"/>
  <c r="AG281" i="1" s="1"/>
  <c r="AD282" i="1"/>
  <c r="AD283" i="1"/>
  <c r="AD284" i="1"/>
  <c r="AD285" i="1"/>
  <c r="AF285" i="1" s="1"/>
  <c r="AG285" i="1" s="1" a="1"/>
  <c r="AG285" i="1" s="1"/>
  <c r="AD286" i="1"/>
  <c r="AD287" i="1"/>
  <c r="AD288" i="1"/>
  <c r="AD289" i="1"/>
  <c r="AD290" i="1"/>
  <c r="AD291" i="1"/>
  <c r="AD292" i="1"/>
  <c r="AD293" i="1"/>
  <c r="AD294" i="1"/>
  <c r="AD295" i="1"/>
  <c r="AD296" i="1"/>
  <c r="AD297" i="1"/>
  <c r="AF297" i="1" s="1"/>
  <c r="AG297" i="1" s="1" a="1"/>
  <c r="AG297" i="1" s="1"/>
  <c r="AD298" i="1"/>
  <c r="AF298" i="1" s="1"/>
  <c r="AG298" i="1" s="1" a="1"/>
  <c r="AG298" i="1" s="1"/>
  <c r="AD299" i="1"/>
  <c r="AD300" i="1"/>
  <c r="AD301" i="1"/>
  <c r="AF301" i="1" s="1"/>
  <c r="AG301" i="1" s="1" a="1"/>
  <c r="AG301" i="1" s="1"/>
  <c r="AD302" i="1"/>
  <c r="AD303" i="1"/>
  <c r="AD304" i="1"/>
  <c r="AD305" i="1"/>
  <c r="AD306" i="1"/>
  <c r="AD307" i="1"/>
  <c r="AD308" i="1"/>
  <c r="AD309" i="1"/>
  <c r="AD310" i="1"/>
  <c r="AD311" i="1"/>
  <c r="AD312" i="1"/>
  <c r="AD313" i="1"/>
  <c r="AF313" i="1" s="1"/>
  <c r="AG313" i="1" s="1" a="1"/>
  <c r="AG313" i="1" s="1"/>
  <c r="AD314" i="1"/>
  <c r="AD315" i="1"/>
  <c r="AD316" i="1"/>
  <c r="AD317" i="1"/>
  <c r="AF317" i="1" s="1"/>
  <c r="AG317" i="1" s="1" a="1"/>
  <c r="AG317" i="1" s="1"/>
  <c r="AD318" i="1"/>
  <c r="AF318" i="1" s="1"/>
  <c r="AG318" i="1" s="1" a="1"/>
  <c r="AG318" i="1" s="1"/>
  <c r="AD319" i="1"/>
  <c r="AD320" i="1"/>
  <c r="AD321" i="1"/>
  <c r="AD322" i="1"/>
  <c r="AD323" i="1"/>
  <c r="AD324" i="1"/>
  <c r="AD325" i="1"/>
  <c r="AD326" i="1"/>
  <c r="AD327" i="1"/>
  <c r="AD328" i="1"/>
  <c r="AD329" i="1"/>
  <c r="AF329" i="1" s="1"/>
  <c r="AG329" i="1" s="1" a="1"/>
  <c r="AG329" i="1" s="1"/>
  <c r="AD330" i="1"/>
  <c r="AD331" i="1"/>
  <c r="AD332" i="1"/>
  <c r="AD333" i="1"/>
  <c r="AF333" i="1" s="1"/>
  <c r="AG333" i="1" s="1" a="1"/>
  <c r="AG333" i="1" s="1"/>
  <c r="AD334" i="1"/>
  <c r="AD335" i="1"/>
  <c r="AD336" i="1"/>
  <c r="AF336" i="1" s="1"/>
  <c r="AG336" i="1" s="1" a="1"/>
  <c r="AG336" i="1" s="1"/>
  <c r="AD337" i="1"/>
  <c r="AD338" i="1"/>
  <c r="AD339" i="1"/>
  <c r="AD340" i="1"/>
  <c r="AD341" i="1"/>
  <c r="AD342" i="1"/>
  <c r="AD343" i="1"/>
  <c r="AD344" i="1"/>
  <c r="AD345" i="1"/>
  <c r="AD346" i="1"/>
  <c r="AF346" i="1" s="1"/>
  <c r="AG346" i="1" s="1" a="1"/>
  <c r="AG346" i="1" s="1"/>
  <c r="AD347" i="1"/>
  <c r="AD348" i="1"/>
  <c r="AD349" i="1"/>
  <c r="AD350" i="1"/>
  <c r="AD351" i="1"/>
  <c r="AD352" i="1"/>
  <c r="AD353" i="1"/>
  <c r="AD354" i="1"/>
  <c r="AF354" i="1" s="1"/>
  <c r="AG354" i="1" s="1" a="1"/>
  <c r="AG354" i="1" s="1"/>
  <c r="AD355" i="1"/>
  <c r="AD356" i="1"/>
  <c r="AD357" i="1"/>
  <c r="AD358" i="1"/>
  <c r="AD359" i="1"/>
  <c r="AD360" i="1"/>
  <c r="AD361" i="1"/>
  <c r="AD362" i="1"/>
  <c r="AF362" i="1" s="1"/>
  <c r="AG362" i="1" s="1" a="1"/>
  <c r="AG362" i="1" s="1"/>
  <c r="AD363" i="1"/>
  <c r="W4" i="16"/>
  <c r="W5" i="16"/>
  <c r="AF67" i="1"/>
  <c r="AG67" i="1" s="1" a="1"/>
  <c r="AG67" i="1" s="1"/>
  <c r="AF68" i="1"/>
  <c r="AG68" i="1" s="1" a="1"/>
  <c r="AG68" i="1" s="1"/>
  <c r="AF69" i="1"/>
  <c r="AG69" i="1" s="1" a="1"/>
  <c r="AG69" i="1" s="1"/>
  <c r="AF82" i="1"/>
  <c r="AG82" i="1" s="1" a="1"/>
  <c r="AG82" i="1" s="1"/>
  <c r="AF83" i="1"/>
  <c r="AG83" i="1" s="1" a="1"/>
  <c r="AG83" i="1" s="1"/>
  <c r="AF84" i="1"/>
  <c r="AG84" i="1" s="1" a="1"/>
  <c r="AG84" i="1" s="1"/>
  <c r="AF85" i="1"/>
  <c r="AG85" i="1" s="1" a="1"/>
  <c r="AG85" i="1" s="1"/>
  <c r="AF86" i="1"/>
  <c r="AG86" i="1" s="1" a="1"/>
  <c r="AG86" i="1" s="1"/>
  <c r="AF90" i="1"/>
  <c r="AG90" i="1" s="1" a="1"/>
  <c r="AG90" i="1" s="1"/>
  <c r="AF101" i="1"/>
  <c r="AG101" i="1" s="1" a="1"/>
  <c r="AG101" i="1" s="1"/>
  <c r="AF103" i="1"/>
  <c r="AG103" i="1" s="1" a="1"/>
  <c r="AG103" i="1" s="1"/>
  <c r="AF104" i="1"/>
  <c r="AG104" i="1" s="1" a="1"/>
  <c r="AG104" i="1" s="1"/>
  <c r="AF114" i="1"/>
  <c r="AG114" i="1" s="1" a="1"/>
  <c r="AG114" i="1" s="1"/>
  <c r="AF115" i="1"/>
  <c r="AG115" i="1" s="1" a="1"/>
  <c r="AG115" i="1" s="1"/>
  <c r="AF116" i="1"/>
  <c r="AG116" i="1" s="1" a="1"/>
  <c r="AG116" i="1" s="1"/>
  <c r="AF118" i="1"/>
  <c r="AG118" i="1" s="1" a="1"/>
  <c r="AG118" i="1" s="1"/>
  <c r="AF119" i="1"/>
  <c r="AG119" i="1" s="1" a="1"/>
  <c r="AG119" i="1" s="1"/>
  <c r="AF121" i="1"/>
  <c r="AG121" i="1" s="1" a="1"/>
  <c r="AG121" i="1" s="1"/>
  <c r="AF131" i="1"/>
  <c r="AG131" i="1" s="1" a="1"/>
  <c r="AG131" i="1" s="1"/>
  <c r="AF132" i="1"/>
  <c r="AG132" i="1" s="1" a="1"/>
  <c r="AG132" i="1" s="1"/>
  <c r="AF137" i="1"/>
  <c r="AG137" i="1" s="1" a="1"/>
  <c r="AG137" i="1" s="1"/>
  <c r="AF148" i="1"/>
  <c r="AG148" i="1" s="1" a="1"/>
  <c r="AG148" i="1" s="1"/>
  <c r="AF150" i="1"/>
  <c r="AG150" i="1" s="1" a="1"/>
  <c r="AG150" i="1" s="1"/>
  <c r="AF151" i="1"/>
  <c r="AG151" i="1" s="1" a="1"/>
  <c r="AG151" i="1" s="1"/>
  <c r="AF152" i="1"/>
  <c r="AG152" i="1" s="1" a="1"/>
  <c r="AG152" i="1" s="1"/>
  <c r="AF158" i="1"/>
  <c r="AG158" i="1" s="1" a="1"/>
  <c r="AG158" i="1" s="1"/>
  <c r="AF160" i="1"/>
  <c r="AG160" i="1" s="1" a="1"/>
  <c r="AG160" i="1" s="1"/>
  <c r="AF163" i="1"/>
  <c r="AG163" i="1" s="1" a="1"/>
  <c r="AG163" i="1" s="1"/>
  <c r="AF169" i="1"/>
  <c r="AG169" i="1" s="1" a="1"/>
  <c r="AG169" i="1" s="1"/>
  <c r="AF170" i="1"/>
  <c r="AG170" i="1" s="1" a="1"/>
  <c r="AG170" i="1" s="1"/>
  <c r="AF179" i="1"/>
  <c r="AG179" i="1" s="1" a="1"/>
  <c r="AG179" i="1" s="1"/>
  <c r="AF180" i="1"/>
  <c r="AG180" i="1" s="1" a="1"/>
  <c r="AG180" i="1" s="1"/>
  <c r="AF184" i="1"/>
  <c r="AG184" i="1" s="1" a="1"/>
  <c r="AG184" i="1" s="1"/>
  <c r="AF194" i="1"/>
  <c r="AG194" i="1" s="1" a="1"/>
  <c r="AG194" i="1" s="1"/>
  <c r="AF195" i="1"/>
  <c r="AG195" i="1" s="1" a="1"/>
  <c r="AG195" i="1" s="1"/>
  <c r="AF196" i="1"/>
  <c r="AG196" i="1" s="1" a="1"/>
  <c r="AG196" i="1" s="1"/>
  <c r="AF197" i="1"/>
  <c r="AG197" i="1" s="1" a="1"/>
  <c r="AG197" i="1" s="1"/>
  <c r="AF198" i="1"/>
  <c r="AG198" i="1" s="1" a="1"/>
  <c r="AG198" i="1" s="1"/>
  <c r="AF199" i="1"/>
  <c r="AG199" i="1" s="1" a="1"/>
  <c r="AG199" i="1" s="1"/>
  <c r="AF202" i="1"/>
  <c r="AG202" i="1" s="1" a="1"/>
  <c r="AG202" i="1" s="1"/>
  <c r="AF212" i="1"/>
  <c r="AG212" i="1" s="1" a="1"/>
  <c r="AG212" i="1" s="1"/>
  <c r="AF215" i="1"/>
  <c r="AG215" i="1" s="1" a="1"/>
  <c r="AG215" i="1" s="1"/>
  <c r="AF216" i="1"/>
  <c r="AG216" i="1" s="1" a="1"/>
  <c r="AG216" i="1" s="1"/>
  <c r="AF228" i="1"/>
  <c r="AG228" i="1" s="1" a="1"/>
  <c r="AG228" i="1" s="1"/>
  <c r="AF229" i="1"/>
  <c r="AG229" i="1" s="1" a="1"/>
  <c r="AG229" i="1" s="1"/>
  <c r="AF230" i="1"/>
  <c r="AG230" i="1" s="1" a="1"/>
  <c r="AG230" i="1" s="1"/>
  <c r="AF232" i="1"/>
  <c r="AG232" i="1" s="1" a="1"/>
  <c r="AG232" i="1" s="1"/>
  <c r="AF233" i="1"/>
  <c r="AG233" i="1" s="1" a="1"/>
  <c r="AG233" i="1" s="1"/>
  <c r="AF234" i="1"/>
  <c r="AG234" i="1" s="1" a="1"/>
  <c r="AG234" i="1" s="1"/>
  <c r="AF243" i="1"/>
  <c r="AG243" i="1" s="1" a="1"/>
  <c r="AG243" i="1" s="1"/>
  <c r="AF244" i="1"/>
  <c r="AG244" i="1" s="1" a="1"/>
  <c r="AG244" i="1" s="1"/>
  <c r="AF249" i="1"/>
  <c r="AG249" i="1" s="1" a="1"/>
  <c r="AG249" i="1" s="1"/>
  <c r="AF254" i="1"/>
  <c r="AG254" i="1" s="1" a="1"/>
  <c r="AG254" i="1" s="1"/>
  <c r="AF258" i="1"/>
  <c r="AG258" i="1" s="1" a="1"/>
  <c r="AG258" i="1" s="1"/>
  <c r="AF259" i="1"/>
  <c r="AG259" i="1" s="1" a="1"/>
  <c r="AG259" i="1" s="1"/>
  <c r="AF260" i="1"/>
  <c r="AG260" i="1" s="1" a="1"/>
  <c r="AG260" i="1" s="1"/>
  <c r="AF261" i="1"/>
  <c r="AG261" i="1" s="1" a="1"/>
  <c r="AG261" i="1" s="1"/>
  <c r="AF262" i="1"/>
  <c r="AG262" i="1" s="1" a="1"/>
  <c r="AG262" i="1" s="1"/>
  <c r="AF263" i="1"/>
  <c r="AG263" i="1" s="1" a="1"/>
  <c r="AG263" i="1" s="1"/>
  <c r="AF266" i="1"/>
  <c r="AG266" i="1" s="1" a="1"/>
  <c r="AG266" i="1" s="1"/>
  <c r="AF275" i="1"/>
  <c r="AG275" i="1" s="1" a="1"/>
  <c r="AG275" i="1" s="1"/>
  <c r="AF276" i="1"/>
  <c r="AG276" i="1" s="1" a="1"/>
  <c r="AG276" i="1" s="1"/>
  <c r="AF277" i="1"/>
  <c r="AG277" i="1" s="1" a="1"/>
  <c r="AG277" i="1" s="1"/>
  <c r="AF278" i="1"/>
  <c r="AG278" i="1" s="1" a="1"/>
  <c r="AG278" i="1" s="1"/>
  <c r="AF279" i="1"/>
  <c r="AG279" i="1" s="1" a="1"/>
  <c r="AG279" i="1" s="1"/>
  <c r="AF282" i="1"/>
  <c r="AG282" i="1" s="1" a="1"/>
  <c r="AG282" i="1" s="1"/>
  <c r="AF291" i="1"/>
  <c r="AG291" i="1" s="1" a="1"/>
  <c r="AG291" i="1" s="1"/>
  <c r="AF292" i="1"/>
  <c r="AG292" i="1" s="1" a="1"/>
  <c r="AG292" i="1" s="1"/>
  <c r="AF293" i="1"/>
  <c r="AG293" i="1" s="1" a="1"/>
  <c r="AG293" i="1" s="1"/>
  <c r="AF294" i="1"/>
  <c r="AG294" i="1" s="1" a="1"/>
  <c r="AG294" i="1" s="1"/>
  <c r="AF295" i="1"/>
  <c r="AG295" i="1" s="1" a="1"/>
  <c r="AG295" i="1" s="1"/>
  <c r="AF296" i="1"/>
  <c r="AG296" i="1" s="1" a="1"/>
  <c r="AG296" i="1" s="1"/>
  <c r="AF304" i="1"/>
  <c r="AG304" i="1" s="1" a="1"/>
  <c r="AG304" i="1" s="1"/>
  <c r="AF307" i="1"/>
  <c r="AG307" i="1" s="1" a="1"/>
  <c r="AG307" i="1" s="1"/>
  <c r="AF308" i="1"/>
  <c r="AG308" i="1" s="1" a="1"/>
  <c r="AG308" i="1" s="1"/>
  <c r="AF314" i="1"/>
  <c r="AG314" i="1" s="1" a="1"/>
  <c r="AG314" i="1" s="1"/>
  <c r="AF322" i="1"/>
  <c r="AG322" i="1" s="1" a="1"/>
  <c r="AG322" i="1" s="1"/>
  <c r="AF323" i="1"/>
  <c r="AG323" i="1" s="1" a="1"/>
  <c r="AG323" i="1" s="1"/>
  <c r="AF324" i="1"/>
  <c r="AG324" i="1" s="1" a="1"/>
  <c r="AG324" i="1" s="1"/>
  <c r="AF325" i="1"/>
  <c r="AG325" i="1" s="1" a="1"/>
  <c r="AG325" i="1" s="1"/>
  <c r="AF326" i="1"/>
  <c r="AG326" i="1" s="1" a="1"/>
  <c r="AG326" i="1" s="1"/>
  <c r="AF327" i="1"/>
  <c r="AG327" i="1" s="1" a="1"/>
  <c r="AG327" i="1" s="1"/>
  <c r="AF328" i="1"/>
  <c r="AG328" i="1" s="1" a="1"/>
  <c r="AG328" i="1" s="1"/>
  <c r="AF330" i="1"/>
  <c r="AG330" i="1" s="1" a="1"/>
  <c r="AG330" i="1" s="1"/>
  <c r="AF338" i="1"/>
  <c r="AG338" i="1" s="1" a="1"/>
  <c r="AG338" i="1" s="1"/>
  <c r="AF339" i="1"/>
  <c r="AG339" i="1" s="1" a="1"/>
  <c r="AG339" i="1" s="1"/>
  <c r="AF340" i="1"/>
  <c r="AG340" i="1" s="1" a="1"/>
  <c r="AG340" i="1" s="1"/>
  <c r="AF341" i="1"/>
  <c r="AG341" i="1" s="1" a="1"/>
  <c r="AG341" i="1" s="1"/>
  <c r="AF342" i="1"/>
  <c r="AG342" i="1" s="1" a="1"/>
  <c r="AG342" i="1" s="1"/>
  <c r="AF345" i="1"/>
  <c r="AG345" i="1" s="1" a="1"/>
  <c r="AG345" i="1" s="1"/>
  <c r="AF352" i="1"/>
  <c r="AG352" i="1" s="1" a="1"/>
  <c r="AG352" i="1" s="1"/>
  <c r="AF355" i="1"/>
  <c r="AG355" i="1" s="1" a="1"/>
  <c r="AG355" i="1" s="1"/>
  <c r="AF356" i="1"/>
  <c r="AG356" i="1" s="1" a="1"/>
  <c r="AG356" i="1" s="1"/>
  <c r="AF357" i="1"/>
  <c r="AG357" i="1" s="1" a="1"/>
  <c r="AG357" i="1" s="1"/>
  <c r="AF358" i="1"/>
  <c r="AG358" i="1" s="1" a="1"/>
  <c r="AG358" i="1" s="1"/>
  <c r="AF359" i="1"/>
  <c r="AG359" i="1" s="1" a="1"/>
  <c r="AG359" i="1" s="1"/>
  <c r="AF360" i="1"/>
  <c r="AG360" i="1" s="1" a="1"/>
  <c r="AG360" i="1" s="1"/>
  <c r="AF361" i="1"/>
  <c r="AG361" i="1" s="1" a="1"/>
  <c r="AG361" i="1" s="1"/>
  <c r="E18" i="1"/>
  <c r="AF71" i="1"/>
  <c r="AG71" i="1" s="1" a="1"/>
  <c r="AG71" i="1" s="1"/>
  <c r="AF72" i="1"/>
  <c r="AG72" i="1" s="1" a="1"/>
  <c r="AG72" i="1" s="1"/>
  <c r="AF76" i="1"/>
  <c r="AG76" i="1" s="1" a="1"/>
  <c r="AG76" i="1" s="1"/>
  <c r="AF78" i="1"/>
  <c r="AG78" i="1" s="1" a="1"/>
  <c r="AG78" i="1" s="1"/>
  <c r="AF80" i="1"/>
  <c r="AG80" i="1" s="1" a="1"/>
  <c r="AG80" i="1" s="1"/>
  <c r="AF87" i="1"/>
  <c r="AG87" i="1" s="1" a="1"/>
  <c r="AG87" i="1" s="1"/>
  <c r="AF92" i="1"/>
  <c r="AG92" i="1" s="1" a="1"/>
  <c r="AG92" i="1" s="1"/>
  <c r="AF94" i="1"/>
  <c r="AG94" i="1" s="1" a="1"/>
  <c r="AG94" i="1" s="1"/>
  <c r="AF96" i="1"/>
  <c r="AG96" i="1" s="1" a="1"/>
  <c r="AG96" i="1" s="1"/>
  <c r="AF98" i="1"/>
  <c r="AG98" i="1" s="1" a="1"/>
  <c r="AG98" i="1" s="1"/>
  <c r="AF99" i="1"/>
  <c r="AG99" i="1" s="1" a="1"/>
  <c r="AG99" i="1" s="1"/>
  <c r="AF100" i="1"/>
  <c r="AG100" i="1" s="1" a="1"/>
  <c r="AG100" i="1" s="1"/>
  <c r="AF112" i="1"/>
  <c r="AG112" i="1" s="1" a="1"/>
  <c r="AG112" i="1" s="1"/>
  <c r="AF117" i="1"/>
  <c r="AG117" i="1" s="1" a="1"/>
  <c r="AG117" i="1" s="1"/>
  <c r="AF120" i="1"/>
  <c r="AG120" i="1" s="1" a="1"/>
  <c r="AG120" i="1" s="1"/>
  <c r="AF122" i="1"/>
  <c r="AG122" i="1" s="1" a="1"/>
  <c r="AG122" i="1" s="1"/>
  <c r="AF124" i="1"/>
  <c r="AG124" i="1" s="1" a="1"/>
  <c r="AG124" i="1" s="1"/>
  <c r="AF133" i="1"/>
  <c r="AG133" i="1" s="1" a="1"/>
  <c r="AG133" i="1" s="1"/>
  <c r="AF135" i="1"/>
  <c r="AG135" i="1" s="1" a="1"/>
  <c r="AG135" i="1" s="1"/>
  <c r="AF136" i="1"/>
  <c r="AG136" i="1" s="1" a="1"/>
  <c r="AG136" i="1" s="1"/>
  <c r="AF144" i="1"/>
  <c r="AG144" i="1" s="1" a="1"/>
  <c r="AG144" i="1" s="1"/>
  <c r="AF146" i="1"/>
  <c r="AG146" i="1" s="1" a="1"/>
  <c r="AG146" i="1" s="1"/>
  <c r="AF147" i="1"/>
  <c r="AG147" i="1" s="1" a="1"/>
  <c r="AG147" i="1" s="1"/>
  <c r="AF159" i="1"/>
  <c r="AG159" i="1" s="1" a="1"/>
  <c r="AG159" i="1" s="1"/>
  <c r="AF162" i="1"/>
  <c r="AG162" i="1" s="1" a="1"/>
  <c r="AG162" i="1" s="1"/>
  <c r="AF165" i="1"/>
  <c r="AG165" i="1" s="1" a="1"/>
  <c r="AG165" i="1" s="1"/>
  <c r="AF166" i="1"/>
  <c r="AG166" i="1" s="1" a="1"/>
  <c r="AG166" i="1" s="1"/>
  <c r="AF167" i="1"/>
  <c r="AG167" i="1" s="1" a="1"/>
  <c r="AG167" i="1" s="1"/>
  <c r="AF168" i="1"/>
  <c r="AG168" i="1" s="1" a="1"/>
  <c r="AG168" i="1" s="1"/>
  <c r="AF173" i="1"/>
  <c r="AG173" i="1" s="1" a="1"/>
  <c r="AG173" i="1" s="1"/>
  <c r="AF174" i="1"/>
  <c r="AG174" i="1" s="1" a="1"/>
  <c r="AG174" i="1" s="1"/>
  <c r="AF178" i="1"/>
  <c r="AG178" i="1" s="1" a="1"/>
  <c r="AG178" i="1" s="1"/>
  <c r="AF181" i="1"/>
  <c r="AG181" i="1" s="1" a="1"/>
  <c r="AG181" i="1" s="1"/>
  <c r="AF182" i="1"/>
  <c r="AG182" i="1" s="1" a="1"/>
  <c r="AG182" i="1" s="1"/>
  <c r="AF183" i="1"/>
  <c r="AG183" i="1" s="1" a="1"/>
  <c r="AG183" i="1" s="1"/>
  <c r="AF200" i="1"/>
  <c r="AG200" i="1" s="1" a="1"/>
  <c r="AG200" i="1" s="1"/>
  <c r="AF205" i="1"/>
  <c r="AG205" i="1" s="1" a="1"/>
  <c r="AG205" i="1" s="1"/>
  <c r="AF206" i="1"/>
  <c r="AG206" i="1" s="1" a="1"/>
  <c r="AG206" i="1" s="1"/>
  <c r="AF207" i="1"/>
  <c r="AG207" i="1" s="1" a="1"/>
  <c r="AG207" i="1" s="1"/>
  <c r="AF210" i="1"/>
  <c r="AG210" i="1" s="1" a="1"/>
  <c r="AG210" i="1" s="1"/>
  <c r="AF211" i="1"/>
  <c r="AG211" i="1" s="1" a="1"/>
  <c r="AG211" i="1" s="1"/>
  <c r="AF213" i="1"/>
  <c r="AG213" i="1" s="1" a="1"/>
  <c r="AG213" i="1" s="1"/>
  <c r="AF221" i="1"/>
  <c r="AG221" i="1" s="1" a="1"/>
  <c r="AG221" i="1" s="1"/>
  <c r="AF224" i="1"/>
  <c r="AG224" i="1" s="1" a="1"/>
  <c r="AG224" i="1" s="1"/>
  <c r="AF226" i="1"/>
  <c r="AG226" i="1" s="1" a="1"/>
  <c r="AG226" i="1" s="1"/>
  <c r="AF227" i="1"/>
  <c r="AG227" i="1" s="1" a="1"/>
  <c r="AG227" i="1" s="1"/>
  <c r="AF231" i="1"/>
  <c r="AG231" i="1" s="1" a="1"/>
  <c r="AG231" i="1" s="1"/>
  <c r="AF235" i="1"/>
  <c r="AG235" i="1" s="1" a="1"/>
  <c r="AG235" i="1" s="1"/>
  <c r="AF237" i="1"/>
  <c r="AG237" i="1" s="1" a="1"/>
  <c r="AG237" i="1" s="1"/>
  <c r="AF238" i="1"/>
  <c r="AG238" i="1" s="1" a="1"/>
  <c r="AG238" i="1" s="1"/>
  <c r="AF242" i="1"/>
  <c r="AG242" i="1" s="1" a="1"/>
  <c r="AG242" i="1" s="1"/>
  <c r="AF245" i="1"/>
  <c r="AG245" i="1" s="1" a="1"/>
  <c r="AG245" i="1" s="1"/>
  <c r="AF246" i="1"/>
  <c r="AG246" i="1" s="1" a="1"/>
  <c r="AG246" i="1" s="1"/>
  <c r="AF247" i="1"/>
  <c r="AG247" i="1" s="1" a="1"/>
  <c r="AG247" i="1" s="1"/>
  <c r="AF248" i="1"/>
  <c r="AG248" i="1" s="1" a="1"/>
  <c r="AG248" i="1" s="1"/>
  <c r="AF251" i="1"/>
  <c r="AG251" i="1" s="1" a="1"/>
  <c r="AG251" i="1" s="1"/>
  <c r="AF253" i="1"/>
  <c r="AG253" i="1" s="1" a="1"/>
  <c r="AG253" i="1" s="1"/>
  <c r="AF264" i="1"/>
  <c r="AG264" i="1" s="1" a="1"/>
  <c r="AG264" i="1" s="1"/>
  <c r="AF268" i="1"/>
  <c r="AG268" i="1" s="1" a="1"/>
  <c r="AG268" i="1" s="1"/>
  <c r="AF269" i="1"/>
  <c r="AG269" i="1" s="1" a="1"/>
  <c r="AG269" i="1" s="1"/>
  <c r="AF270" i="1"/>
  <c r="AG270" i="1" s="1" a="1"/>
  <c r="AG270" i="1" s="1"/>
  <c r="AF272" i="1"/>
  <c r="AG272" i="1" s="1" a="1"/>
  <c r="AG272" i="1" s="1"/>
  <c r="AF274" i="1"/>
  <c r="AG274" i="1" s="1" a="1"/>
  <c r="AG274" i="1" s="1"/>
  <c r="AF280" i="1"/>
  <c r="AG280" i="1" s="1" a="1"/>
  <c r="AG280" i="1" s="1"/>
  <c r="AF283" i="1"/>
  <c r="AG283" i="1" s="1" a="1"/>
  <c r="AG283" i="1" s="1"/>
  <c r="AF284" i="1"/>
  <c r="AG284" i="1" s="1" a="1"/>
  <c r="AG284" i="1" s="1"/>
  <c r="AF286" i="1"/>
  <c r="AG286" i="1" s="1" a="1"/>
  <c r="AG286" i="1" s="1"/>
  <c r="AF288" i="1"/>
  <c r="AG288" i="1" s="1" a="1"/>
  <c r="AG288" i="1" s="1"/>
  <c r="AF290" i="1"/>
  <c r="AG290" i="1" s="1" a="1"/>
  <c r="AG290" i="1" s="1"/>
  <c r="AF302" i="1"/>
  <c r="AG302" i="1" s="1" a="1"/>
  <c r="AG302" i="1" s="1"/>
  <c r="AF306" i="1"/>
  <c r="AG306" i="1" s="1" a="1"/>
  <c r="AG306" i="1" s="1"/>
  <c r="AF309" i="1"/>
  <c r="AG309" i="1" s="1" a="1"/>
  <c r="AG309" i="1" s="1"/>
  <c r="AF310" i="1"/>
  <c r="AG310" i="1" s="1" a="1"/>
  <c r="AG310" i="1" s="1"/>
  <c r="AF311" i="1"/>
  <c r="AG311" i="1" s="1" a="1"/>
  <c r="AG311" i="1" s="1"/>
  <c r="AF312" i="1"/>
  <c r="AG312" i="1" s="1" a="1"/>
  <c r="AG312" i="1" s="1"/>
  <c r="AF315" i="1"/>
  <c r="AG315" i="1" s="1" a="1"/>
  <c r="AG315" i="1" s="1"/>
  <c r="AF320" i="1"/>
  <c r="AG320" i="1" s="1" a="1"/>
  <c r="AG320" i="1" s="1"/>
  <c r="AF331" i="1"/>
  <c r="AG331" i="1" s="1" a="1"/>
  <c r="AG331" i="1" s="1"/>
  <c r="AF334" i="1"/>
  <c r="AG334" i="1" s="1" a="1"/>
  <c r="AG334" i="1" s="1"/>
  <c r="AF343" i="1"/>
  <c r="AG343" i="1" s="1" a="1"/>
  <c r="AG343" i="1" s="1"/>
  <c r="AF344" i="1"/>
  <c r="AG344" i="1" s="1" a="1"/>
  <c r="AG344" i="1" s="1"/>
  <c r="AF348" i="1"/>
  <c r="AG348" i="1" s="1" a="1"/>
  <c r="AG348" i="1" s="1"/>
  <c r="AF349" i="1"/>
  <c r="AG349" i="1" s="1" a="1"/>
  <c r="AG349" i="1" s="1"/>
  <c r="AF350" i="1"/>
  <c r="AG350" i="1" s="1" a="1"/>
  <c r="AG350" i="1" s="1"/>
  <c r="AF351" i="1"/>
  <c r="AG351" i="1" s="1" a="1"/>
  <c r="AG351" i="1" s="1"/>
  <c r="AF363" i="1"/>
  <c r="AG363" i="1" s="1" a="1"/>
  <c r="AG363" i="1" s="1"/>
  <c r="AF353" i="1"/>
  <c r="AG353" i="1" s="1" a="1"/>
  <c r="AG353" i="1" s="1"/>
  <c r="AF347" i="1"/>
  <c r="AG347" i="1" s="1" a="1"/>
  <c r="AG347" i="1" s="1"/>
  <c r="AF337" i="1"/>
  <c r="AG337" i="1" s="1" a="1"/>
  <c r="AG337" i="1" s="1"/>
  <c r="AF335" i="1"/>
  <c r="AG335" i="1" s="1" a="1"/>
  <c r="AG335" i="1" s="1"/>
  <c r="AF332" i="1"/>
  <c r="AG332" i="1" s="1" a="1"/>
  <c r="AG332" i="1" s="1"/>
  <c r="AF321" i="1"/>
  <c r="AG321" i="1" s="1" a="1"/>
  <c r="AG321" i="1" s="1"/>
  <c r="AF319" i="1"/>
  <c r="AG319" i="1" s="1" a="1"/>
  <c r="AG319" i="1" s="1"/>
  <c r="AF316" i="1"/>
  <c r="AG316" i="1" s="1" a="1"/>
  <c r="AG316" i="1" s="1"/>
  <c r="AF305" i="1"/>
  <c r="AG305" i="1" s="1" a="1"/>
  <c r="AG305" i="1" s="1"/>
  <c r="AF303" i="1"/>
  <c r="AG303" i="1" s="1" a="1"/>
  <c r="AG303" i="1" s="1"/>
  <c r="AF300" i="1"/>
  <c r="AG300" i="1" s="1" a="1"/>
  <c r="AG300" i="1" s="1"/>
  <c r="AF299" i="1"/>
  <c r="AG299" i="1" s="1" a="1"/>
  <c r="AG299" i="1" s="1"/>
  <c r="AF289" i="1"/>
  <c r="AG289" i="1" s="1" a="1"/>
  <c r="AG289" i="1" s="1"/>
  <c r="AF287" i="1"/>
  <c r="AG287" i="1" s="1" a="1"/>
  <c r="AG287" i="1" s="1"/>
  <c r="AF273" i="1"/>
  <c r="AG273" i="1" s="1" a="1"/>
  <c r="AG273" i="1" s="1"/>
  <c r="AF271" i="1"/>
  <c r="AG271" i="1" s="1" a="1"/>
  <c r="AG271" i="1" s="1"/>
  <c r="AF267" i="1"/>
  <c r="AG267" i="1" s="1" a="1"/>
  <c r="AG267" i="1" s="1"/>
  <c r="AF257" i="1"/>
  <c r="AG257" i="1" s="1" a="1"/>
  <c r="AG257" i="1" s="1"/>
  <c r="AF255" i="1"/>
  <c r="AG255" i="1" s="1" a="1"/>
  <c r="AG255" i="1" s="1"/>
  <c r="AF252" i="1"/>
  <c r="AG252" i="1" s="1" a="1"/>
  <c r="AG252" i="1" s="1"/>
  <c r="AF241" i="1"/>
  <c r="AG241" i="1" s="1" a="1"/>
  <c r="AG241" i="1" s="1"/>
  <c r="AF239" i="1"/>
  <c r="AG239" i="1" s="1" a="1"/>
  <c r="AG239" i="1" s="1"/>
  <c r="AF236" i="1"/>
  <c r="AG236" i="1" s="1" a="1"/>
  <c r="AG236" i="1" s="1"/>
  <c r="AF225" i="1"/>
  <c r="AG225" i="1" s="1" a="1"/>
  <c r="AG225" i="1" s="1"/>
  <c r="AF223" i="1"/>
  <c r="AG223" i="1" s="1" a="1"/>
  <c r="AG223" i="1" s="1"/>
  <c r="AF220" i="1"/>
  <c r="AG220" i="1" s="1" a="1"/>
  <c r="AG220" i="1" s="1"/>
  <c r="AF219" i="1"/>
  <c r="AG219" i="1" s="1" a="1"/>
  <c r="AG219" i="1" s="1"/>
  <c r="AF209" i="1"/>
  <c r="AG209" i="1" s="1" a="1"/>
  <c r="AG209" i="1" s="1"/>
  <c r="AF204" i="1"/>
  <c r="AG204" i="1" s="1" a="1"/>
  <c r="AG204" i="1" s="1"/>
  <c r="AF203" i="1"/>
  <c r="AG203" i="1" s="1" a="1"/>
  <c r="AG203" i="1" s="1"/>
  <c r="AF193" i="1"/>
  <c r="AG193" i="1" s="1" a="1"/>
  <c r="AG193" i="1" s="1"/>
  <c r="AF192" i="1"/>
  <c r="AG192" i="1" s="1" a="1"/>
  <c r="AG192" i="1" s="1"/>
  <c r="AF191" i="1"/>
  <c r="AG191" i="1" s="1" a="1"/>
  <c r="AG191" i="1" s="1"/>
  <c r="AF189" i="1"/>
  <c r="AG189" i="1" s="1" a="1"/>
  <c r="AG189" i="1" s="1"/>
  <c r="AF188" i="1"/>
  <c r="AG188" i="1" s="1" a="1"/>
  <c r="AG188" i="1" s="1"/>
  <c r="AF187" i="1"/>
  <c r="AG187" i="1" s="1" a="1"/>
  <c r="AG187" i="1" s="1"/>
  <c r="AF177" i="1"/>
  <c r="AG177" i="1" s="1" a="1"/>
  <c r="AG177" i="1" s="1"/>
  <c r="AF175" i="1"/>
  <c r="AG175" i="1" s="1" a="1"/>
  <c r="AG175" i="1" s="1"/>
  <c r="AF172" i="1"/>
  <c r="AG172" i="1" s="1" a="1"/>
  <c r="AG172" i="1" s="1"/>
  <c r="AF171" i="1"/>
  <c r="AG171" i="1" s="1" a="1"/>
  <c r="AG171" i="1" s="1"/>
  <c r="AF161" i="1"/>
  <c r="AG161" i="1" s="1" a="1"/>
  <c r="AG161" i="1" s="1"/>
  <c r="AF157" i="1"/>
  <c r="AG157" i="1" s="1" a="1"/>
  <c r="AG157" i="1" s="1"/>
  <c r="AF156" i="1"/>
  <c r="AG156" i="1" s="1" a="1"/>
  <c r="AG156" i="1" s="1"/>
  <c r="AF155" i="1"/>
  <c r="AG155" i="1" s="1" a="1"/>
  <c r="AG155" i="1" s="1"/>
  <c r="AF145" i="1"/>
  <c r="AG145" i="1" s="1" a="1"/>
  <c r="AG145" i="1" s="1"/>
  <c r="AF143" i="1"/>
  <c r="AG143" i="1" s="1" a="1"/>
  <c r="AG143" i="1" s="1"/>
  <c r="AF141" i="1"/>
  <c r="AG141" i="1" s="1" a="1"/>
  <c r="AG141" i="1" s="1"/>
  <c r="AF140" i="1"/>
  <c r="AG140" i="1" s="1" a="1"/>
  <c r="AG140" i="1" s="1"/>
  <c r="AF139" i="1"/>
  <c r="AG139" i="1" s="1" a="1"/>
  <c r="AG139" i="1" s="1"/>
  <c r="AF129" i="1"/>
  <c r="AG129" i="1" s="1" a="1"/>
  <c r="AG129" i="1" s="1"/>
  <c r="AF127" i="1"/>
  <c r="AG127" i="1" s="1" a="1"/>
  <c r="AG127" i="1" s="1"/>
  <c r="AF126" i="1"/>
  <c r="AG126" i="1" s="1" a="1"/>
  <c r="AG126" i="1" s="1"/>
  <c r="AF123" i="1"/>
  <c r="AG123" i="1" s="1" a="1"/>
  <c r="AG123" i="1" s="1"/>
  <c r="AF113" i="1"/>
  <c r="AG113" i="1" s="1" a="1"/>
  <c r="AG113" i="1" s="1"/>
  <c r="AF111" i="1"/>
  <c r="AG111" i="1" s="1" a="1"/>
  <c r="AG111" i="1" s="1"/>
  <c r="AF109" i="1"/>
  <c r="AG109" i="1" s="1" a="1"/>
  <c r="AG109" i="1" s="1"/>
  <c r="AF108" i="1"/>
  <c r="AG108" i="1" s="1" a="1"/>
  <c r="AG108" i="1" s="1"/>
  <c r="AF107" i="1"/>
  <c r="AG107" i="1" s="1" a="1"/>
  <c r="AG107" i="1" s="1"/>
  <c r="AF97" i="1"/>
  <c r="AG97" i="1" s="1" a="1"/>
  <c r="AG97" i="1" s="1"/>
  <c r="AF95" i="1"/>
  <c r="AG95" i="1" s="1" a="1"/>
  <c r="AG95" i="1" s="1"/>
  <c r="AF93" i="1"/>
  <c r="AG93" i="1" s="1" a="1"/>
  <c r="AG93" i="1" s="1"/>
  <c r="AF91" i="1"/>
  <c r="AG91" i="1" s="1" a="1"/>
  <c r="AG91" i="1" s="1"/>
  <c r="AF81" i="1"/>
  <c r="AG81" i="1" s="1" a="1"/>
  <c r="AG81" i="1" s="1"/>
  <c r="AF79" i="1"/>
  <c r="AG79" i="1" s="1" a="1"/>
  <c r="AG79" i="1" s="1"/>
  <c r="AF75" i="1"/>
  <c r="AG75" i="1" s="1" a="1"/>
  <c r="AG75" i="1" s="1"/>
  <c r="AF65" i="1"/>
  <c r="AG65" i="1" s="1" a="1"/>
  <c r="AG65" i="1" s="1"/>
  <c r="D205" i="4" l="1"/>
  <c r="F205" i="4"/>
  <c r="G205" i="4"/>
  <c r="H205" i="4"/>
  <c r="I205" i="4"/>
  <c r="J205" i="4"/>
  <c r="K205" i="4"/>
  <c r="L205" i="4"/>
  <c r="M205" i="4"/>
  <c r="N205" i="4"/>
  <c r="O205" i="4"/>
  <c r="R205" i="4"/>
  <c r="S205" i="4"/>
  <c r="D206" i="4"/>
  <c r="F206" i="4"/>
  <c r="G206" i="4"/>
  <c r="H206" i="4"/>
  <c r="I206" i="4"/>
  <c r="J206" i="4"/>
  <c r="K206" i="4"/>
  <c r="L206" i="4"/>
  <c r="M206" i="4"/>
  <c r="N206" i="4"/>
  <c r="O206" i="4"/>
  <c r="R206" i="4"/>
  <c r="S206" i="4"/>
  <c r="D207" i="4"/>
  <c r="F207" i="4"/>
  <c r="G207" i="4"/>
  <c r="H207" i="4"/>
  <c r="I207" i="4"/>
  <c r="J207" i="4"/>
  <c r="K207" i="4"/>
  <c r="L207" i="4"/>
  <c r="M207" i="4"/>
  <c r="N207" i="4"/>
  <c r="O207" i="4"/>
  <c r="R207" i="4"/>
  <c r="S207" i="4"/>
  <c r="D208" i="4"/>
  <c r="F208" i="4"/>
  <c r="G208" i="4"/>
  <c r="H208" i="4"/>
  <c r="I208" i="4"/>
  <c r="J208" i="4"/>
  <c r="K208" i="4"/>
  <c r="L208" i="4"/>
  <c r="M208" i="4"/>
  <c r="N208" i="4"/>
  <c r="O208" i="4"/>
  <c r="R208" i="4"/>
  <c r="S208" i="4"/>
  <c r="D209" i="4"/>
  <c r="F209" i="4"/>
  <c r="G209" i="4"/>
  <c r="H209" i="4"/>
  <c r="I209" i="4"/>
  <c r="J209" i="4"/>
  <c r="K209" i="4"/>
  <c r="L209" i="4"/>
  <c r="M209" i="4"/>
  <c r="N209" i="4"/>
  <c r="O209" i="4"/>
  <c r="R209" i="4"/>
  <c r="S209" i="4"/>
  <c r="D210" i="4"/>
  <c r="F210" i="4"/>
  <c r="G210" i="4"/>
  <c r="H210" i="4"/>
  <c r="I210" i="4"/>
  <c r="J210" i="4"/>
  <c r="K210" i="4"/>
  <c r="L210" i="4"/>
  <c r="M210" i="4"/>
  <c r="N210" i="4"/>
  <c r="O210" i="4"/>
  <c r="R210" i="4"/>
  <c r="S210" i="4"/>
  <c r="D211" i="4"/>
  <c r="F211" i="4"/>
  <c r="G211" i="4"/>
  <c r="H211" i="4"/>
  <c r="I211" i="4"/>
  <c r="J211" i="4"/>
  <c r="K211" i="4"/>
  <c r="L211" i="4"/>
  <c r="M211" i="4"/>
  <c r="N211" i="4"/>
  <c r="O211" i="4"/>
  <c r="R211" i="4"/>
  <c r="S211" i="4"/>
  <c r="D212" i="4"/>
  <c r="F212" i="4"/>
  <c r="G212" i="4"/>
  <c r="H212" i="4"/>
  <c r="I212" i="4"/>
  <c r="J212" i="4"/>
  <c r="K212" i="4"/>
  <c r="L212" i="4"/>
  <c r="M212" i="4"/>
  <c r="N212" i="4"/>
  <c r="O212" i="4"/>
  <c r="R212" i="4"/>
  <c r="S212" i="4"/>
  <c r="D213" i="4"/>
  <c r="F213" i="4"/>
  <c r="G213" i="4"/>
  <c r="H213" i="4"/>
  <c r="I213" i="4"/>
  <c r="J213" i="4"/>
  <c r="K213" i="4"/>
  <c r="L213" i="4"/>
  <c r="M213" i="4"/>
  <c r="N213" i="4"/>
  <c r="O213" i="4"/>
  <c r="R213" i="4"/>
  <c r="S213" i="4"/>
  <c r="D214" i="4"/>
  <c r="F214" i="4"/>
  <c r="G214" i="4"/>
  <c r="H214" i="4"/>
  <c r="I214" i="4"/>
  <c r="J214" i="4"/>
  <c r="K214" i="4"/>
  <c r="L214" i="4"/>
  <c r="M214" i="4"/>
  <c r="N214" i="4"/>
  <c r="O214" i="4"/>
  <c r="R214" i="4"/>
  <c r="S214" i="4"/>
  <c r="D215" i="4"/>
  <c r="F215" i="4"/>
  <c r="G215" i="4"/>
  <c r="H215" i="4"/>
  <c r="I215" i="4"/>
  <c r="J215" i="4"/>
  <c r="K215" i="4"/>
  <c r="L215" i="4"/>
  <c r="M215" i="4"/>
  <c r="N215" i="4"/>
  <c r="O215" i="4"/>
  <c r="R215" i="4"/>
  <c r="S215" i="4"/>
  <c r="D216" i="4"/>
  <c r="F216" i="4"/>
  <c r="G216" i="4"/>
  <c r="H216" i="4"/>
  <c r="I216" i="4"/>
  <c r="J216" i="4"/>
  <c r="K216" i="4"/>
  <c r="L216" i="4"/>
  <c r="M216" i="4"/>
  <c r="N216" i="4"/>
  <c r="O216" i="4"/>
  <c r="R216" i="4"/>
  <c r="S216" i="4"/>
  <c r="D217" i="4"/>
  <c r="F217" i="4"/>
  <c r="G217" i="4"/>
  <c r="H217" i="4"/>
  <c r="I217" i="4"/>
  <c r="J217" i="4"/>
  <c r="K217" i="4"/>
  <c r="L217" i="4"/>
  <c r="M217" i="4"/>
  <c r="N217" i="4"/>
  <c r="O217" i="4"/>
  <c r="R217" i="4"/>
  <c r="S217" i="4"/>
  <c r="D218" i="4"/>
  <c r="F218" i="4"/>
  <c r="G218" i="4"/>
  <c r="H218" i="4"/>
  <c r="I218" i="4"/>
  <c r="J218" i="4"/>
  <c r="K218" i="4"/>
  <c r="L218" i="4"/>
  <c r="M218" i="4"/>
  <c r="N218" i="4"/>
  <c r="O218" i="4"/>
  <c r="R218" i="4"/>
  <c r="S218" i="4"/>
  <c r="D219" i="4"/>
  <c r="F219" i="4"/>
  <c r="G219" i="4"/>
  <c r="H219" i="4"/>
  <c r="I219" i="4"/>
  <c r="J219" i="4"/>
  <c r="K219" i="4"/>
  <c r="L219" i="4"/>
  <c r="M219" i="4"/>
  <c r="N219" i="4"/>
  <c r="O219" i="4"/>
  <c r="R219" i="4"/>
  <c r="S219" i="4"/>
  <c r="D220" i="4"/>
  <c r="F220" i="4"/>
  <c r="G220" i="4"/>
  <c r="H220" i="4"/>
  <c r="I220" i="4"/>
  <c r="J220" i="4"/>
  <c r="K220" i="4"/>
  <c r="L220" i="4"/>
  <c r="M220" i="4"/>
  <c r="N220" i="4"/>
  <c r="O220" i="4"/>
  <c r="R220" i="4"/>
  <c r="S220" i="4"/>
  <c r="D221" i="4"/>
  <c r="F221" i="4"/>
  <c r="G221" i="4"/>
  <c r="H221" i="4"/>
  <c r="I221" i="4"/>
  <c r="J221" i="4"/>
  <c r="K221" i="4"/>
  <c r="L221" i="4"/>
  <c r="M221" i="4"/>
  <c r="N221" i="4"/>
  <c r="O221" i="4"/>
  <c r="R221" i="4"/>
  <c r="S221" i="4"/>
  <c r="D222" i="4"/>
  <c r="F222" i="4"/>
  <c r="G222" i="4"/>
  <c r="H222" i="4"/>
  <c r="I222" i="4"/>
  <c r="J222" i="4"/>
  <c r="K222" i="4"/>
  <c r="L222" i="4"/>
  <c r="M222" i="4"/>
  <c r="N222" i="4"/>
  <c r="O222" i="4"/>
  <c r="R222" i="4"/>
  <c r="S222" i="4"/>
  <c r="D223" i="4"/>
  <c r="F223" i="4"/>
  <c r="G223" i="4"/>
  <c r="H223" i="4"/>
  <c r="I223" i="4"/>
  <c r="J223" i="4"/>
  <c r="K223" i="4"/>
  <c r="L223" i="4"/>
  <c r="M223" i="4"/>
  <c r="N223" i="4"/>
  <c r="O223" i="4"/>
  <c r="R223" i="4"/>
  <c r="S223" i="4"/>
  <c r="D224" i="4"/>
  <c r="F224" i="4"/>
  <c r="G224" i="4"/>
  <c r="H224" i="4"/>
  <c r="I224" i="4"/>
  <c r="J224" i="4"/>
  <c r="K224" i="4"/>
  <c r="L224" i="4"/>
  <c r="M224" i="4"/>
  <c r="N224" i="4"/>
  <c r="O224" i="4"/>
  <c r="R224" i="4"/>
  <c r="S224" i="4"/>
  <c r="D225" i="4"/>
  <c r="F225" i="4"/>
  <c r="G225" i="4"/>
  <c r="H225" i="4"/>
  <c r="I225" i="4"/>
  <c r="J225" i="4"/>
  <c r="K225" i="4"/>
  <c r="L225" i="4"/>
  <c r="M225" i="4"/>
  <c r="N225" i="4"/>
  <c r="O225" i="4"/>
  <c r="R225" i="4"/>
  <c r="S225" i="4"/>
  <c r="D226" i="4"/>
  <c r="F226" i="4"/>
  <c r="G226" i="4"/>
  <c r="H226" i="4"/>
  <c r="I226" i="4"/>
  <c r="J226" i="4"/>
  <c r="K226" i="4"/>
  <c r="L226" i="4"/>
  <c r="M226" i="4"/>
  <c r="N226" i="4"/>
  <c r="O226" i="4"/>
  <c r="R226" i="4"/>
  <c r="S226" i="4"/>
  <c r="D227" i="4"/>
  <c r="F227" i="4"/>
  <c r="G227" i="4"/>
  <c r="H227" i="4"/>
  <c r="I227" i="4"/>
  <c r="J227" i="4"/>
  <c r="K227" i="4"/>
  <c r="L227" i="4"/>
  <c r="M227" i="4"/>
  <c r="N227" i="4"/>
  <c r="O227" i="4"/>
  <c r="R227" i="4"/>
  <c r="S227" i="4"/>
  <c r="D228" i="4"/>
  <c r="F228" i="4"/>
  <c r="G228" i="4"/>
  <c r="H228" i="4"/>
  <c r="I228" i="4"/>
  <c r="J228" i="4"/>
  <c r="K228" i="4"/>
  <c r="L228" i="4"/>
  <c r="M228" i="4"/>
  <c r="N228" i="4"/>
  <c r="O228" i="4"/>
  <c r="R228" i="4"/>
  <c r="S228" i="4"/>
  <c r="D229" i="4"/>
  <c r="F229" i="4"/>
  <c r="G229" i="4"/>
  <c r="H229" i="4"/>
  <c r="I229" i="4"/>
  <c r="J229" i="4"/>
  <c r="K229" i="4"/>
  <c r="L229" i="4"/>
  <c r="M229" i="4"/>
  <c r="N229" i="4"/>
  <c r="O229" i="4"/>
  <c r="R229" i="4"/>
  <c r="S229" i="4"/>
  <c r="D230" i="4"/>
  <c r="F230" i="4"/>
  <c r="G230" i="4"/>
  <c r="H230" i="4"/>
  <c r="I230" i="4"/>
  <c r="J230" i="4"/>
  <c r="K230" i="4"/>
  <c r="L230" i="4"/>
  <c r="M230" i="4"/>
  <c r="N230" i="4"/>
  <c r="O230" i="4"/>
  <c r="R230" i="4"/>
  <c r="S230" i="4"/>
  <c r="D231" i="4"/>
  <c r="F231" i="4"/>
  <c r="G231" i="4"/>
  <c r="H231" i="4"/>
  <c r="I231" i="4"/>
  <c r="J231" i="4"/>
  <c r="K231" i="4"/>
  <c r="L231" i="4"/>
  <c r="M231" i="4"/>
  <c r="N231" i="4"/>
  <c r="O231" i="4"/>
  <c r="R231" i="4"/>
  <c r="S231" i="4"/>
  <c r="D232" i="4"/>
  <c r="F232" i="4"/>
  <c r="G232" i="4"/>
  <c r="H232" i="4"/>
  <c r="I232" i="4"/>
  <c r="J232" i="4"/>
  <c r="K232" i="4"/>
  <c r="L232" i="4"/>
  <c r="M232" i="4"/>
  <c r="N232" i="4"/>
  <c r="O232" i="4"/>
  <c r="R232" i="4"/>
  <c r="S232" i="4"/>
  <c r="D233" i="4"/>
  <c r="F233" i="4"/>
  <c r="G233" i="4"/>
  <c r="H233" i="4"/>
  <c r="I233" i="4"/>
  <c r="J233" i="4"/>
  <c r="K233" i="4"/>
  <c r="L233" i="4"/>
  <c r="M233" i="4"/>
  <c r="N233" i="4"/>
  <c r="O233" i="4"/>
  <c r="R233" i="4"/>
  <c r="S233" i="4"/>
  <c r="D234" i="4"/>
  <c r="F234" i="4"/>
  <c r="G234" i="4"/>
  <c r="H234" i="4"/>
  <c r="I234" i="4"/>
  <c r="J234" i="4"/>
  <c r="K234" i="4"/>
  <c r="L234" i="4"/>
  <c r="M234" i="4"/>
  <c r="N234" i="4"/>
  <c r="O234" i="4"/>
  <c r="R234" i="4"/>
  <c r="S234" i="4"/>
  <c r="D235" i="4"/>
  <c r="F235" i="4"/>
  <c r="G235" i="4"/>
  <c r="H235" i="4"/>
  <c r="I235" i="4"/>
  <c r="J235" i="4"/>
  <c r="K235" i="4"/>
  <c r="L235" i="4"/>
  <c r="M235" i="4"/>
  <c r="N235" i="4"/>
  <c r="O235" i="4"/>
  <c r="R235" i="4"/>
  <c r="S235" i="4"/>
  <c r="D236" i="4"/>
  <c r="F236" i="4"/>
  <c r="G236" i="4"/>
  <c r="H236" i="4"/>
  <c r="I236" i="4"/>
  <c r="J236" i="4"/>
  <c r="K236" i="4"/>
  <c r="L236" i="4"/>
  <c r="M236" i="4"/>
  <c r="N236" i="4"/>
  <c r="O236" i="4"/>
  <c r="R236" i="4"/>
  <c r="S236" i="4"/>
  <c r="D237" i="4"/>
  <c r="F237" i="4"/>
  <c r="G237" i="4"/>
  <c r="H237" i="4"/>
  <c r="I237" i="4"/>
  <c r="J237" i="4"/>
  <c r="K237" i="4"/>
  <c r="L237" i="4"/>
  <c r="M237" i="4"/>
  <c r="N237" i="4"/>
  <c r="O237" i="4"/>
  <c r="R237" i="4"/>
  <c r="S237" i="4"/>
  <c r="D238" i="4"/>
  <c r="F238" i="4"/>
  <c r="G238" i="4"/>
  <c r="H238" i="4"/>
  <c r="I238" i="4"/>
  <c r="J238" i="4"/>
  <c r="K238" i="4"/>
  <c r="L238" i="4"/>
  <c r="M238" i="4"/>
  <c r="N238" i="4"/>
  <c r="O238" i="4"/>
  <c r="R238" i="4"/>
  <c r="S238" i="4"/>
  <c r="D239" i="4"/>
  <c r="F239" i="4"/>
  <c r="G239" i="4"/>
  <c r="H239" i="4"/>
  <c r="I239" i="4"/>
  <c r="J239" i="4"/>
  <c r="K239" i="4"/>
  <c r="L239" i="4"/>
  <c r="M239" i="4"/>
  <c r="N239" i="4"/>
  <c r="O239" i="4"/>
  <c r="R239" i="4"/>
  <c r="S239" i="4"/>
  <c r="D240" i="4"/>
  <c r="F240" i="4"/>
  <c r="G240" i="4"/>
  <c r="H240" i="4"/>
  <c r="I240" i="4"/>
  <c r="J240" i="4"/>
  <c r="K240" i="4"/>
  <c r="L240" i="4"/>
  <c r="M240" i="4"/>
  <c r="N240" i="4"/>
  <c r="O240" i="4"/>
  <c r="R240" i="4"/>
  <c r="S240" i="4"/>
  <c r="D241" i="4"/>
  <c r="F241" i="4"/>
  <c r="G241" i="4"/>
  <c r="H241" i="4"/>
  <c r="I241" i="4"/>
  <c r="J241" i="4"/>
  <c r="K241" i="4"/>
  <c r="L241" i="4"/>
  <c r="M241" i="4"/>
  <c r="N241" i="4"/>
  <c r="O241" i="4"/>
  <c r="R241" i="4"/>
  <c r="S241" i="4"/>
  <c r="D242" i="4"/>
  <c r="F242" i="4"/>
  <c r="G242" i="4"/>
  <c r="H242" i="4"/>
  <c r="I242" i="4"/>
  <c r="J242" i="4"/>
  <c r="K242" i="4"/>
  <c r="L242" i="4"/>
  <c r="M242" i="4"/>
  <c r="N242" i="4"/>
  <c r="O242" i="4"/>
  <c r="R242" i="4"/>
  <c r="S242" i="4"/>
  <c r="D243" i="4"/>
  <c r="F243" i="4"/>
  <c r="G243" i="4"/>
  <c r="H243" i="4"/>
  <c r="I243" i="4"/>
  <c r="J243" i="4"/>
  <c r="K243" i="4"/>
  <c r="L243" i="4"/>
  <c r="M243" i="4"/>
  <c r="N243" i="4"/>
  <c r="O243" i="4"/>
  <c r="R243" i="4"/>
  <c r="S243" i="4"/>
  <c r="D244" i="4"/>
  <c r="F244" i="4"/>
  <c r="G244" i="4"/>
  <c r="H244" i="4"/>
  <c r="I244" i="4"/>
  <c r="J244" i="4"/>
  <c r="K244" i="4"/>
  <c r="L244" i="4"/>
  <c r="M244" i="4"/>
  <c r="N244" i="4"/>
  <c r="O244" i="4"/>
  <c r="R244" i="4"/>
  <c r="S244" i="4"/>
  <c r="D245" i="4"/>
  <c r="F245" i="4"/>
  <c r="G245" i="4"/>
  <c r="H245" i="4"/>
  <c r="I245" i="4"/>
  <c r="J245" i="4"/>
  <c r="K245" i="4"/>
  <c r="L245" i="4"/>
  <c r="M245" i="4"/>
  <c r="N245" i="4"/>
  <c r="O245" i="4"/>
  <c r="R245" i="4"/>
  <c r="S245" i="4"/>
  <c r="D246" i="4"/>
  <c r="F246" i="4"/>
  <c r="G246" i="4"/>
  <c r="H246" i="4"/>
  <c r="I246" i="4"/>
  <c r="J246" i="4"/>
  <c r="K246" i="4"/>
  <c r="L246" i="4"/>
  <c r="M246" i="4"/>
  <c r="N246" i="4"/>
  <c r="O246" i="4"/>
  <c r="R246" i="4"/>
  <c r="S246" i="4"/>
  <c r="D247" i="4"/>
  <c r="F247" i="4"/>
  <c r="G247" i="4"/>
  <c r="H247" i="4"/>
  <c r="I247" i="4"/>
  <c r="J247" i="4"/>
  <c r="K247" i="4"/>
  <c r="L247" i="4"/>
  <c r="M247" i="4"/>
  <c r="N247" i="4"/>
  <c r="O247" i="4"/>
  <c r="R247" i="4"/>
  <c r="S247" i="4"/>
  <c r="D248" i="4"/>
  <c r="F248" i="4"/>
  <c r="G248" i="4"/>
  <c r="H248" i="4"/>
  <c r="I248" i="4"/>
  <c r="J248" i="4"/>
  <c r="K248" i="4"/>
  <c r="L248" i="4"/>
  <c r="M248" i="4"/>
  <c r="N248" i="4"/>
  <c r="O248" i="4"/>
  <c r="R248" i="4"/>
  <c r="S248" i="4"/>
  <c r="D249" i="4"/>
  <c r="F249" i="4"/>
  <c r="G249" i="4"/>
  <c r="H249" i="4"/>
  <c r="I249" i="4"/>
  <c r="J249" i="4"/>
  <c r="K249" i="4"/>
  <c r="L249" i="4"/>
  <c r="M249" i="4"/>
  <c r="N249" i="4"/>
  <c r="O249" i="4"/>
  <c r="R249" i="4"/>
  <c r="S249" i="4"/>
  <c r="D250" i="4"/>
  <c r="F250" i="4"/>
  <c r="G250" i="4"/>
  <c r="H250" i="4"/>
  <c r="I250" i="4"/>
  <c r="J250" i="4"/>
  <c r="K250" i="4"/>
  <c r="L250" i="4"/>
  <c r="M250" i="4"/>
  <c r="N250" i="4"/>
  <c r="O250" i="4"/>
  <c r="R250" i="4"/>
  <c r="S250" i="4"/>
  <c r="D251" i="4"/>
  <c r="F251" i="4"/>
  <c r="G251" i="4"/>
  <c r="H251" i="4"/>
  <c r="I251" i="4"/>
  <c r="J251" i="4"/>
  <c r="K251" i="4"/>
  <c r="L251" i="4"/>
  <c r="M251" i="4"/>
  <c r="N251" i="4"/>
  <c r="O251" i="4"/>
  <c r="R251" i="4"/>
  <c r="S251" i="4"/>
  <c r="D252" i="4"/>
  <c r="F252" i="4"/>
  <c r="G252" i="4"/>
  <c r="H252" i="4"/>
  <c r="I252" i="4"/>
  <c r="J252" i="4"/>
  <c r="K252" i="4"/>
  <c r="L252" i="4"/>
  <c r="M252" i="4"/>
  <c r="N252" i="4"/>
  <c r="O252" i="4"/>
  <c r="R252" i="4"/>
  <c r="S252" i="4"/>
  <c r="D253" i="4"/>
  <c r="F253" i="4"/>
  <c r="G253" i="4"/>
  <c r="H253" i="4"/>
  <c r="I253" i="4"/>
  <c r="J253" i="4"/>
  <c r="K253" i="4"/>
  <c r="L253" i="4"/>
  <c r="M253" i="4"/>
  <c r="N253" i="4"/>
  <c r="O253" i="4"/>
  <c r="R253" i="4"/>
  <c r="S253" i="4"/>
  <c r="D254" i="4"/>
  <c r="F254" i="4"/>
  <c r="G254" i="4"/>
  <c r="H254" i="4"/>
  <c r="I254" i="4"/>
  <c r="J254" i="4"/>
  <c r="K254" i="4"/>
  <c r="L254" i="4"/>
  <c r="M254" i="4"/>
  <c r="N254" i="4"/>
  <c r="O254" i="4"/>
  <c r="R254" i="4"/>
  <c r="S254" i="4"/>
  <c r="D255" i="4"/>
  <c r="F255" i="4"/>
  <c r="G255" i="4"/>
  <c r="H255" i="4"/>
  <c r="I255" i="4"/>
  <c r="J255" i="4"/>
  <c r="K255" i="4"/>
  <c r="L255" i="4"/>
  <c r="M255" i="4"/>
  <c r="N255" i="4"/>
  <c r="O255" i="4"/>
  <c r="R255" i="4"/>
  <c r="S255" i="4"/>
  <c r="D256" i="4"/>
  <c r="F256" i="4"/>
  <c r="G256" i="4"/>
  <c r="H256" i="4"/>
  <c r="I256" i="4"/>
  <c r="J256" i="4"/>
  <c r="K256" i="4"/>
  <c r="L256" i="4"/>
  <c r="M256" i="4"/>
  <c r="N256" i="4"/>
  <c r="O256" i="4"/>
  <c r="R256" i="4"/>
  <c r="S256" i="4"/>
  <c r="D257" i="4"/>
  <c r="F257" i="4"/>
  <c r="G257" i="4"/>
  <c r="H257" i="4"/>
  <c r="I257" i="4"/>
  <c r="J257" i="4"/>
  <c r="K257" i="4"/>
  <c r="L257" i="4"/>
  <c r="M257" i="4"/>
  <c r="N257" i="4"/>
  <c r="O257" i="4"/>
  <c r="R257" i="4"/>
  <c r="S257" i="4"/>
  <c r="D258" i="4"/>
  <c r="F258" i="4"/>
  <c r="G258" i="4"/>
  <c r="H258" i="4"/>
  <c r="I258" i="4"/>
  <c r="J258" i="4"/>
  <c r="K258" i="4"/>
  <c r="L258" i="4"/>
  <c r="M258" i="4"/>
  <c r="N258" i="4"/>
  <c r="O258" i="4"/>
  <c r="R258" i="4"/>
  <c r="S258" i="4"/>
  <c r="D259" i="4"/>
  <c r="F259" i="4"/>
  <c r="G259" i="4"/>
  <c r="H259" i="4"/>
  <c r="I259" i="4"/>
  <c r="J259" i="4"/>
  <c r="K259" i="4"/>
  <c r="L259" i="4"/>
  <c r="M259" i="4"/>
  <c r="N259" i="4"/>
  <c r="O259" i="4"/>
  <c r="R259" i="4"/>
  <c r="S259" i="4"/>
  <c r="D260" i="4"/>
  <c r="F260" i="4"/>
  <c r="G260" i="4"/>
  <c r="H260" i="4"/>
  <c r="I260" i="4"/>
  <c r="J260" i="4"/>
  <c r="K260" i="4"/>
  <c r="L260" i="4"/>
  <c r="M260" i="4"/>
  <c r="N260" i="4"/>
  <c r="O260" i="4"/>
  <c r="R260" i="4"/>
  <c r="S260" i="4"/>
  <c r="D261" i="4"/>
  <c r="F261" i="4"/>
  <c r="G261" i="4"/>
  <c r="H261" i="4"/>
  <c r="I261" i="4"/>
  <c r="J261" i="4"/>
  <c r="K261" i="4"/>
  <c r="L261" i="4"/>
  <c r="M261" i="4"/>
  <c r="N261" i="4"/>
  <c r="O261" i="4"/>
  <c r="R261" i="4"/>
  <c r="S261" i="4"/>
  <c r="D262" i="4"/>
  <c r="F262" i="4"/>
  <c r="G262" i="4"/>
  <c r="H262" i="4"/>
  <c r="I262" i="4"/>
  <c r="J262" i="4"/>
  <c r="K262" i="4"/>
  <c r="L262" i="4"/>
  <c r="M262" i="4"/>
  <c r="N262" i="4"/>
  <c r="O262" i="4"/>
  <c r="R262" i="4"/>
  <c r="S262" i="4"/>
  <c r="D263" i="4"/>
  <c r="F263" i="4"/>
  <c r="G263" i="4"/>
  <c r="H263" i="4"/>
  <c r="I263" i="4"/>
  <c r="J263" i="4"/>
  <c r="K263" i="4"/>
  <c r="L263" i="4"/>
  <c r="M263" i="4"/>
  <c r="N263" i="4"/>
  <c r="O263" i="4"/>
  <c r="R263" i="4"/>
  <c r="S263" i="4"/>
  <c r="D264" i="4"/>
  <c r="F264" i="4"/>
  <c r="G264" i="4"/>
  <c r="H264" i="4"/>
  <c r="I264" i="4"/>
  <c r="J264" i="4"/>
  <c r="K264" i="4"/>
  <c r="L264" i="4"/>
  <c r="M264" i="4"/>
  <c r="N264" i="4"/>
  <c r="O264" i="4"/>
  <c r="R264" i="4"/>
  <c r="S264" i="4"/>
  <c r="D265" i="4"/>
  <c r="F265" i="4"/>
  <c r="G265" i="4"/>
  <c r="H265" i="4"/>
  <c r="I265" i="4"/>
  <c r="J265" i="4"/>
  <c r="K265" i="4"/>
  <c r="L265" i="4"/>
  <c r="M265" i="4"/>
  <c r="N265" i="4"/>
  <c r="O265" i="4"/>
  <c r="R265" i="4"/>
  <c r="S265" i="4"/>
  <c r="D266" i="4"/>
  <c r="F266" i="4"/>
  <c r="G266" i="4"/>
  <c r="H266" i="4"/>
  <c r="I266" i="4"/>
  <c r="J266" i="4"/>
  <c r="K266" i="4"/>
  <c r="L266" i="4"/>
  <c r="M266" i="4"/>
  <c r="N266" i="4"/>
  <c r="O266" i="4"/>
  <c r="R266" i="4"/>
  <c r="S266" i="4"/>
  <c r="D267" i="4"/>
  <c r="F267" i="4"/>
  <c r="G267" i="4"/>
  <c r="H267" i="4"/>
  <c r="I267" i="4"/>
  <c r="J267" i="4"/>
  <c r="K267" i="4"/>
  <c r="L267" i="4"/>
  <c r="M267" i="4"/>
  <c r="N267" i="4"/>
  <c r="O267" i="4"/>
  <c r="R267" i="4"/>
  <c r="S267" i="4"/>
  <c r="D268" i="4"/>
  <c r="F268" i="4"/>
  <c r="G268" i="4"/>
  <c r="H268" i="4"/>
  <c r="I268" i="4"/>
  <c r="J268" i="4"/>
  <c r="K268" i="4"/>
  <c r="L268" i="4"/>
  <c r="M268" i="4"/>
  <c r="N268" i="4"/>
  <c r="O268" i="4"/>
  <c r="R268" i="4"/>
  <c r="S268" i="4"/>
  <c r="D269" i="4"/>
  <c r="F269" i="4"/>
  <c r="G269" i="4"/>
  <c r="H269" i="4"/>
  <c r="I269" i="4"/>
  <c r="J269" i="4"/>
  <c r="K269" i="4"/>
  <c r="L269" i="4"/>
  <c r="M269" i="4"/>
  <c r="N269" i="4"/>
  <c r="O269" i="4"/>
  <c r="R269" i="4"/>
  <c r="S269" i="4"/>
  <c r="D270" i="4"/>
  <c r="F270" i="4"/>
  <c r="G270" i="4"/>
  <c r="H270" i="4"/>
  <c r="I270" i="4"/>
  <c r="J270" i="4"/>
  <c r="K270" i="4"/>
  <c r="L270" i="4"/>
  <c r="M270" i="4"/>
  <c r="N270" i="4"/>
  <c r="O270" i="4"/>
  <c r="R270" i="4"/>
  <c r="S270" i="4"/>
  <c r="D271" i="4"/>
  <c r="F271" i="4"/>
  <c r="G271" i="4"/>
  <c r="H271" i="4"/>
  <c r="I271" i="4"/>
  <c r="J271" i="4"/>
  <c r="K271" i="4"/>
  <c r="L271" i="4"/>
  <c r="M271" i="4"/>
  <c r="N271" i="4"/>
  <c r="O271" i="4"/>
  <c r="R271" i="4"/>
  <c r="S271" i="4"/>
  <c r="D272" i="4"/>
  <c r="F272" i="4"/>
  <c r="G272" i="4"/>
  <c r="H272" i="4"/>
  <c r="I272" i="4"/>
  <c r="J272" i="4"/>
  <c r="K272" i="4"/>
  <c r="L272" i="4"/>
  <c r="M272" i="4"/>
  <c r="N272" i="4"/>
  <c r="O272" i="4"/>
  <c r="R272" i="4"/>
  <c r="S272" i="4"/>
  <c r="D273" i="4"/>
  <c r="F273" i="4"/>
  <c r="G273" i="4"/>
  <c r="H273" i="4"/>
  <c r="I273" i="4"/>
  <c r="J273" i="4"/>
  <c r="K273" i="4"/>
  <c r="L273" i="4"/>
  <c r="M273" i="4"/>
  <c r="N273" i="4"/>
  <c r="O273" i="4"/>
  <c r="R273" i="4"/>
  <c r="S273" i="4"/>
  <c r="D274" i="4"/>
  <c r="F274" i="4"/>
  <c r="G274" i="4"/>
  <c r="H274" i="4"/>
  <c r="I274" i="4"/>
  <c r="J274" i="4"/>
  <c r="K274" i="4"/>
  <c r="L274" i="4"/>
  <c r="M274" i="4"/>
  <c r="N274" i="4"/>
  <c r="O274" i="4"/>
  <c r="R274" i="4"/>
  <c r="S274" i="4"/>
  <c r="D275" i="4"/>
  <c r="F275" i="4"/>
  <c r="G275" i="4"/>
  <c r="H275" i="4"/>
  <c r="I275" i="4"/>
  <c r="J275" i="4"/>
  <c r="K275" i="4"/>
  <c r="L275" i="4"/>
  <c r="M275" i="4"/>
  <c r="N275" i="4"/>
  <c r="O275" i="4"/>
  <c r="R275" i="4"/>
  <c r="S275" i="4"/>
  <c r="D276" i="4"/>
  <c r="F276" i="4"/>
  <c r="G276" i="4"/>
  <c r="H276" i="4"/>
  <c r="I276" i="4"/>
  <c r="J276" i="4"/>
  <c r="K276" i="4"/>
  <c r="L276" i="4"/>
  <c r="M276" i="4"/>
  <c r="N276" i="4"/>
  <c r="O276" i="4"/>
  <c r="R276" i="4"/>
  <c r="S276" i="4"/>
  <c r="D277" i="4"/>
  <c r="F277" i="4"/>
  <c r="G277" i="4"/>
  <c r="H277" i="4"/>
  <c r="I277" i="4"/>
  <c r="J277" i="4"/>
  <c r="K277" i="4"/>
  <c r="L277" i="4"/>
  <c r="M277" i="4"/>
  <c r="N277" i="4"/>
  <c r="O277" i="4"/>
  <c r="R277" i="4"/>
  <c r="S277" i="4"/>
  <c r="D278" i="4"/>
  <c r="F278" i="4"/>
  <c r="G278" i="4"/>
  <c r="H278" i="4"/>
  <c r="I278" i="4"/>
  <c r="J278" i="4"/>
  <c r="K278" i="4"/>
  <c r="L278" i="4"/>
  <c r="M278" i="4"/>
  <c r="N278" i="4"/>
  <c r="O278" i="4"/>
  <c r="R278" i="4"/>
  <c r="S278" i="4"/>
  <c r="D279" i="4"/>
  <c r="F279" i="4"/>
  <c r="G279" i="4"/>
  <c r="H279" i="4"/>
  <c r="I279" i="4"/>
  <c r="J279" i="4"/>
  <c r="K279" i="4"/>
  <c r="L279" i="4"/>
  <c r="M279" i="4"/>
  <c r="N279" i="4"/>
  <c r="O279" i="4"/>
  <c r="R279" i="4"/>
  <c r="S279" i="4"/>
  <c r="D280" i="4"/>
  <c r="F280" i="4"/>
  <c r="G280" i="4"/>
  <c r="H280" i="4"/>
  <c r="I280" i="4"/>
  <c r="J280" i="4"/>
  <c r="K280" i="4"/>
  <c r="L280" i="4"/>
  <c r="M280" i="4"/>
  <c r="N280" i="4"/>
  <c r="O280" i="4"/>
  <c r="R280" i="4"/>
  <c r="S280" i="4"/>
  <c r="D281" i="4"/>
  <c r="F281" i="4"/>
  <c r="G281" i="4"/>
  <c r="H281" i="4"/>
  <c r="I281" i="4"/>
  <c r="J281" i="4"/>
  <c r="K281" i="4"/>
  <c r="L281" i="4"/>
  <c r="M281" i="4"/>
  <c r="N281" i="4"/>
  <c r="O281" i="4"/>
  <c r="R281" i="4"/>
  <c r="S281" i="4"/>
  <c r="D282" i="4"/>
  <c r="F282" i="4"/>
  <c r="G282" i="4"/>
  <c r="H282" i="4"/>
  <c r="I282" i="4"/>
  <c r="J282" i="4"/>
  <c r="K282" i="4"/>
  <c r="L282" i="4"/>
  <c r="M282" i="4"/>
  <c r="N282" i="4"/>
  <c r="O282" i="4"/>
  <c r="R282" i="4"/>
  <c r="S282" i="4"/>
  <c r="D283" i="4"/>
  <c r="F283" i="4"/>
  <c r="G283" i="4"/>
  <c r="H283" i="4"/>
  <c r="I283" i="4"/>
  <c r="J283" i="4"/>
  <c r="K283" i="4"/>
  <c r="L283" i="4"/>
  <c r="M283" i="4"/>
  <c r="N283" i="4"/>
  <c r="O283" i="4"/>
  <c r="R283" i="4"/>
  <c r="S283" i="4"/>
  <c r="D284" i="4"/>
  <c r="F284" i="4"/>
  <c r="G284" i="4"/>
  <c r="H284" i="4"/>
  <c r="I284" i="4"/>
  <c r="J284" i="4"/>
  <c r="K284" i="4"/>
  <c r="L284" i="4"/>
  <c r="M284" i="4"/>
  <c r="N284" i="4"/>
  <c r="O284" i="4"/>
  <c r="R284" i="4"/>
  <c r="S284" i="4"/>
  <c r="D285" i="4"/>
  <c r="F285" i="4"/>
  <c r="G285" i="4"/>
  <c r="H285" i="4"/>
  <c r="I285" i="4"/>
  <c r="J285" i="4"/>
  <c r="K285" i="4"/>
  <c r="L285" i="4"/>
  <c r="M285" i="4"/>
  <c r="N285" i="4"/>
  <c r="O285" i="4"/>
  <c r="R285" i="4"/>
  <c r="S285" i="4"/>
  <c r="D286" i="4"/>
  <c r="F286" i="4"/>
  <c r="G286" i="4"/>
  <c r="H286" i="4"/>
  <c r="I286" i="4"/>
  <c r="J286" i="4"/>
  <c r="K286" i="4"/>
  <c r="L286" i="4"/>
  <c r="M286" i="4"/>
  <c r="N286" i="4"/>
  <c r="O286" i="4"/>
  <c r="R286" i="4"/>
  <c r="S286" i="4"/>
  <c r="D287" i="4"/>
  <c r="F287" i="4"/>
  <c r="G287" i="4"/>
  <c r="H287" i="4"/>
  <c r="I287" i="4"/>
  <c r="J287" i="4"/>
  <c r="K287" i="4"/>
  <c r="L287" i="4"/>
  <c r="M287" i="4"/>
  <c r="N287" i="4"/>
  <c r="O287" i="4"/>
  <c r="R287" i="4"/>
  <c r="S287" i="4"/>
  <c r="D288" i="4"/>
  <c r="F288" i="4"/>
  <c r="G288" i="4"/>
  <c r="H288" i="4"/>
  <c r="I288" i="4"/>
  <c r="J288" i="4"/>
  <c r="K288" i="4"/>
  <c r="L288" i="4"/>
  <c r="M288" i="4"/>
  <c r="N288" i="4"/>
  <c r="O288" i="4"/>
  <c r="R288" i="4"/>
  <c r="S288" i="4"/>
  <c r="D289" i="4"/>
  <c r="F289" i="4"/>
  <c r="G289" i="4"/>
  <c r="H289" i="4"/>
  <c r="I289" i="4"/>
  <c r="J289" i="4"/>
  <c r="K289" i="4"/>
  <c r="L289" i="4"/>
  <c r="M289" i="4"/>
  <c r="N289" i="4"/>
  <c r="O289" i="4"/>
  <c r="R289" i="4"/>
  <c r="S289" i="4"/>
  <c r="D290" i="4"/>
  <c r="F290" i="4"/>
  <c r="G290" i="4"/>
  <c r="H290" i="4"/>
  <c r="I290" i="4"/>
  <c r="J290" i="4"/>
  <c r="K290" i="4"/>
  <c r="L290" i="4"/>
  <c r="M290" i="4"/>
  <c r="N290" i="4"/>
  <c r="O290" i="4"/>
  <c r="R290" i="4"/>
  <c r="S290" i="4"/>
  <c r="D291" i="4"/>
  <c r="F291" i="4"/>
  <c r="G291" i="4"/>
  <c r="H291" i="4"/>
  <c r="I291" i="4"/>
  <c r="J291" i="4"/>
  <c r="K291" i="4"/>
  <c r="L291" i="4"/>
  <c r="M291" i="4"/>
  <c r="N291" i="4"/>
  <c r="O291" i="4"/>
  <c r="R291" i="4"/>
  <c r="S291" i="4"/>
  <c r="D292" i="4"/>
  <c r="F292" i="4"/>
  <c r="G292" i="4"/>
  <c r="H292" i="4"/>
  <c r="I292" i="4"/>
  <c r="J292" i="4"/>
  <c r="K292" i="4"/>
  <c r="L292" i="4"/>
  <c r="M292" i="4"/>
  <c r="N292" i="4"/>
  <c r="O292" i="4"/>
  <c r="R292" i="4"/>
  <c r="S292" i="4"/>
  <c r="D293" i="4"/>
  <c r="F293" i="4"/>
  <c r="G293" i="4"/>
  <c r="H293" i="4"/>
  <c r="I293" i="4"/>
  <c r="J293" i="4"/>
  <c r="K293" i="4"/>
  <c r="L293" i="4"/>
  <c r="M293" i="4"/>
  <c r="N293" i="4"/>
  <c r="O293" i="4"/>
  <c r="R293" i="4"/>
  <c r="S293" i="4"/>
  <c r="D294" i="4"/>
  <c r="F294" i="4"/>
  <c r="G294" i="4"/>
  <c r="H294" i="4"/>
  <c r="I294" i="4"/>
  <c r="J294" i="4"/>
  <c r="K294" i="4"/>
  <c r="L294" i="4"/>
  <c r="M294" i="4"/>
  <c r="N294" i="4"/>
  <c r="O294" i="4"/>
  <c r="R294" i="4"/>
  <c r="S294" i="4"/>
  <c r="D295" i="4"/>
  <c r="F295" i="4"/>
  <c r="G295" i="4"/>
  <c r="H295" i="4"/>
  <c r="I295" i="4"/>
  <c r="J295" i="4"/>
  <c r="K295" i="4"/>
  <c r="L295" i="4"/>
  <c r="M295" i="4"/>
  <c r="N295" i="4"/>
  <c r="O295" i="4"/>
  <c r="R295" i="4"/>
  <c r="S295" i="4"/>
  <c r="D296" i="4"/>
  <c r="F296" i="4"/>
  <c r="G296" i="4"/>
  <c r="H296" i="4"/>
  <c r="I296" i="4"/>
  <c r="J296" i="4"/>
  <c r="K296" i="4"/>
  <c r="L296" i="4"/>
  <c r="M296" i="4"/>
  <c r="N296" i="4"/>
  <c r="O296" i="4"/>
  <c r="R296" i="4"/>
  <c r="S296" i="4"/>
  <c r="D297" i="4"/>
  <c r="F297" i="4"/>
  <c r="G297" i="4"/>
  <c r="H297" i="4"/>
  <c r="I297" i="4"/>
  <c r="J297" i="4"/>
  <c r="K297" i="4"/>
  <c r="L297" i="4"/>
  <c r="M297" i="4"/>
  <c r="N297" i="4"/>
  <c r="O297" i="4"/>
  <c r="R297" i="4"/>
  <c r="S297" i="4"/>
  <c r="D298" i="4"/>
  <c r="F298" i="4"/>
  <c r="G298" i="4"/>
  <c r="H298" i="4"/>
  <c r="I298" i="4"/>
  <c r="J298" i="4"/>
  <c r="K298" i="4"/>
  <c r="L298" i="4"/>
  <c r="M298" i="4"/>
  <c r="N298" i="4"/>
  <c r="O298" i="4"/>
  <c r="R298" i="4"/>
  <c r="S298" i="4"/>
  <c r="D299" i="4"/>
  <c r="F299" i="4"/>
  <c r="G299" i="4"/>
  <c r="H299" i="4"/>
  <c r="I299" i="4"/>
  <c r="J299" i="4"/>
  <c r="K299" i="4"/>
  <c r="L299" i="4"/>
  <c r="M299" i="4"/>
  <c r="N299" i="4"/>
  <c r="O299" i="4"/>
  <c r="R299" i="4"/>
  <c r="S299" i="4"/>
  <c r="D300" i="4"/>
  <c r="F300" i="4"/>
  <c r="G300" i="4"/>
  <c r="H300" i="4"/>
  <c r="I300" i="4"/>
  <c r="J300" i="4"/>
  <c r="K300" i="4"/>
  <c r="L300" i="4"/>
  <c r="M300" i="4"/>
  <c r="N300" i="4"/>
  <c r="O300" i="4"/>
  <c r="R300" i="4"/>
  <c r="S300" i="4"/>
  <c r="D301" i="4"/>
  <c r="F301" i="4"/>
  <c r="G301" i="4"/>
  <c r="H301" i="4"/>
  <c r="I301" i="4"/>
  <c r="J301" i="4"/>
  <c r="K301" i="4"/>
  <c r="L301" i="4"/>
  <c r="M301" i="4"/>
  <c r="N301" i="4"/>
  <c r="O301" i="4"/>
  <c r="R301" i="4"/>
  <c r="S301" i="4"/>
  <c r="D302" i="4"/>
  <c r="F302" i="4"/>
  <c r="G302" i="4"/>
  <c r="H302" i="4"/>
  <c r="I302" i="4"/>
  <c r="J302" i="4"/>
  <c r="K302" i="4"/>
  <c r="L302" i="4"/>
  <c r="M302" i="4"/>
  <c r="N302" i="4"/>
  <c r="O302" i="4"/>
  <c r="R302" i="4"/>
  <c r="S302" i="4"/>
  <c r="D303" i="4"/>
  <c r="F303" i="4"/>
  <c r="G303" i="4"/>
  <c r="H303" i="4"/>
  <c r="I303" i="4"/>
  <c r="J303" i="4"/>
  <c r="K303" i="4"/>
  <c r="L303" i="4"/>
  <c r="M303" i="4"/>
  <c r="N303" i="4"/>
  <c r="O303" i="4"/>
  <c r="R303" i="4"/>
  <c r="S303" i="4"/>
  <c r="D304" i="4"/>
  <c r="F304" i="4"/>
  <c r="G304" i="4"/>
  <c r="H304" i="4"/>
  <c r="I304" i="4"/>
  <c r="J304" i="4"/>
  <c r="K304" i="4"/>
  <c r="L304" i="4"/>
  <c r="M304" i="4"/>
  <c r="N304" i="4"/>
  <c r="O304" i="4"/>
  <c r="R304" i="4"/>
  <c r="S304" i="4"/>
  <c r="R264" i="1"/>
  <c r="AJ264" i="1"/>
  <c r="AK264" i="1"/>
  <c r="AO264" i="1"/>
  <c r="AE205" i="4" s="1"/>
  <c r="CI264" i="1"/>
  <c r="R265" i="1"/>
  <c r="AJ265" i="1"/>
  <c r="AK265" i="1"/>
  <c r="AQ265" i="1"/>
  <c r="AG206" i="4" s="1"/>
  <c r="CI265" i="1"/>
  <c r="R266" i="1"/>
  <c r="AJ266" i="1"/>
  <c r="AK266" i="1"/>
  <c r="CI266" i="1"/>
  <c r="R267" i="1"/>
  <c r="X267" i="1"/>
  <c r="V208" i="4" s="1"/>
  <c r="AJ267" i="1"/>
  <c r="AK267" i="1"/>
  <c r="AU267" i="1"/>
  <c r="AK208" i="4" s="1"/>
  <c r="CI267" i="1"/>
  <c r="R268" i="1"/>
  <c r="AJ268" i="1"/>
  <c r="AK268" i="1"/>
  <c r="CI268" i="1"/>
  <c r="R269" i="1"/>
  <c r="X269" i="1"/>
  <c r="V210" i="4" s="1"/>
  <c r="Z269" i="1"/>
  <c r="AJ269" i="1"/>
  <c r="AK269" i="1"/>
  <c r="AO269" i="1"/>
  <c r="AE210" i="4" s="1"/>
  <c r="AQ269" i="1"/>
  <c r="AG210" i="4" s="1"/>
  <c r="CI269" i="1"/>
  <c r="R270" i="1"/>
  <c r="AJ270" i="1"/>
  <c r="AK270" i="1"/>
  <c r="CI270" i="1"/>
  <c r="R271" i="1"/>
  <c r="S271" i="1" s="1"/>
  <c r="X271" i="1"/>
  <c r="V212" i="4" s="1"/>
  <c r="AJ271" i="1"/>
  <c r="AK271" i="1"/>
  <c r="CI271" i="1"/>
  <c r="R272" i="1"/>
  <c r="AL272" i="1"/>
  <c r="AB213" i="4" s="1"/>
  <c r="AJ272" i="1"/>
  <c r="AK272" i="1"/>
  <c r="CI272" i="1"/>
  <c r="R273" i="1"/>
  <c r="W273" i="1"/>
  <c r="U214" i="4" s="1"/>
  <c r="AJ273" i="1"/>
  <c r="AK273" i="1"/>
  <c r="CI273" i="1"/>
  <c r="R274" i="1"/>
  <c r="P215" i="4" s="1"/>
  <c r="V274" i="1"/>
  <c r="T215" i="4" s="1"/>
  <c r="X274" i="1"/>
  <c r="V215" i="4" s="1"/>
  <c r="Y274" i="1"/>
  <c r="W215" i="4" s="1"/>
  <c r="AE274" i="1"/>
  <c r="G274" i="1" s="1"/>
  <c r="AJ274" i="1"/>
  <c r="AK274" i="1"/>
  <c r="CI274" i="1"/>
  <c r="R275" i="1"/>
  <c r="W275" i="1"/>
  <c r="U216" i="4" s="1"/>
  <c r="AB275" i="1"/>
  <c r="Z216" i="4" s="1"/>
  <c r="AJ275" i="1"/>
  <c r="AK275" i="1"/>
  <c r="AN275" i="1"/>
  <c r="AU275" i="1"/>
  <c r="AK216" i="4" s="1"/>
  <c r="CI275" i="1"/>
  <c r="R276" i="1"/>
  <c r="S276" i="1" s="1"/>
  <c r="AA276" i="1"/>
  <c r="Y217" i="4" s="1"/>
  <c r="X276" i="1"/>
  <c r="V217" i="4" s="1"/>
  <c r="AJ276" i="1"/>
  <c r="AK276" i="1"/>
  <c r="AO276" i="1"/>
  <c r="AE217" i="4" s="1"/>
  <c r="CI276" i="1"/>
  <c r="R277" i="1"/>
  <c r="S277" i="1" s="1"/>
  <c r="AN277" i="1"/>
  <c r="AJ277" i="1"/>
  <c r="B218" i="4" s="1"/>
  <c r="AK277" i="1"/>
  <c r="CI277" i="1"/>
  <c r="R278" i="1"/>
  <c r="AJ278" i="1"/>
  <c r="AK278" i="1"/>
  <c r="CI278" i="1"/>
  <c r="R279" i="1"/>
  <c r="Y279" i="1"/>
  <c r="W220" i="4" s="1"/>
  <c r="AJ279" i="1"/>
  <c r="AK279" i="1"/>
  <c r="CI279" i="1"/>
  <c r="R280" i="1"/>
  <c r="S280" i="1" s="1"/>
  <c r="V280" i="1"/>
  <c r="T221" i="4" s="1"/>
  <c r="AJ280" i="1"/>
  <c r="AK280" i="1"/>
  <c r="CI280" i="1"/>
  <c r="R281" i="1"/>
  <c r="W281" i="1"/>
  <c r="U222" i="4" s="1"/>
  <c r="AJ281" i="1"/>
  <c r="AK281" i="1"/>
  <c r="AN281" i="1"/>
  <c r="CI281" i="1"/>
  <c r="R282" i="1"/>
  <c r="AJ282" i="1"/>
  <c r="AK282" i="1"/>
  <c r="CI282" i="1"/>
  <c r="R283" i="1"/>
  <c r="S283" i="1" s="1"/>
  <c r="AJ283" i="1"/>
  <c r="AK283" i="1"/>
  <c r="CI283" i="1"/>
  <c r="R284" i="1"/>
  <c r="AJ284" i="1"/>
  <c r="AK284" i="1"/>
  <c r="CI284" i="1"/>
  <c r="R285" i="1"/>
  <c r="AJ285" i="1"/>
  <c r="AK285" i="1"/>
  <c r="CI285" i="1"/>
  <c r="R286" i="1"/>
  <c r="AJ286" i="1"/>
  <c r="AK286" i="1"/>
  <c r="CI286" i="1"/>
  <c r="R287" i="1"/>
  <c r="V287" i="1"/>
  <c r="T228" i="4" s="1"/>
  <c r="AA287" i="1"/>
  <c r="Y228" i="4" s="1"/>
  <c r="AB287" i="1"/>
  <c r="Z228" i="4" s="1"/>
  <c r="AE287" i="1"/>
  <c r="G287" i="1" s="1"/>
  <c r="AJ287" i="1"/>
  <c r="AK287" i="1"/>
  <c r="AM287" i="1"/>
  <c r="AC228" i="4" s="1"/>
  <c r="AO287" i="1"/>
  <c r="AE228" i="4" s="1"/>
  <c r="CI287" i="1"/>
  <c r="R288" i="1"/>
  <c r="AJ288" i="1"/>
  <c r="AK288" i="1"/>
  <c r="CI288" i="1"/>
  <c r="R289" i="1"/>
  <c r="AA289" i="1"/>
  <c r="Y230" i="4" s="1"/>
  <c r="X289" i="1"/>
  <c r="V230" i="4" s="1"/>
  <c r="AJ289" i="1"/>
  <c r="AK289" i="1"/>
  <c r="AO289" i="1"/>
  <c r="AE230" i="4" s="1"/>
  <c r="CI289" i="1"/>
  <c r="R290" i="1"/>
  <c r="S290" i="1" s="1"/>
  <c r="AC290" i="1"/>
  <c r="AA231" i="4" s="1"/>
  <c r="X290" i="1"/>
  <c r="V231" i="4" s="1"/>
  <c r="AJ290" i="1"/>
  <c r="AK290" i="1"/>
  <c r="AN290" i="1"/>
  <c r="AO290" i="1"/>
  <c r="AE231" i="4" s="1"/>
  <c r="AU290" i="1"/>
  <c r="AK231" i="4" s="1"/>
  <c r="CI290" i="1"/>
  <c r="R291" i="1"/>
  <c r="S291" i="1" s="1"/>
  <c r="X291" i="1"/>
  <c r="V232" i="4" s="1"/>
  <c r="Y291" i="1"/>
  <c r="W232" i="4" s="1"/>
  <c r="AA291" i="1"/>
  <c r="Y232" i="4" s="1"/>
  <c r="AC291" i="1"/>
  <c r="AA232" i="4" s="1"/>
  <c r="AB291" i="1"/>
  <c r="Z232" i="4" s="1"/>
  <c r="AJ291" i="1"/>
  <c r="AI291" i="1" s="1"/>
  <c r="AK291" i="1"/>
  <c r="AL291" i="1"/>
  <c r="AB232" i="4" s="1"/>
  <c r="AM291" i="1"/>
  <c r="AC232" i="4" s="1"/>
  <c r="AO291" i="1"/>
  <c r="AE232" i="4" s="1"/>
  <c r="CI291" i="1"/>
  <c r="R292" i="1"/>
  <c r="S292" i="1" s="1"/>
  <c r="W292" i="1"/>
  <c r="U233" i="4" s="1"/>
  <c r="AM292" i="1"/>
  <c r="AC233" i="4" s="1"/>
  <c r="AJ292" i="1"/>
  <c r="AK292" i="1"/>
  <c r="AL292" i="1"/>
  <c r="AB233" i="4" s="1"/>
  <c r="CI292" i="1"/>
  <c r="R293" i="1"/>
  <c r="X293" i="1"/>
  <c r="V234" i="4" s="1"/>
  <c r="Y293" i="1"/>
  <c r="W234" i="4" s="1"/>
  <c r="AA293" i="1"/>
  <c r="Y234" i="4" s="1"/>
  <c r="AC293" i="1"/>
  <c r="AA234" i="4" s="1"/>
  <c r="AB293" i="1"/>
  <c r="Z234" i="4" s="1"/>
  <c r="AJ293" i="1"/>
  <c r="AI293" i="1" s="1"/>
  <c r="AK293" i="1"/>
  <c r="AL293" i="1"/>
  <c r="AB234" i="4" s="1"/>
  <c r="AM293" i="1"/>
  <c r="AC234" i="4" s="1"/>
  <c r="CI293" i="1"/>
  <c r="R294" i="1"/>
  <c r="AJ294" i="1"/>
  <c r="AK294" i="1"/>
  <c r="CI294" i="1"/>
  <c r="R295" i="1"/>
  <c r="W295" i="1"/>
  <c r="U236" i="4" s="1"/>
  <c r="AJ295" i="1"/>
  <c r="B236" i="4" s="1"/>
  <c r="AK295" i="1"/>
  <c r="CI295" i="1"/>
  <c r="R296" i="1"/>
  <c r="V296" i="1"/>
  <c r="T237" i="4" s="1"/>
  <c r="AJ296" i="1"/>
  <c r="AI296" i="1" s="1"/>
  <c r="A237" i="4" s="1"/>
  <c r="AK296" i="1"/>
  <c r="CI296" i="1"/>
  <c r="R297" i="1"/>
  <c r="AJ297" i="1"/>
  <c r="AK297" i="1"/>
  <c r="C238" i="7" s="1"/>
  <c r="CI297" i="1"/>
  <c r="R298" i="1"/>
  <c r="AB298" i="1"/>
  <c r="Z239" i="4" s="1"/>
  <c r="AA298" i="1"/>
  <c r="Y239" i="4" s="1"/>
  <c r="AJ298" i="1"/>
  <c r="AK298" i="1"/>
  <c r="AM298" i="1"/>
  <c r="AC239" i="4" s="1"/>
  <c r="AO298" i="1"/>
  <c r="AE239" i="4" s="1"/>
  <c r="AU298" i="1"/>
  <c r="AK239" i="4" s="1"/>
  <c r="CI298" i="1"/>
  <c r="R299" i="1"/>
  <c r="P240" i="4" s="1"/>
  <c r="AJ299" i="1"/>
  <c r="AK299" i="1"/>
  <c r="AQ299" i="1"/>
  <c r="AG240" i="4" s="1"/>
  <c r="CI299" i="1"/>
  <c r="R300" i="1"/>
  <c r="AJ300" i="1"/>
  <c r="AK300" i="1"/>
  <c r="AU300" i="1"/>
  <c r="AK241" i="4" s="1"/>
  <c r="CI300" i="1"/>
  <c r="R301" i="1"/>
  <c r="V301" i="1"/>
  <c r="T242" i="4" s="1"/>
  <c r="AJ301" i="1"/>
  <c r="B242" i="4" s="1"/>
  <c r="AK301" i="1"/>
  <c r="CI301" i="1"/>
  <c r="R302" i="1"/>
  <c r="AB302" i="1"/>
  <c r="Z243" i="4" s="1"/>
  <c r="AA302" i="1"/>
  <c r="Y243" i="4" s="1"/>
  <c r="AJ302" i="1"/>
  <c r="AK302" i="1"/>
  <c r="AU302" i="1"/>
  <c r="AK243" i="4" s="1"/>
  <c r="CI302" i="1"/>
  <c r="R303" i="1"/>
  <c r="AJ303" i="1"/>
  <c r="AK303" i="1"/>
  <c r="AL303" i="1"/>
  <c r="AB244" i="4" s="1"/>
  <c r="CI303" i="1"/>
  <c r="R304" i="1"/>
  <c r="AJ304" i="1"/>
  <c r="AI304" i="1" s="1"/>
  <c r="AK304" i="1"/>
  <c r="CI304" i="1"/>
  <c r="R305" i="1"/>
  <c r="P246" i="4" s="1"/>
  <c r="Y305" i="1"/>
  <c r="W246" i="4" s="1"/>
  <c r="AB305" i="1"/>
  <c r="Z246" i="4" s="1"/>
  <c r="AJ305" i="1"/>
  <c r="AK305" i="1"/>
  <c r="AL305" i="1"/>
  <c r="AB246" i="4" s="1"/>
  <c r="AO305" i="1"/>
  <c r="AE246" i="4" s="1"/>
  <c r="CI305" i="1"/>
  <c r="R306" i="1"/>
  <c r="S306" i="1" s="1"/>
  <c r="V306" i="1"/>
  <c r="T247" i="4" s="1"/>
  <c r="AJ306" i="1"/>
  <c r="AK306" i="1"/>
  <c r="CI306" i="1"/>
  <c r="R307" i="1"/>
  <c r="AE307" i="1"/>
  <c r="G307" i="1" s="1"/>
  <c r="AJ307" i="1"/>
  <c r="B248" i="4" s="1"/>
  <c r="AK307" i="1"/>
  <c r="CI307" i="1"/>
  <c r="R308" i="1"/>
  <c r="X308" i="1"/>
  <c r="V249" i="4" s="1"/>
  <c r="AJ308" i="1"/>
  <c r="AK308" i="1"/>
  <c r="CI308" i="1"/>
  <c r="R309" i="1"/>
  <c r="AA309" i="1"/>
  <c r="Y250" i="4" s="1"/>
  <c r="Z309" i="1"/>
  <c r="AE309" i="1"/>
  <c r="G309" i="1" s="1"/>
  <c r="AJ309" i="1"/>
  <c r="AK309" i="1"/>
  <c r="AM309" i="1"/>
  <c r="AC250" i="4" s="1"/>
  <c r="AU309" i="1"/>
  <c r="AK250" i="4" s="1"/>
  <c r="CI309" i="1"/>
  <c r="R310" i="1"/>
  <c r="S310" i="1" s="1"/>
  <c r="AJ310" i="1"/>
  <c r="AI310" i="1" s="1"/>
  <c r="AK310" i="1"/>
  <c r="CI310" i="1"/>
  <c r="R311" i="1"/>
  <c r="AU311" i="1"/>
  <c r="AK252" i="4" s="1"/>
  <c r="AJ311" i="1"/>
  <c r="AK311" i="1"/>
  <c r="CI311" i="1"/>
  <c r="R312" i="1"/>
  <c r="X312" i="1"/>
  <c r="V253" i="4" s="1"/>
  <c r="Y312" i="1"/>
  <c r="W253" i="4" s="1"/>
  <c r="AJ312" i="1"/>
  <c r="AK312" i="1"/>
  <c r="AQ312" i="1"/>
  <c r="AG253" i="4" s="1"/>
  <c r="CI312" i="1"/>
  <c r="R313" i="1"/>
  <c r="S313" i="1" s="1"/>
  <c r="AJ313" i="1"/>
  <c r="AK313" i="1"/>
  <c r="CI313" i="1"/>
  <c r="R314" i="1"/>
  <c r="AE314" i="1"/>
  <c r="G314" i="1" s="1"/>
  <c r="AJ314" i="1"/>
  <c r="AK314" i="1"/>
  <c r="CI314" i="1"/>
  <c r="R315" i="1"/>
  <c r="AE315" i="1"/>
  <c r="G315" i="1" s="1"/>
  <c r="AJ315" i="1"/>
  <c r="AK315" i="1"/>
  <c r="CI315" i="1"/>
  <c r="R316" i="1"/>
  <c r="X316" i="1"/>
  <c r="V257" i="4" s="1"/>
  <c r="AC316" i="1"/>
  <c r="AA257" i="4" s="1"/>
  <c r="AE316" i="1"/>
  <c r="G316" i="1" s="1"/>
  <c r="AJ316" i="1"/>
  <c r="AK316" i="1"/>
  <c r="AN316" i="1"/>
  <c r="AQ316" i="1"/>
  <c r="AG257" i="4" s="1"/>
  <c r="CI316" i="1"/>
  <c r="R317" i="1"/>
  <c r="S317" i="1" s="1"/>
  <c r="W317" i="1"/>
  <c r="U258" i="4" s="1"/>
  <c r="AQ317" i="1"/>
  <c r="AG258" i="4" s="1"/>
  <c r="AJ317" i="1"/>
  <c r="AK317" i="1"/>
  <c r="CI317" i="1"/>
  <c r="R318" i="1"/>
  <c r="W318" i="1"/>
  <c r="U259" i="4" s="1"/>
  <c r="AE318" i="1"/>
  <c r="G318" i="1" s="1"/>
  <c r="AJ318" i="1"/>
  <c r="AI318" i="1" s="1"/>
  <c r="AK318" i="1"/>
  <c r="CI318" i="1"/>
  <c r="R319" i="1"/>
  <c r="AJ319" i="1"/>
  <c r="B260" i="4" s="1"/>
  <c r="AK319" i="1"/>
  <c r="CI319" i="1"/>
  <c r="R320" i="1"/>
  <c r="X320" i="1"/>
  <c r="V261" i="4" s="1"/>
  <c r="AE320" i="1"/>
  <c r="G320" i="1" s="1"/>
  <c r="AJ320" i="1"/>
  <c r="AK320" i="1"/>
  <c r="AQ320" i="1"/>
  <c r="AG261" i="4" s="1"/>
  <c r="CI320" i="1"/>
  <c r="R321" i="1"/>
  <c r="AJ321" i="1"/>
  <c r="AK321" i="1"/>
  <c r="CI321" i="1"/>
  <c r="R322" i="1"/>
  <c r="W322" i="1"/>
  <c r="U263" i="4" s="1"/>
  <c r="AJ322" i="1"/>
  <c r="AK322" i="1"/>
  <c r="AO322" i="1"/>
  <c r="AE263" i="4" s="1"/>
  <c r="CI322" i="1"/>
  <c r="R323" i="1"/>
  <c r="AC323" i="1"/>
  <c r="AA264" i="4" s="1"/>
  <c r="AJ323" i="1"/>
  <c r="AK323" i="1"/>
  <c r="CI323" i="1"/>
  <c r="R324" i="1"/>
  <c r="S324" i="1" s="1"/>
  <c r="AA324" i="1"/>
  <c r="Y265" i="4" s="1"/>
  <c r="X324" i="1"/>
  <c r="V265" i="4" s="1"/>
  <c r="AJ324" i="1"/>
  <c r="AI324" i="1" s="1"/>
  <c r="AK324" i="1"/>
  <c r="AO324" i="1"/>
  <c r="AE265" i="4" s="1"/>
  <c r="AU324" i="1"/>
  <c r="AK265" i="4" s="1"/>
  <c r="CI324" i="1"/>
  <c r="R325" i="1"/>
  <c r="S325" i="1" s="1"/>
  <c r="AA325" i="1"/>
  <c r="Y266" i="4" s="1"/>
  <c r="AJ325" i="1"/>
  <c r="AK325" i="1"/>
  <c r="AM325" i="1"/>
  <c r="AC266" i="4" s="1"/>
  <c r="CI325" i="1"/>
  <c r="R326" i="1"/>
  <c r="AJ326" i="1"/>
  <c r="AK326" i="1"/>
  <c r="CI326" i="1"/>
  <c r="R327" i="1"/>
  <c r="AA327" i="1"/>
  <c r="Y268" i="4" s="1"/>
  <c r="X327" i="1"/>
  <c r="V268" i="4" s="1"/>
  <c r="AJ327" i="1"/>
  <c r="AK327" i="1"/>
  <c r="AU327" i="1"/>
  <c r="AK268" i="4" s="1"/>
  <c r="CI327" i="1"/>
  <c r="R328" i="1"/>
  <c r="S328" i="1" s="1"/>
  <c r="AA328" i="1"/>
  <c r="Y269" i="4" s="1"/>
  <c r="AB328" i="1"/>
  <c r="Z269" i="4" s="1"/>
  <c r="V328" i="1"/>
  <c r="T269" i="4" s="1"/>
  <c r="AJ328" i="1"/>
  <c r="AK328" i="1"/>
  <c r="AL328" i="1"/>
  <c r="AB269" i="4" s="1"/>
  <c r="AO328" i="1"/>
  <c r="AE269" i="4" s="1"/>
  <c r="AQ328" i="1"/>
  <c r="AG269" i="4" s="1"/>
  <c r="AU328" i="1"/>
  <c r="AK269" i="4" s="1"/>
  <c r="CI328" i="1"/>
  <c r="R329" i="1"/>
  <c r="AA329" i="1"/>
  <c r="Y270" i="4" s="1"/>
  <c r="AE329" i="1"/>
  <c r="G329" i="1" s="1"/>
  <c r="AJ329" i="1"/>
  <c r="AK329" i="1"/>
  <c r="CI329" i="1"/>
  <c r="R330" i="1"/>
  <c r="AJ330" i="1"/>
  <c r="AK330" i="1"/>
  <c r="AO330" i="1"/>
  <c r="AE271" i="4" s="1"/>
  <c r="CI330" i="1"/>
  <c r="R331" i="1"/>
  <c r="S331" i="1" s="1"/>
  <c r="Z331" i="1"/>
  <c r="V331" i="1"/>
  <c r="T272" i="4" s="1"/>
  <c r="AJ331" i="1"/>
  <c r="B272" i="4" s="1"/>
  <c r="AK331" i="1"/>
  <c r="AM331" i="1"/>
  <c r="AC272" i="4" s="1"/>
  <c r="CI331" i="1"/>
  <c r="R332" i="1"/>
  <c r="AO332" i="1"/>
  <c r="AE273" i="4" s="1"/>
  <c r="AJ332" i="1"/>
  <c r="AK332" i="1"/>
  <c r="AU332" i="1"/>
  <c r="AK273" i="4" s="1"/>
  <c r="CI332" i="1"/>
  <c r="R333" i="1"/>
  <c r="AJ333" i="1"/>
  <c r="AI333" i="1" s="1"/>
  <c r="AK333" i="1"/>
  <c r="AM333" i="1"/>
  <c r="AC274" i="4" s="1"/>
  <c r="CI333" i="1"/>
  <c r="R334" i="1"/>
  <c r="AJ334" i="1"/>
  <c r="AK334" i="1"/>
  <c r="CI334" i="1"/>
  <c r="R335" i="1"/>
  <c r="P276" i="4" s="1"/>
  <c r="AE335" i="1"/>
  <c r="G335" i="1" s="1"/>
  <c r="AJ335" i="1"/>
  <c r="AK335" i="1"/>
  <c r="CI335" i="1"/>
  <c r="R336" i="1"/>
  <c r="AJ336" i="1"/>
  <c r="AK336" i="1"/>
  <c r="CI336" i="1"/>
  <c r="R337" i="1"/>
  <c r="Z337" i="1"/>
  <c r="AA337" i="1"/>
  <c r="Y278" i="4" s="1"/>
  <c r="AJ337" i="1"/>
  <c r="B278" i="4" s="1"/>
  <c r="AK337" i="1"/>
  <c r="CI337" i="1"/>
  <c r="R338" i="1"/>
  <c r="X338" i="1"/>
  <c r="V279" i="4" s="1"/>
  <c r="Y338" i="1"/>
  <c r="W279" i="4" s="1"/>
  <c r="Z338" i="1"/>
  <c r="AA338" i="1"/>
  <c r="Y279" i="4" s="1"/>
  <c r="W338" i="1"/>
  <c r="U279" i="4" s="1"/>
  <c r="AJ338" i="1"/>
  <c r="AK338" i="1"/>
  <c r="AN338" i="1"/>
  <c r="AO338" i="1"/>
  <c r="AE279" i="4" s="1"/>
  <c r="AQ338" i="1"/>
  <c r="AG279" i="4" s="1"/>
  <c r="CI338" i="1"/>
  <c r="R339" i="1"/>
  <c r="AE339" i="1"/>
  <c r="G339" i="1" s="1"/>
  <c r="AJ339" i="1"/>
  <c r="AK339" i="1"/>
  <c r="CI339" i="1"/>
  <c r="R340" i="1"/>
  <c r="AE340" i="1"/>
  <c r="G340" i="1" s="1"/>
  <c r="AJ340" i="1"/>
  <c r="B281" i="7" s="1"/>
  <c r="AK340" i="1"/>
  <c r="AU340" i="1"/>
  <c r="AK281" i="4" s="1"/>
  <c r="CI340" i="1"/>
  <c r="R341" i="1"/>
  <c r="P282" i="4" s="1"/>
  <c r="AJ341" i="1"/>
  <c r="AK341" i="1"/>
  <c r="CI341" i="1"/>
  <c r="R342" i="1"/>
  <c r="W342" i="1"/>
  <c r="U283" i="4" s="1"/>
  <c r="AJ342" i="1"/>
  <c r="AK342" i="1"/>
  <c r="CI342" i="1"/>
  <c r="R343" i="1"/>
  <c r="AO343" i="1"/>
  <c r="AE284" i="4" s="1"/>
  <c r="AJ343" i="1"/>
  <c r="B284" i="4" s="1"/>
  <c r="AK343" i="1"/>
  <c r="CI343" i="1"/>
  <c r="R344" i="1"/>
  <c r="AA344" i="1"/>
  <c r="Y285" i="4" s="1"/>
  <c r="X344" i="1"/>
  <c r="V285" i="4" s="1"/>
  <c r="AJ344" i="1"/>
  <c r="AK344" i="1"/>
  <c r="AO344" i="1"/>
  <c r="AE285" i="4" s="1"/>
  <c r="AQ344" i="1"/>
  <c r="AG285" i="4" s="1"/>
  <c r="CI344" i="1"/>
  <c r="R345" i="1"/>
  <c r="AJ345" i="1"/>
  <c r="AK345" i="1"/>
  <c r="CI345" i="1"/>
  <c r="R346" i="1"/>
  <c r="Y346" i="1"/>
  <c r="W287" i="4" s="1"/>
  <c r="X346" i="1"/>
  <c r="V287" i="4" s="1"/>
  <c r="AJ346" i="1"/>
  <c r="AK346" i="1"/>
  <c r="AL346" i="1"/>
  <c r="AB287" i="4" s="1"/>
  <c r="AQ346" i="1"/>
  <c r="AG287" i="4" s="1"/>
  <c r="CI346" i="1"/>
  <c r="R347" i="1"/>
  <c r="P288" i="4" s="1"/>
  <c r="Y347" i="1"/>
  <c r="W288" i="4" s="1"/>
  <c r="AA347" i="1"/>
  <c r="Y288" i="4" s="1"/>
  <c r="X347" i="1"/>
  <c r="V288" i="4" s="1"/>
  <c r="AJ347" i="1"/>
  <c r="AK347" i="1"/>
  <c r="AL347" i="1"/>
  <c r="AB288" i="4" s="1"/>
  <c r="AO347" i="1"/>
  <c r="AE288" i="4" s="1"/>
  <c r="AQ347" i="1"/>
  <c r="AG288" i="4" s="1"/>
  <c r="CI347" i="1"/>
  <c r="R348" i="1"/>
  <c r="Y348" i="1"/>
  <c r="W289" i="4" s="1"/>
  <c r="AA348" i="1"/>
  <c r="Y289" i="4" s="1"/>
  <c r="W348" i="1"/>
  <c r="U289" i="4" s="1"/>
  <c r="AJ348" i="1"/>
  <c r="AK348" i="1"/>
  <c r="AL348" i="1"/>
  <c r="AB289" i="4" s="1"/>
  <c r="AO348" i="1"/>
  <c r="AE289" i="4" s="1"/>
  <c r="CI348" i="1"/>
  <c r="R349" i="1"/>
  <c r="AJ349" i="1"/>
  <c r="B290" i="4" s="1"/>
  <c r="AK349" i="1"/>
  <c r="CI349" i="1"/>
  <c r="R350" i="1"/>
  <c r="AA350" i="1"/>
  <c r="Y291" i="4" s="1"/>
  <c r="AJ350" i="1"/>
  <c r="AK350" i="1"/>
  <c r="CI350" i="1"/>
  <c r="R351" i="1"/>
  <c r="V351" i="1"/>
  <c r="T292" i="4" s="1"/>
  <c r="AJ351" i="1"/>
  <c r="AK351" i="1"/>
  <c r="AN351" i="1"/>
  <c r="CI351" i="1"/>
  <c r="R352" i="1"/>
  <c r="AJ352" i="1"/>
  <c r="AK352" i="1"/>
  <c r="AL352" i="1"/>
  <c r="AB293" i="4" s="1"/>
  <c r="CI352" i="1"/>
  <c r="R353" i="1"/>
  <c r="P294" i="4" s="1"/>
  <c r="AJ353" i="1"/>
  <c r="AK353" i="1"/>
  <c r="CI353" i="1"/>
  <c r="R354" i="1"/>
  <c r="S354" i="1" s="1"/>
  <c r="AJ354" i="1"/>
  <c r="AK354" i="1"/>
  <c r="AN354" i="1"/>
  <c r="CI354" i="1"/>
  <c r="R355" i="1"/>
  <c r="V355" i="1"/>
  <c r="T296" i="4" s="1"/>
  <c r="AB355" i="1"/>
  <c r="Z296" i="4" s="1"/>
  <c r="AC355" i="1"/>
  <c r="AA296" i="4" s="1"/>
  <c r="Y355" i="1"/>
  <c r="W296" i="4" s="1"/>
  <c r="AE355" i="1"/>
  <c r="G355" i="1" s="1"/>
  <c r="AJ355" i="1"/>
  <c r="AI355" i="1" s="1"/>
  <c r="AK355" i="1"/>
  <c r="AM355" i="1"/>
  <c r="AC296" i="4" s="1"/>
  <c r="AN355" i="1"/>
  <c r="AO355" i="1"/>
  <c r="AE296" i="4" s="1"/>
  <c r="CI355" i="1"/>
  <c r="R356" i="1"/>
  <c r="Y356" i="1"/>
  <c r="W297" i="4" s="1"/>
  <c r="AL356" i="1"/>
  <c r="AB297" i="4" s="1"/>
  <c r="AJ356" i="1"/>
  <c r="AK356" i="1"/>
  <c r="CI356" i="1"/>
  <c r="R357" i="1"/>
  <c r="X357" i="1"/>
  <c r="V298" i="4" s="1"/>
  <c r="AA357" i="1"/>
  <c r="Y298" i="4" s="1"/>
  <c r="AB357" i="1"/>
  <c r="Z298" i="4" s="1"/>
  <c r="AE357" i="1"/>
  <c r="G357" i="1" s="1"/>
  <c r="AJ357" i="1"/>
  <c r="AI357" i="1" s="1"/>
  <c r="A298" i="4" s="1"/>
  <c r="AK357" i="1"/>
  <c r="AL357" i="1"/>
  <c r="AB298" i="4" s="1"/>
  <c r="AM357" i="1"/>
  <c r="AC298" i="4" s="1"/>
  <c r="AO357" i="1"/>
  <c r="AE298" i="4" s="1"/>
  <c r="CI357" i="1"/>
  <c r="R358" i="1"/>
  <c r="P299" i="4" s="1"/>
  <c r="W358" i="1"/>
  <c r="U299" i="4" s="1"/>
  <c r="AJ358" i="1"/>
  <c r="AK358" i="1"/>
  <c r="AU358" i="1"/>
  <c r="AK299" i="4" s="1"/>
  <c r="CI358" i="1"/>
  <c r="R359" i="1"/>
  <c r="V359" i="1"/>
  <c r="T300" i="4" s="1"/>
  <c r="AC359" i="1"/>
  <c r="AA300" i="4" s="1"/>
  <c r="X359" i="1"/>
  <c r="V300" i="4" s="1"/>
  <c r="AJ359" i="1"/>
  <c r="AK359" i="1"/>
  <c r="AO359" i="1"/>
  <c r="AE300" i="4" s="1"/>
  <c r="CI359" i="1"/>
  <c r="R360" i="1"/>
  <c r="P301" i="4" s="1"/>
  <c r="X360" i="1"/>
  <c r="V301" i="4" s="1"/>
  <c r="AJ360" i="1"/>
  <c r="B301" i="4" s="1"/>
  <c r="AK360" i="1"/>
  <c r="CI360" i="1"/>
  <c r="R361" i="1"/>
  <c r="P302" i="4" s="1"/>
  <c r="Y361" i="1"/>
  <c r="W302" i="4" s="1"/>
  <c r="AJ361" i="1"/>
  <c r="AK361" i="1"/>
  <c r="AM361" i="1"/>
  <c r="AC302" i="4" s="1"/>
  <c r="CI361" i="1"/>
  <c r="R362" i="1"/>
  <c r="S362" i="1" s="1"/>
  <c r="AM362" i="1"/>
  <c r="AC303" i="4" s="1"/>
  <c r="AJ362" i="1"/>
  <c r="B303" i="4" s="1"/>
  <c r="AK362" i="1"/>
  <c r="CI362" i="1"/>
  <c r="R363" i="1"/>
  <c r="X363" i="1"/>
  <c r="V304" i="4" s="1"/>
  <c r="AJ363" i="1"/>
  <c r="AI363" i="1" s="1"/>
  <c r="A304" i="4" s="1"/>
  <c r="AK363" i="1"/>
  <c r="CI363"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163" i="1"/>
  <c r="CI164" i="1"/>
  <c r="CI165" i="1"/>
  <c r="CI166" i="1"/>
  <c r="CI167" i="1"/>
  <c r="CI168" i="1"/>
  <c r="CI169" i="1"/>
  <c r="CI170" i="1"/>
  <c r="CI171" i="1"/>
  <c r="CI172" i="1"/>
  <c r="CI173" i="1"/>
  <c r="CI174" i="1"/>
  <c r="CI175" i="1"/>
  <c r="CI176" i="1"/>
  <c r="CI177" i="1"/>
  <c r="CI178" i="1"/>
  <c r="CI179" i="1"/>
  <c r="CI180" i="1"/>
  <c r="CI181" i="1"/>
  <c r="CI182"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0" i="1"/>
  <c r="CI251" i="1"/>
  <c r="CI252" i="1"/>
  <c r="CI253" i="1"/>
  <c r="CI254" i="1"/>
  <c r="CI255" i="1"/>
  <c r="CI256" i="1"/>
  <c r="CI257" i="1"/>
  <c r="CI258" i="1"/>
  <c r="CI259" i="1"/>
  <c r="CI260" i="1"/>
  <c r="CI261" i="1"/>
  <c r="CI262" i="1"/>
  <c r="CI263" i="1"/>
  <c r="CI64" i="1"/>
  <c r="AE87" i="1"/>
  <c r="G87" i="1" s="1"/>
  <c r="AE105" i="1"/>
  <c r="G105" i="1" s="1"/>
  <c r="AE111" i="1"/>
  <c r="G111" i="1" s="1"/>
  <c r="AE123" i="1"/>
  <c r="G123" i="1" s="1"/>
  <c r="AE141" i="1"/>
  <c r="G141" i="1" s="1"/>
  <c r="AE147" i="1"/>
  <c r="G147" i="1" s="1"/>
  <c r="AE159" i="1"/>
  <c r="G159" i="1" s="1"/>
  <c r="AE177" i="1"/>
  <c r="G177" i="1" s="1"/>
  <c r="AE183" i="1"/>
  <c r="G183" i="1" s="1"/>
  <c r="AE195" i="1"/>
  <c r="G195" i="1" s="1"/>
  <c r="AE213" i="1"/>
  <c r="G213" i="1" s="1"/>
  <c r="AE219" i="1"/>
  <c r="G219" i="1" s="1"/>
  <c r="AE231" i="1"/>
  <c r="G231" i="1" s="1"/>
  <c r="AE249" i="1"/>
  <c r="G249" i="1" s="1"/>
  <c r="AE255" i="1"/>
  <c r="G255" i="1" s="1"/>
  <c r="AE81" i="1"/>
  <c r="G81" i="1" s="1"/>
  <c r="AB83" i="1"/>
  <c r="AC89" i="1"/>
  <c r="W95" i="1"/>
  <c r="AE99" i="1"/>
  <c r="G99" i="1" s="1"/>
  <c r="AA101" i="1"/>
  <c r="W107" i="1"/>
  <c r="AC113" i="1"/>
  <c r="AE117" i="1"/>
  <c r="G117" i="1" s="1"/>
  <c r="Z119" i="1"/>
  <c r="AA122" i="1"/>
  <c r="AA125" i="1"/>
  <c r="Y66" i="4" s="1"/>
  <c r="X131" i="1"/>
  <c r="AE135" i="1"/>
  <c r="G135" i="1" s="1"/>
  <c r="V137" i="1"/>
  <c r="AL139" i="1"/>
  <c r="AA140" i="1"/>
  <c r="AC143" i="1"/>
  <c r="AA84" i="4" s="1"/>
  <c r="AL145" i="1"/>
  <c r="AB149" i="1"/>
  <c r="AL151" i="1"/>
  <c r="V152" i="1"/>
  <c r="AE153" i="1"/>
  <c r="G153" i="1" s="1"/>
  <c r="W155" i="1"/>
  <c r="AC157" i="1"/>
  <c r="V161" i="1"/>
  <c r="AC167" i="1"/>
  <c r="AL169" i="1"/>
  <c r="AA170" i="1"/>
  <c r="AE171" i="1"/>
  <c r="G171" i="1" s="1"/>
  <c r="V173" i="1"/>
  <c r="AL175" i="1"/>
  <c r="AC179" i="1"/>
  <c r="AA120" i="4" s="1"/>
  <c r="AA181" i="1"/>
  <c r="V182" i="1"/>
  <c r="AA185" i="1"/>
  <c r="AL187" i="1"/>
  <c r="V188" i="1"/>
  <c r="AE189" i="1"/>
  <c r="G189" i="1" s="1"/>
  <c r="AB191" i="1"/>
  <c r="AA194" i="1"/>
  <c r="AC197" i="1"/>
  <c r="AC203" i="1"/>
  <c r="AL205" i="1"/>
  <c r="AE207" i="1"/>
  <c r="G207" i="1" s="1"/>
  <c r="AA209" i="1"/>
  <c r="AL211" i="1"/>
  <c r="X215" i="1"/>
  <c r="AA217" i="1"/>
  <c r="AB221" i="1"/>
  <c r="Z162" i="4" s="1"/>
  <c r="AL223" i="1"/>
  <c r="V224" i="1"/>
  <c r="AE225" i="1"/>
  <c r="G225" i="1" s="1"/>
  <c r="Z227" i="1"/>
  <c r="AA233" i="1"/>
  <c r="AB239" i="1"/>
  <c r="AL241" i="1"/>
  <c r="AE243" i="1"/>
  <c r="G243" i="1" s="1"/>
  <c r="X245" i="1"/>
  <c r="AL247" i="1"/>
  <c r="AB251" i="1"/>
  <c r="AL253" i="1"/>
  <c r="AC257" i="1"/>
  <c r="Z258" i="1"/>
  <c r="AL259" i="1"/>
  <c r="AE261" i="1"/>
  <c r="G261" i="1" s="1"/>
  <c r="AO263" i="1"/>
  <c r="AB94" i="1"/>
  <c r="X154" i="1"/>
  <c r="Y184" i="1"/>
  <c r="AA214" i="1"/>
  <c r="Z250" i="1"/>
  <c r="Z90" i="1"/>
  <c r="AC96" i="1"/>
  <c r="AA102" i="1"/>
  <c r="AC116" i="1"/>
  <c r="V123" i="1"/>
  <c r="AB168" i="1"/>
  <c r="X169" i="1"/>
  <c r="V195" i="1"/>
  <c r="X210" i="1"/>
  <c r="V213" i="1"/>
  <c r="V219" i="1"/>
  <c r="V231" i="1"/>
  <c r="AA246" i="1"/>
  <c r="V249" i="1"/>
  <c r="V254" i="1"/>
  <c r="AC83" i="1"/>
  <c r="AA24" i="4" s="1"/>
  <c r="AC90" i="1"/>
  <c r="AC91" i="1"/>
  <c r="AC107" i="1"/>
  <c r="AC137" i="1"/>
  <c r="AC161" i="1"/>
  <c r="AA102" i="4" s="1"/>
  <c r="AC191" i="1"/>
  <c r="AC227" i="1"/>
  <c r="AC228" i="1"/>
  <c r="AC251" i="1"/>
  <c r="AC252" i="1"/>
  <c r="AB95" i="1"/>
  <c r="AB97" i="1"/>
  <c r="AB106" i="1"/>
  <c r="Z47" i="4" s="1"/>
  <c r="AB114" i="1"/>
  <c r="Z55" i="4" s="1"/>
  <c r="AB115" i="1"/>
  <c r="AB137" i="1"/>
  <c r="AB161" i="1"/>
  <c r="AB162" i="1"/>
  <c r="AB186" i="1"/>
  <c r="Z127" i="4" s="1"/>
  <c r="AB215" i="1"/>
  <c r="AB223" i="1"/>
  <c r="AB234" i="1"/>
  <c r="AA83" i="1"/>
  <c r="AA88" i="1"/>
  <c r="Y29" i="4" s="1"/>
  <c r="AA90" i="1"/>
  <c r="AA97" i="1"/>
  <c r="Y38" i="4" s="1"/>
  <c r="AA103" i="1"/>
  <c r="AA109" i="1"/>
  <c r="AA119" i="1"/>
  <c r="AA138" i="1"/>
  <c r="AA139" i="1"/>
  <c r="AA145" i="1"/>
  <c r="AA161" i="1"/>
  <c r="AA162" i="1"/>
  <c r="AA179" i="1"/>
  <c r="AA204" i="1"/>
  <c r="AA211" i="1"/>
  <c r="AA227" i="1"/>
  <c r="AA251" i="1"/>
  <c r="AA253" i="1"/>
  <c r="Z96" i="1"/>
  <c r="Z97" i="1"/>
  <c r="Z115" i="1"/>
  <c r="Z137" i="1"/>
  <c r="Z161" i="1"/>
  <c r="Z169" i="1"/>
  <c r="Z180" i="1"/>
  <c r="Z187" i="1"/>
  <c r="Z204" i="1"/>
  <c r="Z205" i="1"/>
  <c r="Z223" i="1"/>
  <c r="Z251" i="1"/>
  <c r="Z252" i="1"/>
  <c r="Y85" i="1"/>
  <c r="Y95" i="1"/>
  <c r="Y96" i="1"/>
  <c r="Y97" i="1"/>
  <c r="Y103" i="1"/>
  <c r="Y113" i="1"/>
  <c r="Y114" i="1"/>
  <c r="Y115" i="1"/>
  <c r="Y121" i="1"/>
  <c r="Y131" i="1"/>
  <c r="Y132" i="1"/>
  <c r="Y133" i="1"/>
  <c r="W74" i="4" s="1"/>
  <c r="Y149" i="1"/>
  <c r="Y150" i="1"/>
  <c r="Y151" i="1"/>
  <c r="Y167" i="1"/>
  <c r="Y168" i="1"/>
  <c r="Y169" i="1"/>
  <c r="W110" i="4" s="1"/>
  <c r="Y185" i="1"/>
  <c r="Y186" i="1"/>
  <c r="Y187" i="1"/>
  <c r="Y203" i="1"/>
  <c r="Y204" i="1"/>
  <c r="Y205" i="1"/>
  <c r="Y221" i="1"/>
  <c r="Y222" i="1"/>
  <c r="Y223" i="1"/>
  <c r="Y239" i="1"/>
  <c r="Y240" i="1"/>
  <c r="Y241" i="1"/>
  <c r="Y257" i="1"/>
  <c r="Y258" i="1"/>
  <c r="Y259" i="1"/>
  <c r="X95" i="1"/>
  <c r="X96" i="1"/>
  <c r="X102" i="1"/>
  <c r="X103" i="1"/>
  <c r="X108" i="1"/>
  <c r="X109" i="1"/>
  <c r="X115" i="1"/>
  <c r="X127" i="1"/>
  <c r="X144" i="1"/>
  <c r="X145" i="1"/>
  <c r="V86" i="4" s="1"/>
  <c r="X151" i="1"/>
  <c r="X161" i="1"/>
  <c r="X163" i="1"/>
  <c r="X179" i="1"/>
  <c r="X180" i="1"/>
  <c r="X181" i="1"/>
  <c r="V122" i="4" s="1"/>
  <c r="X192" i="1"/>
  <c r="X199" i="1"/>
  <c r="X211" i="1"/>
  <c r="X217" i="1"/>
  <c r="X227" i="1"/>
  <c r="X228" i="1"/>
  <c r="X235" i="1"/>
  <c r="V176" i="4" s="1"/>
  <c r="X244" i="1"/>
  <c r="X247" i="1"/>
  <c r="X257" i="1"/>
  <c r="X259" i="1"/>
  <c r="W85" i="1"/>
  <c r="W89" i="1"/>
  <c r="U30" i="4" s="1"/>
  <c r="W90" i="1"/>
  <c r="W96" i="1"/>
  <c r="W103" i="1"/>
  <c r="W108" i="1"/>
  <c r="W120" i="1"/>
  <c r="W121" i="1"/>
  <c r="W126" i="1"/>
  <c r="W137" i="1"/>
  <c r="W138" i="1"/>
  <c r="W139" i="1"/>
  <c r="W150" i="1"/>
  <c r="W157" i="1"/>
  <c r="W167" i="1"/>
  <c r="W168" i="1"/>
  <c r="W169" i="1"/>
  <c r="W179" i="1"/>
  <c r="W180" i="1"/>
  <c r="W181" i="1"/>
  <c r="W191" i="1"/>
  <c r="W192" i="1"/>
  <c r="W193" i="1"/>
  <c r="W203" i="1"/>
  <c r="W204" i="1"/>
  <c r="W205" i="1"/>
  <c r="W215" i="1"/>
  <c r="W216" i="1"/>
  <c r="W217" i="1"/>
  <c r="W227" i="1"/>
  <c r="W228" i="1"/>
  <c r="W229" i="1"/>
  <c r="W239" i="1"/>
  <c r="W241" i="1"/>
  <c r="W252" i="1"/>
  <c r="W253" i="1"/>
  <c r="W259" i="1"/>
  <c r="V84" i="1"/>
  <c r="V85" i="1"/>
  <c r="V90" i="1"/>
  <c r="V91" i="1"/>
  <c r="V96" i="1"/>
  <c r="V97" i="1"/>
  <c r="V102" i="1"/>
  <c r="V103" i="1"/>
  <c r="T44" i="4" s="1"/>
  <c r="V108" i="1"/>
  <c r="V109" i="1"/>
  <c r="V114" i="1"/>
  <c r="V115" i="1"/>
  <c r="V120" i="1"/>
  <c r="V121" i="1"/>
  <c r="V126" i="1"/>
  <c r="V127" i="1"/>
  <c r="T68" i="4" s="1"/>
  <c r="V132" i="1"/>
  <c r="V133" i="1"/>
  <c r="V138" i="1"/>
  <c r="V139" i="1"/>
  <c r="V144" i="1"/>
  <c r="V145" i="1"/>
  <c r="V151" i="1"/>
  <c r="V156" i="1"/>
  <c r="V157" i="1"/>
  <c r="V168" i="1"/>
  <c r="V169" i="1"/>
  <c r="V180" i="1"/>
  <c r="V181" i="1"/>
  <c r="V192" i="1"/>
  <c r="V193" i="1"/>
  <c r="T134" i="4" s="1"/>
  <c r="V204" i="1"/>
  <c r="V205" i="1"/>
  <c r="V216" i="1"/>
  <c r="V217" i="1"/>
  <c r="V228" i="1"/>
  <c r="V229" i="1"/>
  <c r="V240" i="1"/>
  <c r="V241" i="1"/>
  <c r="V252" i="1"/>
  <c r="V253" i="1"/>
  <c r="R64" i="1"/>
  <c r="R65" i="1"/>
  <c r="R66" i="1"/>
  <c r="R67" i="1"/>
  <c r="R68" i="1"/>
  <c r="AA68" i="1" s="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S98" i="1" s="1"/>
  <c r="R99" i="1"/>
  <c r="R100" i="1"/>
  <c r="R101" i="1"/>
  <c r="R102" i="1"/>
  <c r="R103" i="1"/>
  <c r="R104" i="1"/>
  <c r="R105" i="1"/>
  <c r="R106" i="1"/>
  <c r="R107" i="1"/>
  <c r="R108" i="1"/>
  <c r="R109" i="1"/>
  <c r="R110" i="1"/>
  <c r="R111" i="1"/>
  <c r="R112" i="1"/>
  <c r="R113" i="1"/>
  <c r="R114" i="1"/>
  <c r="R115" i="1"/>
  <c r="R116" i="1"/>
  <c r="R117" i="1"/>
  <c r="R118" i="1"/>
  <c r="R119" i="1"/>
  <c r="R120" i="1"/>
  <c r="R121" i="1"/>
  <c r="R122" i="1"/>
  <c r="S122" i="1" s="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S200" i="1" s="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5" i="4"/>
  <c r="F5" i="4"/>
  <c r="G5" i="4"/>
  <c r="H5" i="4"/>
  <c r="I5" i="4"/>
  <c r="J5" i="4"/>
  <c r="K5" i="4"/>
  <c r="L5" i="4"/>
  <c r="M5" i="4"/>
  <c r="N5" i="4"/>
  <c r="O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5" i="4"/>
  <c r="AJ64" i="1"/>
  <c r="AK64" i="1"/>
  <c r="AK65" i="1"/>
  <c r="C6" i="10" s="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J65" i="1"/>
  <c r="B6" i="10" s="1"/>
  <c r="AJ66" i="1"/>
  <c r="AI66" i="1" s="1"/>
  <c r="AJ67" i="1"/>
  <c r="AJ68" i="1"/>
  <c r="AI68" i="1" s="1"/>
  <c r="AJ69" i="1"/>
  <c r="AI69" i="1" s="1"/>
  <c r="AJ70" i="1"/>
  <c r="AI70" i="1" s="1"/>
  <c r="AJ71" i="1"/>
  <c r="AI71" i="1" s="1"/>
  <c r="AJ72" i="1"/>
  <c r="AI72" i="1" s="1"/>
  <c r="AJ73" i="1"/>
  <c r="AJ74" i="1"/>
  <c r="AI74" i="1" s="1"/>
  <c r="AJ75" i="1"/>
  <c r="AI75" i="1" s="1"/>
  <c r="AJ76" i="1"/>
  <c r="AJ77" i="1"/>
  <c r="AJ78" i="1"/>
  <c r="AI78" i="1" s="1"/>
  <c r="AJ79" i="1"/>
  <c r="AJ80" i="1"/>
  <c r="AI80" i="1" s="1"/>
  <c r="AJ81" i="1"/>
  <c r="AI81" i="1" s="1"/>
  <c r="AJ82" i="1"/>
  <c r="AI82" i="1" s="1"/>
  <c r="AJ83" i="1"/>
  <c r="AI83" i="1" s="1"/>
  <c r="AJ84" i="1"/>
  <c r="AI84" i="1" s="1"/>
  <c r="AJ85" i="1"/>
  <c r="AJ86" i="1"/>
  <c r="AI86" i="1" s="1"/>
  <c r="AJ87" i="1"/>
  <c r="AI87" i="1" s="1"/>
  <c r="AJ88" i="1"/>
  <c r="AI88" i="1" s="1"/>
  <c r="AJ89" i="1"/>
  <c r="AJ90" i="1"/>
  <c r="AI90" i="1" s="1"/>
  <c r="AJ91" i="1"/>
  <c r="AJ92" i="1"/>
  <c r="AI92" i="1" s="1"/>
  <c r="AJ93" i="1"/>
  <c r="AI93" i="1" s="1"/>
  <c r="AJ94" i="1"/>
  <c r="AI94" i="1" s="1"/>
  <c r="AJ95" i="1"/>
  <c r="AI95" i="1" s="1"/>
  <c r="AJ96" i="1"/>
  <c r="AI96" i="1" s="1"/>
  <c r="AJ97" i="1"/>
  <c r="AJ98" i="1"/>
  <c r="AI98" i="1" s="1"/>
  <c r="AJ99" i="1"/>
  <c r="AI99" i="1" s="1"/>
  <c r="AJ100" i="1"/>
  <c r="AI100" i="1" s="1"/>
  <c r="AJ101" i="1"/>
  <c r="AJ102" i="1"/>
  <c r="AI102" i="1" s="1"/>
  <c r="AJ103" i="1"/>
  <c r="AJ104" i="1"/>
  <c r="AI104" i="1" s="1"/>
  <c r="AJ105" i="1"/>
  <c r="AI105" i="1" s="1"/>
  <c r="AJ106" i="1"/>
  <c r="AI106" i="1" s="1"/>
  <c r="AJ107" i="1"/>
  <c r="AI107" i="1" s="1"/>
  <c r="AJ108" i="1"/>
  <c r="AI108" i="1" s="1"/>
  <c r="AJ109" i="1"/>
  <c r="AJ110" i="1"/>
  <c r="AI110" i="1" s="1"/>
  <c r="AJ111" i="1"/>
  <c r="AI111" i="1" s="1"/>
  <c r="AJ112" i="1"/>
  <c r="AJ113" i="1"/>
  <c r="AI113" i="1" s="1"/>
  <c r="AJ114" i="1"/>
  <c r="AI114" i="1" s="1"/>
  <c r="AJ115" i="1"/>
  <c r="AJ116" i="1"/>
  <c r="AI116" i="1" s="1"/>
  <c r="AJ117" i="1"/>
  <c r="AI117" i="1" s="1"/>
  <c r="AJ118" i="1"/>
  <c r="AI118" i="1" s="1"/>
  <c r="AJ119" i="1"/>
  <c r="AI119" i="1" s="1"/>
  <c r="AJ120" i="1"/>
  <c r="AI120" i="1" s="1"/>
  <c r="AJ121" i="1"/>
  <c r="AJ122" i="1"/>
  <c r="AI122" i="1" s="1"/>
  <c r="AJ123" i="1"/>
  <c r="AI123" i="1" s="1"/>
  <c r="AJ124" i="1"/>
  <c r="AI124" i="1" s="1"/>
  <c r="AJ125" i="1"/>
  <c r="AJ126" i="1"/>
  <c r="AI126" i="1" s="1"/>
  <c r="AJ127" i="1"/>
  <c r="AJ128" i="1"/>
  <c r="AI128" i="1" s="1"/>
  <c r="AJ129" i="1"/>
  <c r="AI129" i="1" s="1"/>
  <c r="AJ130" i="1"/>
  <c r="AI130" i="1" s="1"/>
  <c r="AJ131" i="1"/>
  <c r="AJ132" i="1"/>
  <c r="AI132" i="1" s="1"/>
  <c r="AJ133" i="1"/>
  <c r="AJ134" i="1"/>
  <c r="AI134" i="1" s="1"/>
  <c r="AJ135" i="1"/>
  <c r="AI135" i="1" s="1"/>
  <c r="AJ136" i="1"/>
  <c r="AI136" i="1" s="1"/>
  <c r="AJ137" i="1"/>
  <c r="AI137" i="1" s="1"/>
  <c r="AJ138" i="1"/>
  <c r="AI138" i="1" s="1"/>
  <c r="AJ139" i="1"/>
  <c r="AJ140" i="1"/>
  <c r="AI140" i="1" s="1"/>
  <c r="AJ141" i="1"/>
  <c r="AI141" i="1" s="1"/>
  <c r="AJ142" i="1"/>
  <c r="AI142" i="1" s="1"/>
  <c r="AJ143" i="1"/>
  <c r="AI143" i="1" s="1"/>
  <c r="AJ144" i="1"/>
  <c r="AI144" i="1" s="1"/>
  <c r="AJ145" i="1"/>
  <c r="AJ146" i="1"/>
  <c r="AJ147" i="1"/>
  <c r="AI147" i="1" s="1"/>
  <c r="AJ148" i="1"/>
  <c r="AJ149" i="1"/>
  <c r="AI149" i="1" s="1"/>
  <c r="AJ150" i="1"/>
  <c r="AI150" i="1" s="1"/>
  <c r="AJ151" i="1"/>
  <c r="AJ152" i="1"/>
  <c r="AI152" i="1" s="1"/>
  <c r="AJ153" i="1"/>
  <c r="AI153" i="1" s="1"/>
  <c r="AJ154" i="1"/>
  <c r="AI154" i="1" s="1"/>
  <c r="AJ155" i="1"/>
  <c r="AI155" i="1" s="1"/>
  <c r="AJ156" i="1"/>
  <c r="AI156" i="1" s="1"/>
  <c r="AJ157" i="1"/>
  <c r="AJ158" i="1"/>
  <c r="AI158" i="1" s="1"/>
  <c r="AJ159" i="1"/>
  <c r="AI159" i="1" s="1"/>
  <c r="AJ160" i="1"/>
  <c r="AI160" i="1" s="1"/>
  <c r="AJ161" i="1"/>
  <c r="AI161" i="1" s="1"/>
  <c r="AJ162" i="1"/>
  <c r="AI162" i="1" s="1"/>
  <c r="AJ163" i="1"/>
  <c r="AJ164" i="1"/>
  <c r="AI164" i="1" s="1"/>
  <c r="AJ165" i="1"/>
  <c r="AI165" i="1" s="1"/>
  <c r="AJ166" i="1"/>
  <c r="AI166" i="1" s="1"/>
  <c r="AJ167" i="1"/>
  <c r="AI167" i="1" s="1"/>
  <c r="AJ168" i="1"/>
  <c r="AI168" i="1" s="1"/>
  <c r="AJ169" i="1"/>
  <c r="AJ170" i="1"/>
  <c r="AI170" i="1" s="1"/>
  <c r="AJ171" i="1"/>
  <c r="AI171" i="1" s="1"/>
  <c r="AJ172" i="1"/>
  <c r="AI172" i="1" s="1"/>
  <c r="AJ173" i="1"/>
  <c r="AI173" i="1" s="1"/>
  <c r="AJ174" i="1"/>
  <c r="AI174" i="1" s="1"/>
  <c r="AJ175" i="1"/>
  <c r="AJ176" i="1"/>
  <c r="AI176" i="1" s="1"/>
  <c r="AJ177" i="1"/>
  <c r="AI177" i="1" s="1"/>
  <c r="AJ178" i="1"/>
  <c r="AI178" i="1" s="1"/>
  <c r="AJ179" i="1"/>
  <c r="AI179" i="1" s="1"/>
  <c r="AJ180" i="1"/>
  <c r="AI180" i="1" s="1"/>
  <c r="AJ181" i="1"/>
  <c r="AJ182" i="1"/>
  <c r="AI182" i="1" s="1"/>
  <c r="AJ183" i="1"/>
  <c r="AI183" i="1" s="1"/>
  <c r="AJ184" i="1"/>
  <c r="AJ185" i="1"/>
  <c r="AJ186" i="1"/>
  <c r="AI186" i="1" s="1"/>
  <c r="AJ187" i="1"/>
  <c r="AJ188" i="1"/>
  <c r="AI188" i="1" s="1"/>
  <c r="AJ189" i="1"/>
  <c r="AI189" i="1" s="1"/>
  <c r="AJ190" i="1"/>
  <c r="AI190" i="1" s="1"/>
  <c r="AJ191" i="1"/>
  <c r="AI191" i="1" s="1"/>
  <c r="AJ192" i="1"/>
  <c r="AI192" i="1" s="1"/>
  <c r="AJ193" i="1"/>
  <c r="AJ194" i="1"/>
  <c r="AI194" i="1" s="1"/>
  <c r="AJ195" i="1"/>
  <c r="AI195" i="1" s="1"/>
  <c r="AJ196" i="1"/>
  <c r="AI196" i="1" s="1"/>
  <c r="AJ197" i="1"/>
  <c r="AI197" i="1" s="1"/>
  <c r="AJ198" i="1"/>
  <c r="AI198" i="1" s="1"/>
  <c r="AJ199" i="1"/>
  <c r="AJ200" i="1"/>
  <c r="AI200" i="1" s="1"/>
  <c r="AJ201" i="1"/>
  <c r="AI201" i="1" s="1"/>
  <c r="AJ202" i="1"/>
  <c r="AI202" i="1" s="1"/>
  <c r="AJ203" i="1"/>
  <c r="AI203" i="1" s="1"/>
  <c r="AJ204" i="1"/>
  <c r="AI204" i="1" s="1"/>
  <c r="AJ205" i="1"/>
  <c r="AJ206" i="1"/>
  <c r="AI206" i="1" s="1"/>
  <c r="AJ207" i="1"/>
  <c r="AI207" i="1" s="1"/>
  <c r="AJ208" i="1"/>
  <c r="AI208" i="1" s="1"/>
  <c r="AJ209" i="1"/>
  <c r="AI209" i="1" s="1"/>
  <c r="AJ210" i="1"/>
  <c r="AI210" i="1" s="1"/>
  <c r="AJ211" i="1"/>
  <c r="AJ212" i="1"/>
  <c r="AI212" i="1" s="1"/>
  <c r="AJ213" i="1"/>
  <c r="AI213" i="1" s="1"/>
  <c r="AJ214" i="1"/>
  <c r="AI214" i="1" s="1"/>
  <c r="AJ215" i="1"/>
  <c r="AI215" i="1" s="1"/>
  <c r="AJ216" i="1"/>
  <c r="AI216" i="1" s="1"/>
  <c r="AJ217" i="1"/>
  <c r="AJ218" i="1"/>
  <c r="AI218" i="1" s="1"/>
  <c r="AJ219" i="1"/>
  <c r="AI219" i="1" s="1"/>
  <c r="AJ220" i="1"/>
  <c r="AJ221" i="1"/>
  <c r="AJ222" i="1"/>
  <c r="AI222" i="1" s="1"/>
  <c r="AJ223" i="1"/>
  <c r="AJ224" i="1"/>
  <c r="AI224" i="1" s="1"/>
  <c r="AJ225" i="1"/>
  <c r="AI225" i="1" s="1"/>
  <c r="AJ226" i="1"/>
  <c r="AI226" i="1" s="1"/>
  <c r="AJ227" i="1"/>
  <c r="AI227" i="1" s="1"/>
  <c r="AJ228" i="1"/>
  <c r="AI228" i="1" s="1"/>
  <c r="AJ229" i="1"/>
  <c r="AJ230" i="1"/>
  <c r="AI230" i="1" s="1"/>
  <c r="AJ231" i="1"/>
  <c r="AI231" i="1" s="1"/>
  <c r="AJ232" i="1"/>
  <c r="AI232" i="1" s="1"/>
  <c r="AJ233" i="1"/>
  <c r="AI233" i="1" s="1"/>
  <c r="AJ234" i="1"/>
  <c r="AI234" i="1" s="1"/>
  <c r="AJ235" i="1"/>
  <c r="AJ236" i="1"/>
  <c r="AI236" i="1" s="1"/>
  <c r="AJ237" i="1"/>
  <c r="AI237" i="1" s="1"/>
  <c r="AJ238" i="1"/>
  <c r="AI238" i="1" s="1"/>
  <c r="AJ239" i="1"/>
  <c r="AI239" i="1" s="1"/>
  <c r="AJ240" i="1"/>
  <c r="AI240" i="1" s="1"/>
  <c r="AJ241" i="1"/>
  <c r="AJ242" i="1"/>
  <c r="AI242" i="1" s="1"/>
  <c r="AJ243" i="1"/>
  <c r="AI243" i="1" s="1"/>
  <c r="AJ244" i="1"/>
  <c r="AI244" i="1" s="1"/>
  <c r="AJ245" i="1"/>
  <c r="AI245" i="1" s="1"/>
  <c r="AJ246" i="1"/>
  <c r="AI246" i="1" s="1"/>
  <c r="AJ247" i="1"/>
  <c r="AJ248" i="1"/>
  <c r="AI248" i="1" s="1"/>
  <c r="AJ249" i="1"/>
  <c r="AI249" i="1" s="1"/>
  <c r="AJ250" i="1"/>
  <c r="AI250" i="1" s="1"/>
  <c r="AJ251" i="1"/>
  <c r="AJ252" i="1"/>
  <c r="AI252" i="1" s="1"/>
  <c r="AJ253" i="1"/>
  <c r="AJ254" i="1"/>
  <c r="AI254" i="1" s="1"/>
  <c r="AJ255" i="1"/>
  <c r="AI255" i="1" s="1"/>
  <c r="AJ256" i="1"/>
  <c r="AJ257" i="1"/>
  <c r="AI257" i="1" s="1"/>
  <c r="AJ258" i="1"/>
  <c r="AI258" i="1" s="1"/>
  <c r="AJ259" i="1"/>
  <c r="AJ260" i="1"/>
  <c r="AI260" i="1" s="1"/>
  <c r="AJ261" i="1"/>
  <c r="AI261" i="1" s="1"/>
  <c r="AJ262" i="1"/>
  <c r="AI262" i="1" s="1"/>
  <c r="AJ263" i="1"/>
  <c r="AI77" i="1"/>
  <c r="AI89" i="1"/>
  <c r="AI101" i="1"/>
  <c r="AI125" i="1"/>
  <c r="AI131" i="1"/>
  <c r="AI146" i="1"/>
  <c r="AI185" i="1"/>
  <c r="AI221" i="1"/>
  <c r="AI251" i="1"/>
  <c r="V121" i="4"/>
  <c r="C5" i="9" l="1"/>
  <c r="C5" i="4"/>
  <c r="AI65" i="1"/>
  <c r="AI295" i="1"/>
  <c r="A236" i="4" s="1"/>
  <c r="AH122" i="1"/>
  <c r="Q63" i="4"/>
  <c r="AH292" i="1"/>
  <c r="Q233" i="4"/>
  <c r="AH325" i="1"/>
  <c r="Q266" i="4"/>
  <c r="AH362" i="1"/>
  <c r="Q303" i="4"/>
  <c r="AH277" i="1"/>
  <c r="Q218" i="4"/>
  <c r="AH306" i="1"/>
  <c r="Q247" i="4"/>
  <c r="S361" i="1"/>
  <c r="AH313" i="1"/>
  <c r="Q254" i="4"/>
  <c r="AH331" i="1"/>
  <c r="Q272" i="4"/>
  <c r="AH271" i="1"/>
  <c r="Q212" i="4"/>
  <c r="AH98" i="1"/>
  <c r="Q39" i="4"/>
  <c r="AH324" i="1"/>
  <c r="Q265" i="4"/>
  <c r="AH310" i="1"/>
  <c r="Q251" i="4"/>
  <c r="AH276" i="1"/>
  <c r="Q217" i="4"/>
  <c r="AH290" i="1"/>
  <c r="Q231" i="4"/>
  <c r="AH200" i="1"/>
  <c r="Q141" i="4"/>
  <c r="AH354" i="1"/>
  <c r="Q295" i="4"/>
  <c r="AH328" i="1"/>
  <c r="Q269" i="4"/>
  <c r="AH317" i="1"/>
  <c r="Q258" i="4"/>
  <c r="AH280" i="1"/>
  <c r="Q221" i="4"/>
  <c r="AH283" i="1"/>
  <c r="Q224" i="4"/>
  <c r="AH291" i="1"/>
  <c r="Q232" i="4"/>
  <c r="B298" i="4"/>
  <c r="S360" i="1"/>
  <c r="S358" i="1"/>
  <c r="E259" i="4"/>
  <c r="AW316" i="1"/>
  <c r="AW318" i="1"/>
  <c r="AW314" i="1"/>
  <c r="E255" i="4"/>
  <c r="AD218" i="4"/>
  <c r="A265" i="10"/>
  <c r="A265" i="9"/>
  <c r="A265" i="7"/>
  <c r="A265" i="4"/>
  <c r="AW320" i="1"/>
  <c r="E261" i="4"/>
  <c r="C288" i="10"/>
  <c r="C288" i="9"/>
  <c r="C288" i="7"/>
  <c r="C286" i="10"/>
  <c r="C286" i="9"/>
  <c r="C286" i="7"/>
  <c r="P285" i="4"/>
  <c r="S342" i="1"/>
  <c r="P283" i="4"/>
  <c r="X278" i="4"/>
  <c r="B263" i="10"/>
  <c r="B263" i="9"/>
  <c r="B263" i="7"/>
  <c r="B263" i="4"/>
  <c r="S308" i="1"/>
  <c r="P249" i="4"/>
  <c r="C237" i="10"/>
  <c r="C237" i="9"/>
  <c r="C237" i="7"/>
  <c r="A232" i="10"/>
  <c r="A232" i="9"/>
  <c r="A232" i="7"/>
  <c r="A232" i="4"/>
  <c r="C225" i="10"/>
  <c r="C225" i="9"/>
  <c r="C225" i="7"/>
  <c r="AD222" i="4"/>
  <c r="S281" i="1"/>
  <c r="S278" i="1"/>
  <c r="P219" i="4"/>
  <c r="C217" i="10"/>
  <c r="C217" i="9"/>
  <c r="C217" i="7"/>
  <c r="B211" i="10"/>
  <c r="B211" i="9"/>
  <c r="B211" i="7"/>
  <c r="V263" i="1"/>
  <c r="T204" i="4" s="1"/>
  <c r="V251" i="1"/>
  <c r="V239" i="1"/>
  <c r="V227" i="1"/>
  <c r="AX227" i="1" s="1"/>
  <c r="V215" i="1"/>
  <c r="V203" i="1"/>
  <c r="V191" i="1"/>
  <c r="T132" i="4" s="1"/>
  <c r="V179" i="1"/>
  <c r="V167" i="1"/>
  <c r="V155" i="1"/>
  <c r="V143" i="1"/>
  <c r="T84" i="4" s="1"/>
  <c r="V131" i="1"/>
  <c r="T72" i="4" s="1"/>
  <c r="V119" i="1"/>
  <c r="T60" i="4" s="1"/>
  <c r="V107" i="1"/>
  <c r="T48" i="4" s="1"/>
  <c r="V95" i="1"/>
  <c r="V83" i="1"/>
  <c r="T24" i="4" s="1"/>
  <c r="W251" i="1"/>
  <c r="U192" i="4" s="1"/>
  <c r="W235" i="1"/>
  <c r="W223" i="1"/>
  <c r="W211" i="1"/>
  <c r="U152" i="4" s="1"/>
  <c r="W199" i="1"/>
  <c r="W187" i="1"/>
  <c r="W175" i="1"/>
  <c r="W162" i="1"/>
  <c r="W149" i="1"/>
  <c r="W132" i="1"/>
  <c r="U73" i="4" s="1"/>
  <c r="W119" i="1"/>
  <c r="U60" i="4" s="1"/>
  <c r="W102" i="1"/>
  <c r="U43" i="4" s="1"/>
  <c r="X253" i="1"/>
  <c r="V194" i="4" s="1"/>
  <c r="X240" i="1"/>
  <c r="V181" i="4" s="1"/>
  <c r="X223" i="1"/>
  <c r="V164" i="4" s="1"/>
  <c r="X209" i="1"/>
  <c r="V150" i="4" s="1"/>
  <c r="X191" i="1"/>
  <c r="V132" i="4" s="1"/>
  <c r="X175" i="1"/>
  <c r="X156" i="1"/>
  <c r="X143" i="1"/>
  <c r="X125" i="1"/>
  <c r="X107" i="1"/>
  <c r="X89" i="1"/>
  <c r="V30" i="4" s="1"/>
  <c r="Y251" i="1"/>
  <c r="Y233" i="1"/>
  <c r="Y215" i="1"/>
  <c r="Y197" i="1"/>
  <c r="W138" i="4" s="1"/>
  <c r="Y179" i="1"/>
  <c r="W120" i="4" s="1"/>
  <c r="Y161" i="1"/>
  <c r="W102" i="4" s="1"/>
  <c r="Y143" i="1"/>
  <c r="W84" i="4" s="1"/>
  <c r="Y125" i="1"/>
  <c r="W66" i="4" s="1"/>
  <c r="Y107" i="1"/>
  <c r="W48" i="4" s="1"/>
  <c r="Y89" i="1"/>
  <c r="W30" i="4" s="1"/>
  <c r="Z245" i="1"/>
  <c r="Z221" i="1"/>
  <c r="Z203" i="1"/>
  <c r="Z179" i="1"/>
  <c r="Z155" i="1"/>
  <c r="Z133" i="1"/>
  <c r="Z113" i="1"/>
  <c r="Z95" i="1"/>
  <c r="AA245" i="1"/>
  <c r="Y186" i="4" s="1"/>
  <c r="AA221" i="1"/>
  <c r="Y162" i="4" s="1"/>
  <c r="AA203" i="1"/>
  <c r="Y144" i="4" s="1"/>
  <c r="AA173" i="1"/>
  <c r="Y114" i="4" s="1"/>
  <c r="AA155" i="1"/>
  <c r="Y96" i="4" s="1"/>
  <c r="AA137" i="1"/>
  <c r="Y78" i="4" s="1"/>
  <c r="AA113" i="1"/>
  <c r="Y54" i="4" s="1"/>
  <c r="AA96" i="1"/>
  <c r="Y37" i="4" s="1"/>
  <c r="AB258" i="1"/>
  <c r="Z199" i="4" s="1"/>
  <c r="AB233" i="1"/>
  <c r="AB209" i="1"/>
  <c r="Z150" i="4" s="1"/>
  <c r="AB185" i="1"/>
  <c r="AB155" i="1"/>
  <c r="AB131" i="1"/>
  <c r="Z72" i="4" s="1"/>
  <c r="AB113" i="1"/>
  <c r="Z54" i="4" s="1"/>
  <c r="AB90" i="1"/>
  <c r="AC245" i="1"/>
  <c r="AA186" i="4" s="1"/>
  <c r="AC221" i="1"/>
  <c r="AC185" i="1"/>
  <c r="AA126" i="4" s="1"/>
  <c r="AC156" i="1"/>
  <c r="AA97" i="4" s="1"/>
  <c r="AC131" i="1"/>
  <c r="AA72" i="4" s="1"/>
  <c r="AC101" i="1"/>
  <c r="AA42" i="4" s="1"/>
  <c r="AC205" i="1"/>
  <c r="AX205" i="1" s="1"/>
  <c r="X205" i="1"/>
  <c r="V146" i="4" s="1"/>
  <c r="Z162" i="1"/>
  <c r="Z114" i="1"/>
  <c r="AN360" i="1"/>
  <c r="AC360" i="1"/>
  <c r="AA301" i="4" s="1"/>
  <c r="AM359" i="1"/>
  <c r="AC300" i="4" s="1"/>
  <c r="S359" i="1"/>
  <c r="B296" i="9"/>
  <c r="B296" i="10"/>
  <c r="B296" i="7"/>
  <c r="AA355" i="1"/>
  <c r="Y296" i="4" s="1"/>
  <c r="C295" i="10"/>
  <c r="C295" i="9"/>
  <c r="C295" i="7"/>
  <c r="C294" i="9"/>
  <c r="C294" i="10"/>
  <c r="C294" i="7"/>
  <c r="C293" i="9"/>
  <c r="C293" i="10"/>
  <c r="C293" i="7"/>
  <c r="C292" i="10"/>
  <c r="C292" i="9"/>
  <c r="C292" i="7"/>
  <c r="AO350" i="1"/>
  <c r="AE291" i="4" s="1"/>
  <c r="S350" i="1"/>
  <c r="P291" i="4"/>
  <c r="AA349" i="1"/>
  <c r="Y290" i="4" s="1"/>
  <c r="C289" i="10"/>
  <c r="C289" i="9"/>
  <c r="C289" i="7"/>
  <c r="S348" i="1"/>
  <c r="P289" i="4"/>
  <c r="AI347" i="1"/>
  <c r="B288" i="10"/>
  <c r="B288" i="9"/>
  <c r="B288" i="7"/>
  <c r="B288" i="4"/>
  <c r="AI345" i="1"/>
  <c r="B286" i="10"/>
  <c r="B286" i="9"/>
  <c r="B286" i="7"/>
  <c r="B286" i="4"/>
  <c r="C285" i="10"/>
  <c r="C285" i="9"/>
  <c r="C285" i="7"/>
  <c r="Z341" i="1"/>
  <c r="AL339" i="1"/>
  <c r="AB280" i="4" s="1"/>
  <c r="AA339" i="1"/>
  <c r="Y280" i="4" s="1"/>
  <c r="Y337" i="1"/>
  <c r="W278" i="4" s="1"/>
  <c r="P277" i="4"/>
  <c r="W335" i="1"/>
  <c r="U276" i="4" s="1"/>
  <c r="S334" i="1"/>
  <c r="P275" i="4"/>
  <c r="C271" i="10"/>
  <c r="C271" i="9"/>
  <c r="C271" i="7"/>
  <c r="AU329" i="1"/>
  <c r="AK270" i="4" s="1"/>
  <c r="C269" i="10"/>
  <c r="C269" i="9"/>
  <c r="C269" i="7"/>
  <c r="Z328" i="1"/>
  <c r="AO327" i="1"/>
  <c r="AE268" i="4" s="1"/>
  <c r="S327" i="1"/>
  <c r="P268" i="4"/>
  <c r="P266" i="4"/>
  <c r="AU323" i="1"/>
  <c r="AK264" i="4" s="1"/>
  <c r="AI322" i="1"/>
  <c r="C262" i="10"/>
  <c r="C262" i="9"/>
  <c r="C262" i="7"/>
  <c r="AN320" i="1"/>
  <c r="S320" i="1"/>
  <c r="P261" i="4"/>
  <c r="S319" i="1"/>
  <c r="P260" i="4"/>
  <c r="B259" i="10"/>
  <c r="B259" i="9"/>
  <c r="B259" i="7"/>
  <c r="B259" i="4"/>
  <c r="S318" i="1"/>
  <c r="P259" i="4"/>
  <c r="AI316" i="1"/>
  <c r="B257" i="10"/>
  <c r="B257" i="9"/>
  <c r="B257" i="4"/>
  <c r="B257" i="7"/>
  <c r="AN315" i="1"/>
  <c r="AC314" i="1"/>
  <c r="AA255" i="4" s="1"/>
  <c r="AI313" i="1"/>
  <c r="B254" i="10"/>
  <c r="B254" i="9"/>
  <c r="B254" i="7"/>
  <c r="AN312" i="1"/>
  <c r="S312" i="1"/>
  <c r="P253" i="4"/>
  <c r="Y311" i="1"/>
  <c r="W252" i="4" s="1"/>
  <c r="AL309" i="1"/>
  <c r="AB250" i="4" s="1"/>
  <c r="Y309" i="1"/>
  <c r="W250" i="4" s="1"/>
  <c r="B249" i="10"/>
  <c r="B249" i="7"/>
  <c r="B249" i="4"/>
  <c r="B249" i="9"/>
  <c r="Y307" i="1"/>
  <c r="W248" i="4" s="1"/>
  <c r="AI306" i="1"/>
  <c r="B247" i="10"/>
  <c r="B247" i="9"/>
  <c r="B247" i="7"/>
  <c r="B247" i="4"/>
  <c r="P247" i="4"/>
  <c r="B245" i="10"/>
  <c r="B245" i="9"/>
  <c r="B245" i="7"/>
  <c r="B245" i="4"/>
  <c r="C244" i="10"/>
  <c r="C244" i="9"/>
  <c r="C244" i="7"/>
  <c r="AL302" i="1"/>
  <c r="AB243" i="4" s="1"/>
  <c r="Y302" i="1"/>
  <c r="W243" i="4" s="1"/>
  <c r="AA301" i="1"/>
  <c r="Y242" i="4" s="1"/>
  <c r="AL298" i="1"/>
  <c r="AB239" i="4" s="1"/>
  <c r="Z298" i="1"/>
  <c r="B237" i="10"/>
  <c r="B237" i="9"/>
  <c r="B237" i="7"/>
  <c r="B237" i="4"/>
  <c r="C236" i="10"/>
  <c r="C236" i="9"/>
  <c r="C236" i="7"/>
  <c r="AO293" i="1"/>
  <c r="AE234" i="4" s="1"/>
  <c r="AE293" i="1"/>
  <c r="G293" i="1" s="1"/>
  <c r="V293" i="1"/>
  <c r="T234" i="4" s="1"/>
  <c r="AN291" i="1"/>
  <c r="AE291" i="1"/>
  <c r="G291" i="1" s="1"/>
  <c r="AL290" i="1"/>
  <c r="AB231" i="4" s="1"/>
  <c r="Y290" i="1"/>
  <c r="W231" i="4" s="1"/>
  <c r="AM289" i="1"/>
  <c r="AC230" i="4" s="1"/>
  <c r="V289" i="1"/>
  <c r="T230" i="4" s="1"/>
  <c r="S288" i="1"/>
  <c r="P229" i="4"/>
  <c r="B228" i="10"/>
  <c r="B228" i="7"/>
  <c r="B228" i="9"/>
  <c r="B228" i="4"/>
  <c r="Y287" i="1"/>
  <c r="W228" i="4" s="1"/>
  <c r="AI286" i="1"/>
  <c r="B227" i="10"/>
  <c r="B227" i="9"/>
  <c r="B227" i="7"/>
  <c r="B227" i="4"/>
  <c r="B226" i="10"/>
  <c r="B226" i="7"/>
  <c r="B226" i="9"/>
  <c r="B226" i="4"/>
  <c r="B225" i="10"/>
  <c r="B225" i="7"/>
  <c r="B225" i="9"/>
  <c r="B225" i="4"/>
  <c r="AI283" i="1"/>
  <c r="B224" i="10"/>
  <c r="B224" i="9"/>
  <c r="B224" i="7"/>
  <c r="B223" i="10"/>
  <c r="B223" i="9"/>
  <c r="B223" i="7"/>
  <c r="B223" i="4"/>
  <c r="C222" i="10"/>
  <c r="C222" i="9"/>
  <c r="C222" i="7"/>
  <c r="P221" i="4"/>
  <c r="S279" i="1"/>
  <c r="P220" i="4"/>
  <c r="P218" i="4"/>
  <c r="AI276" i="1"/>
  <c r="B217" i="10"/>
  <c r="B217" i="9"/>
  <c r="B217" i="7"/>
  <c r="AI275" i="1"/>
  <c r="B216" i="10"/>
  <c r="B216" i="7"/>
  <c r="B216" i="9"/>
  <c r="B216" i="4"/>
  <c r="C214" i="10"/>
  <c r="C214" i="7"/>
  <c r="C214" i="9"/>
  <c r="AU272" i="1"/>
  <c r="AK213" i="4" s="1"/>
  <c r="AB271" i="1"/>
  <c r="Z212" i="4" s="1"/>
  <c r="AI270" i="1"/>
  <c r="C210" i="10"/>
  <c r="C210" i="9"/>
  <c r="C210" i="7"/>
  <c r="S269" i="1"/>
  <c r="P210" i="4"/>
  <c r="P209" i="4"/>
  <c r="AI267" i="1"/>
  <c r="B208" i="10"/>
  <c r="B208" i="7"/>
  <c r="B208" i="9"/>
  <c r="B208" i="4"/>
  <c r="C207" i="10"/>
  <c r="C207" i="9"/>
  <c r="C207" i="7"/>
  <c r="C206" i="10"/>
  <c r="C206" i="7"/>
  <c r="C206" i="9"/>
  <c r="C205" i="10"/>
  <c r="C205" i="9"/>
  <c r="C205" i="7"/>
  <c r="P304" i="4"/>
  <c r="E257" i="4"/>
  <c r="B211" i="4"/>
  <c r="AI361" i="1"/>
  <c r="B302" i="9"/>
  <c r="B302" i="10"/>
  <c r="B302" i="7"/>
  <c r="AD295" i="4"/>
  <c r="AI332" i="1"/>
  <c r="B273" i="10"/>
  <c r="B273" i="9"/>
  <c r="B273" i="7"/>
  <c r="B273" i="4"/>
  <c r="P267" i="4"/>
  <c r="B265" i="10"/>
  <c r="B265" i="9"/>
  <c r="B265" i="7"/>
  <c r="B265" i="4"/>
  <c r="C259" i="10"/>
  <c r="C259" i="9"/>
  <c r="C259" i="7"/>
  <c r="A251" i="10"/>
  <c r="A251" i="9"/>
  <c r="A251" i="7"/>
  <c r="A251" i="4"/>
  <c r="AI299" i="1"/>
  <c r="B240" i="10"/>
  <c r="B240" i="7"/>
  <c r="B240" i="9"/>
  <c r="B240" i="4"/>
  <c r="A234" i="10"/>
  <c r="A234" i="9"/>
  <c r="A234" i="7"/>
  <c r="A234" i="4"/>
  <c r="C228" i="10"/>
  <c r="C228" i="9"/>
  <c r="C228" i="7"/>
  <c r="C226" i="10"/>
  <c r="C226" i="7"/>
  <c r="C226" i="9"/>
  <c r="C223" i="10"/>
  <c r="C223" i="9"/>
  <c r="C223" i="7"/>
  <c r="C216" i="10"/>
  <c r="C216" i="9"/>
  <c r="C216" i="7"/>
  <c r="P216" i="4"/>
  <c r="S272" i="1"/>
  <c r="P213" i="4"/>
  <c r="V259" i="1"/>
  <c r="T200" i="4" s="1"/>
  <c r="V247" i="1"/>
  <c r="V235" i="1"/>
  <c r="V223" i="1"/>
  <c r="V211" i="1"/>
  <c r="V199" i="1"/>
  <c r="T140" i="4" s="1"/>
  <c r="V187" i="1"/>
  <c r="T128" i="4" s="1"/>
  <c r="V175" i="1"/>
  <c r="V163" i="1"/>
  <c r="T104" i="4" s="1"/>
  <c r="W263" i="1"/>
  <c r="W247" i="1"/>
  <c r="U188" i="4" s="1"/>
  <c r="W234" i="1"/>
  <c r="U175" i="4" s="1"/>
  <c r="W222" i="1"/>
  <c r="U163" i="4" s="1"/>
  <c r="W210" i="1"/>
  <c r="U151" i="4" s="1"/>
  <c r="W198" i="1"/>
  <c r="U139" i="4" s="1"/>
  <c r="W186" i="1"/>
  <c r="U127" i="4" s="1"/>
  <c r="W174" i="1"/>
  <c r="U115" i="4" s="1"/>
  <c r="W161" i="1"/>
  <c r="W144" i="1"/>
  <c r="W131" i="1"/>
  <c r="W114" i="1"/>
  <c r="W101" i="1"/>
  <c r="W84" i="1"/>
  <c r="U25" i="4" s="1"/>
  <c r="X252" i="1"/>
  <c r="X239" i="1"/>
  <c r="V180" i="4" s="1"/>
  <c r="X221" i="1"/>
  <c r="X204" i="1"/>
  <c r="X187" i="1"/>
  <c r="V128" i="4" s="1"/>
  <c r="X173" i="1"/>
  <c r="V114" i="4" s="1"/>
  <c r="X155" i="1"/>
  <c r="V96" i="4" s="1"/>
  <c r="X139" i="1"/>
  <c r="V80" i="4" s="1"/>
  <c r="X119" i="1"/>
  <c r="V60" i="4" s="1"/>
  <c r="X83" i="1"/>
  <c r="V24" i="4" s="1"/>
  <c r="Y247" i="1"/>
  <c r="Y229" i="1"/>
  <c r="W170" i="4" s="1"/>
  <c r="Y211" i="1"/>
  <c r="Y193" i="1"/>
  <c r="W134" i="4" s="1"/>
  <c r="Y175" i="1"/>
  <c r="Y157" i="1"/>
  <c r="W98" i="4" s="1"/>
  <c r="Y139" i="1"/>
  <c r="Z240" i="1"/>
  <c r="Z216" i="1"/>
  <c r="Z197" i="1"/>
  <c r="Z173" i="1"/>
  <c r="X114" i="4" s="1"/>
  <c r="Z151" i="1"/>
  <c r="Z132" i="1"/>
  <c r="X73" i="4" s="1"/>
  <c r="Z108" i="1"/>
  <c r="Z89" i="1"/>
  <c r="AA240" i="1"/>
  <c r="Y181" i="4" s="1"/>
  <c r="AA215" i="1"/>
  <c r="AA198" i="1"/>
  <c r="Y139" i="4" s="1"/>
  <c r="AA169" i="1"/>
  <c r="AA149" i="1"/>
  <c r="AA132" i="1"/>
  <c r="AA95" i="1"/>
  <c r="Y36" i="4" s="1"/>
  <c r="AB257" i="1"/>
  <c r="Z198" i="4" s="1"/>
  <c r="AB227" i="1"/>
  <c r="AB203" i="1"/>
  <c r="AB179" i="1"/>
  <c r="AB151" i="1"/>
  <c r="Z92" i="4" s="1"/>
  <c r="AB126" i="1"/>
  <c r="Z67" i="4" s="1"/>
  <c r="AB107" i="1"/>
  <c r="Z48" i="4" s="1"/>
  <c r="AB89" i="1"/>
  <c r="AC240" i="1"/>
  <c r="AA181" i="4" s="1"/>
  <c r="AC215" i="1"/>
  <c r="AA156" i="4" s="1"/>
  <c r="AC155" i="1"/>
  <c r="AA96" i="4" s="1"/>
  <c r="AC125" i="1"/>
  <c r="AC95" i="1"/>
  <c r="AC193" i="1"/>
  <c r="Z222" i="1"/>
  <c r="AC204" i="1"/>
  <c r="AA145" i="4" s="1"/>
  <c r="AB144" i="1"/>
  <c r="Z85" i="4" s="1"/>
  <c r="AC108" i="1"/>
  <c r="AE237" i="1"/>
  <c r="G237" i="1" s="1"/>
  <c r="AE201" i="1"/>
  <c r="G201" i="1" s="1"/>
  <c r="AW201" i="1" s="1"/>
  <c r="AE165" i="1"/>
  <c r="G165" i="1" s="1"/>
  <c r="AW165" i="1" s="1"/>
  <c r="AE129" i="1"/>
  <c r="G129" i="1" s="1"/>
  <c r="AW129" i="1" s="1"/>
  <c r="AE93" i="1"/>
  <c r="G93" i="1" s="1"/>
  <c r="AW93" i="1" s="1"/>
  <c r="AB361" i="1"/>
  <c r="Z302" i="4" s="1"/>
  <c r="AL360" i="1"/>
  <c r="AB301" i="4" s="1"/>
  <c r="Y360" i="1"/>
  <c r="W301" i="4" s="1"/>
  <c r="C300" i="9"/>
  <c r="C300" i="10"/>
  <c r="C300" i="7"/>
  <c r="AB358" i="1"/>
  <c r="Z299" i="4" s="1"/>
  <c r="AC357" i="1"/>
  <c r="AA298" i="4" s="1"/>
  <c r="C297" i="9"/>
  <c r="C297" i="10"/>
  <c r="C297" i="7"/>
  <c r="AU355" i="1"/>
  <c r="AK296" i="4" s="1"/>
  <c r="A296" i="9"/>
  <c r="A296" i="10"/>
  <c r="A296" i="7"/>
  <c r="A296" i="4"/>
  <c r="X355" i="1"/>
  <c r="V296" i="4" s="1"/>
  <c r="AI354" i="1"/>
  <c r="B295" i="10"/>
  <c r="B295" i="9"/>
  <c r="B295" i="7"/>
  <c r="B295" i="4"/>
  <c r="AI353" i="1"/>
  <c r="B294" i="10"/>
  <c r="B294" i="7"/>
  <c r="B294" i="9"/>
  <c r="B294" i="4"/>
  <c r="AI352" i="1"/>
  <c r="B293" i="9"/>
  <c r="B293" i="10"/>
  <c r="B293" i="7"/>
  <c r="B293" i="4"/>
  <c r="AI351" i="1"/>
  <c r="B292" i="10"/>
  <c r="B292" i="9"/>
  <c r="B292" i="7"/>
  <c r="B292" i="4"/>
  <c r="C291" i="9"/>
  <c r="C291" i="10"/>
  <c r="C291" i="7"/>
  <c r="Y349" i="1"/>
  <c r="W290" i="4" s="1"/>
  <c r="AI348" i="1"/>
  <c r="B289" i="10"/>
  <c r="B289" i="9"/>
  <c r="B289" i="7"/>
  <c r="B289" i="4"/>
  <c r="AO346" i="1"/>
  <c r="AE287" i="4" s="1"/>
  <c r="AA346" i="1"/>
  <c r="Y287" i="4" s="1"/>
  <c r="AI344" i="1"/>
  <c r="B285" i="10"/>
  <c r="B285" i="9"/>
  <c r="B285" i="7"/>
  <c r="B285" i="4"/>
  <c r="C283" i="10"/>
  <c r="C283" i="9"/>
  <c r="C283" i="7"/>
  <c r="AO341" i="1"/>
  <c r="AE282" i="4" s="1"/>
  <c r="S341" i="1"/>
  <c r="S340" i="1"/>
  <c r="P281" i="4"/>
  <c r="C280" i="10"/>
  <c r="C280" i="9"/>
  <c r="C280" i="7"/>
  <c r="Z339" i="1"/>
  <c r="AQ337" i="1"/>
  <c r="AG278" i="4" s="1"/>
  <c r="P278" i="4"/>
  <c r="S335" i="1"/>
  <c r="S333" i="1"/>
  <c r="P274" i="4"/>
  <c r="P273" i="4"/>
  <c r="X272" i="4"/>
  <c r="AI330" i="1"/>
  <c r="B271" i="10"/>
  <c r="B271" i="9"/>
  <c r="B271" i="7"/>
  <c r="B271" i="4"/>
  <c r="AQ329" i="1"/>
  <c r="AG270" i="4" s="1"/>
  <c r="AI328" i="1"/>
  <c r="B269" i="10"/>
  <c r="B269" i="9"/>
  <c r="B269" i="7"/>
  <c r="B269" i="4"/>
  <c r="C268" i="10"/>
  <c r="C268" i="9"/>
  <c r="C268" i="7"/>
  <c r="AQ325" i="1"/>
  <c r="AG266" i="4" s="1"/>
  <c r="AE325" i="1"/>
  <c r="G325" i="1" s="1"/>
  <c r="C264" i="10"/>
  <c r="C264" i="9"/>
  <c r="C264" i="7"/>
  <c r="AU322" i="1"/>
  <c r="AK263" i="4" s="1"/>
  <c r="AE322" i="1"/>
  <c r="G322" i="1" s="1"/>
  <c r="AI321" i="1"/>
  <c r="B262" i="10"/>
  <c r="B262" i="9"/>
  <c r="B262" i="7"/>
  <c r="B262" i="4"/>
  <c r="C261" i="10"/>
  <c r="C261" i="9"/>
  <c r="C261" i="7"/>
  <c r="A259" i="10"/>
  <c r="A259" i="9"/>
  <c r="A259" i="7"/>
  <c r="A259" i="4"/>
  <c r="C256" i="10"/>
  <c r="C256" i="9"/>
  <c r="C256" i="7"/>
  <c r="AQ314" i="1"/>
  <c r="AG255" i="4" s="1"/>
  <c r="X314" i="1"/>
  <c r="V255" i="4" s="1"/>
  <c r="C253" i="10"/>
  <c r="C253" i="9"/>
  <c r="C253" i="7"/>
  <c r="C250" i="10"/>
  <c r="C250" i="9"/>
  <c r="C250" i="7"/>
  <c r="X309" i="1"/>
  <c r="V250" i="4" s="1"/>
  <c r="AI308" i="1"/>
  <c r="AQ307" i="1"/>
  <c r="AG248" i="4" s="1"/>
  <c r="V307" i="1"/>
  <c r="T248" i="4" s="1"/>
  <c r="AE306" i="1"/>
  <c r="G306" i="1" s="1"/>
  <c r="A245" i="10"/>
  <c r="A245" i="9"/>
  <c r="A245" i="7"/>
  <c r="A245" i="4"/>
  <c r="AI303" i="1"/>
  <c r="B244" i="10"/>
  <c r="B244" i="9"/>
  <c r="B244" i="7"/>
  <c r="B244" i="4"/>
  <c r="C243" i="10"/>
  <c r="C243" i="9"/>
  <c r="C243" i="7"/>
  <c r="S302" i="1"/>
  <c r="P243" i="4"/>
  <c r="P242" i="4"/>
  <c r="S300" i="1"/>
  <c r="P241" i="4"/>
  <c r="S299" i="1"/>
  <c r="C239" i="10"/>
  <c r="C239" i="9"/>
  <c r="C239" i="7"/>
  <c r="X298" i="1"/>
  <c r="V239" i="4" s="1"/>
  <c r="S297" i="1"/>
  <c r="P238" i="4"/>
  <c r="A237" i="10"/>
  <c r="A237" i="9"/>
  <c r="A237" i="7"/>
  <c r="B236" i="10"/>
  <c r="B236" i="9"/>
  <c r="B236" i="7"/>
  <c r="C235" i="10"/>
  <c r="C235" i="9"/>
  <c r="C235" i="7"/>
  <c r="S293" i="1"/>
  <c r="P232" i="4"/>
  <c r="C231" i="10"/>
  <c r="C231" i="9"/>
  <c r="C231" i="7"/>
  <c r="V290" i="1"/>
  <c r="T231" i="4" s="1"/>
  <c r="C230" i="10"/>
  <c r="C230" i="9"/>
  <c r="C230" i="7"/>
  <c r="S289" i="1"/>
  <c r="P230" i="4"/>
  <c r="AI287" i="1"/>
  <c r="X287" i="1"/>
  <c r="V228" i="4" s="1"/>
  <c r="AI285" i="1"/>
  <c r="AI284" i="1"/>
  <c r="AI282" i="1"/>
  <c r="AI281" i="1"/>
  <c r="B222" i="10"/>
  <c r="B222" i="7"/>
  <c r="B222" i="9"/>
  <c r="B222" i="4"/>
  <c r="AM280" i="1"/>
  <c r="AC221" i="4" s="1"/>
  <c r="P217" i="4"/>
  <c r="AO274" i="1"/>
  <c r="AE215" i="4" s="1"/>
  <c r="AC274" i="1"/>
  <c r="AA215" i="4" s="1"/>
  <c r="AI273" i="1"/>
  <c r="B214" i="10"/>
  <c r="B214" i="7"/>
  <c r="B214" i="9"/>
  <c r="B214" i="4"/>
  <c r="C213" i="10"/>
  <c r="C213" i="9"/>
  <c r="C213" i="7"/>
  <c r="AU271" i="1"/>
  <c r="AK212" i="4" s="1"/>
  <c r="AI269" i="1"/>
  <c r="B210" i="10"/>
  <c r="B210" i="7"/>
  <c r="B210" i="9"/>
  <c r="B210" i="4"/>
  <c r="AI266" i="1"/>
  <c r="B207" i="10"/>
  <c r="B207" i="7"/>
  <c r="B207" i="9"/>
  <c r="B207" i="4"/>
  <c r="AI265" i="1"/>
  <c r="B206" i="10"/>
  <c r="B206" i="9"/>
  <c r="B206" i="7"/>
  <c r="B206" i="4"/>
  <c r="AI264" i="1"/>
  <c r="B205" i="10"/>
  <c r="B205" i="9"/>
  <c r="B205" i="7"/>
  <c r="B205" i="4"/>
  <c r="B302" i="4"/>
  <c r="P300" i="4"/>
  <c r="P252" i="4"/>
  <c r="AD292" i="4"/>
  <c r="S343" i="1"/>
  <c r="P284" i="4"/>
  <c r="AI340" i="1"/>
  <c r="B281" i="10"/>
  <c r="B281" i="9"/>
  <c r="B281" i="4"/>
  <c r="S338" i="1"/>
  <c r="P279" i="4"/>
  <c r="AI325" i="1"/>
  <c r="B266" i="10"/>
  <c r="B266" i="9"/>
  <c r="B266" i="7"/>
  <c r="S323" i="1"/>
  <c r="P256" i="4"/>
  <c r="C245" i="10"/>
  <c r="C245" i="9"/>
  <c r="C245" i="7"/>
  <c r="S295" i="1"/>
  <c r="P236" i="4"/>
  <c r="AI292" i="1"/>
  <c r="B233" i="10"/>
  <c r="B233" i="9"/>
  <c r="B233" i="7"/>
  <c r="B233" i="4"/>
  <c r="S194" i="1"/>
  <c r="V258" i="1"/>
  <c r="T199" i="4" s="1"/>
  <c r="V246" i="1"/>
  <c r="T187" i="4" s="1"/>
  <c r="V234" i="1"/>
  <c r="T175" i="4" s="1"/>
  <c r="V222" i="1"/>
  <c r="T163" i="4" s="1"/>
  <c r="V210" i="1"/>
  <c r="T151" i="4" s="1"/>
  <c r="V198" i="1"/>
  <c r="T139" i="4" s="1"/>
  <c r="V186" i="1"/>
  <c r="T127" i="4" s="1"/>
  <c r="V174" i="1"/>
  <c r="V162" i="1"/>
  <c r="V150" i="1"/>
  <c r="T91" i="4" s="1"/>
  <c r="W246" i="1"/>
  <c r="W233" i="1"/>
  <c r="W221" i="1"/>
  <c r="U162" i="4" s="1"/>
  <c r="W209" i="1"/>
  <c r="W197" i="1"/>
  <c r="U138" i="4" s="1"/>
  <c r="W185" i="1"/>
  <c r="U126" i="4" s="1"/>
  <c r="W173" i="1"/>
  <c r="U114" i="4" s="1"/>
  <c r="W143" i="1"/>
  <c r="U84" i="4" s="1"/>
  <c r="W113" i="1"/>
  <c r="U54" i="4" s="1"/>
  <c r="W83" i="1"/>
  <c r="U24" i="4" s="1"/>
  <c r="X251" i="1"/>
  <c r="V192" i="4" s="1"/>
  <c r="X203" i="1"/>
  <c r="V144" i="4" s="1"/>
  <c r="X185" i="1"/>
  <c r="V126" i="4" s="1"/>
  <c r="X168" i="1"/>
  <c r="X137" i="1"/>
  <c r="Y263" i="1"/>
  <c r="Y245" i="1"/>
  <c r="Y227" i="1"/>
  <c r="W168" i="4" s="1"/>
  <c r="Y209" i="1"/>
  <c r="W150" i="4" s="1"/>
  <c r="Y191" i="1"/>
  <c r="Y173" i="1"/>
  <c r="W114" i="4" s="1"/>
  <c r="Y155" i="1"/>
  <c r="Y137" i="1"/>
  <c r="Y119" i="1"/>
  <c r="W60" i="4" s="1"/>
  <c r="Y101" i="1"/>
  <c r="W42" i="4" s="1"/>
  <c r="Y83" i="1"/>
  <c r="W24" i="4" s="1"/>
  <c r="Z239" i="1"/>
  <c r="Z215" i="1"/>
  <c r="Z191" i="1"/>
  <c r="Z149" i="1"/>
  <c r="X90" i="4" s="1"/>
  <c r="Z131" i="1"/>
  <c r="Z107" i="1"/>
  <c r="Z83" i="1"/>
  <c r="AA239" i="1"/>
  <c r="AA197" i="1"/>
  <c r="Y138" i="4" s="1"/>
  <c r="AA168" i="1"/>
  <c r="Y109" i="4" s="1"/>
  <c r="AA131" i="1"/>
  <c r="Y72" i="4" s="1"/>
  <c r="AA107" i="1"/>
  <c r="AB198" i="1"/>
  <c r="Z139" i="4" s="1"/>
  <c r="AB173" i="1"/>
  <c r="Z114" i="4" s="1"/>
  <c r="AB150" i="1"/>
  <c r="Z91" i="4" s="1"/>
  <c r="AB125" i="1"/>
  <c r="Z66" i="4" s="1"/>
  <c r="AC239" i="1"/>
  <c r="AA180" i="4" s="1"/>
  <c r="AC209" i="1"/>
  <c r="AA150" i="4" s="1"/>
  <c r="AC173" i="1"/>
  <c r="AA114" i="4" s="1"/>
  <c r="AC149" i="1"/>
  <c r="AC119" i="1"/>
  <c r="X138" i="1"/>
  <c r="V79" i="4" s="1"/>
  <c r="AL362" i="1"/>
  <c r="AB303" i="4" s="1"/>
  <c r="C301" i="10"/>
  <c r="C301" i="9"/>
  <c r="C301" i="7"/>
  <c r="AI359" i="1"/>
  <c r="B300" i="10"/>
  <c r="B300" i="9"/>
  <c r="B300" i="7"/>
  <c r="C298" i="10"/>
  <c r="C298" i="9"/>
  <c r="AI356" i="1"/>
  <c r="B297" i="10"/>
  <c r="B297" i="9"/>
  <c r="B297" i="7"/>
  <c r="B297" i="4"/>
  <c r="AI350" i="1"/>
  <c r="B291" i="10"/>
  <c r="B291" i="9"/>
  <c r="B291" i="7"/>
  <c r="B291" i="4"/>
  <c r="AO349" i="1"/>
  <c r="AE290" i="4" s="1"/>
  <c r="S349" i="1"/>
  <c r="P290" i="4"/>
  <c r="P286" i="4"/>
  <c r="C284" i="10"/>
  <c r="C284" i="9"/>
  <c r="C284" i="7"/>
  <c r="B283" i="10"/>
  <c r="B283" i="9"/>
  <c r="B283" i="7"/>
  <c r="B283" i="4"/>
  <c r="AL341" i="1"/>
  <c r="AB282" i="4" s="1"/>
  <c r="AI339" i="1"/>
  <c r="B280" i="10"/>
  <c r="B280" i="9"/>
  <c r="B280" i="7"/>
  <c r="B280" i="4"/>
  <c r="X339" i="1"/>
  <c r="V280" i="4" s="1"/>
  <c r="AD279" i="4"/>
  <c r="X279" i="4"/>
  <c r="C278" i="10"/>
  <c r="C278" i="9"/>
  <c r="C278" i="7"/>
  <c r="AU335" i="1"/>
  <c r="AK276" i="4" s="1"/>
  <c r="C270" i="10"/>
  <c r="C270" i="9"/>
  <c r="C270" i="7"/>
  <c r="AI327" i="1"/>
  <c r="B268" i="10"/>
  <c r="B268" i="9"/>
  <c r="B268" i="7"/>
  <c r="B268" i="4"/>
  <c r="C267" i="10"/>
  <c r="C267" i="9"/>
  <c r="C267" i="7"/>
  <c r="AI323" i="1"/>
  <c r="B264" i="10"/>
  <c r="B264" i="7"/>
  <c r="B264" i="9"/>
  <c r="B264" i="4"/>
  <c r="AI320" i="1"/>
  <c r="B261" i="10"/>
  <c r="B261" i="9"/>
  <c r="B261" i="7"/>
  <c r="B261" i="4"/>
  <c r="C258" i="10"/>
  <c r="C258" i="9"/>
  <c r="C258" i="7"/>
  <c r="AI315" i="1"/>
  <c r="B256" i="10"/>
  <c r="B256" i="9"/>
  <c r="B256" i="7"/>
  <c r="B256" i="4"/>
  <c r="AN314" i="1"/>
  <c r="S314" i="1"/>
  <c r="P255" i="4"/>
  <c r="AI312" i="1"/>
  <c r="B253" i="10"/>
  <c r="B253" i="9"/>
  <c r="B253" i="7"/>
  <c r="B253" i="4"/>
  <c r="P251" i="4"/>
  <c r="AI309" i="1"/>
  <c r="B250" i="10"/>
  <c r="B250" i="9"/>
  <c r="B250" i="7"/>
  <c r="B250" i="4"/>
  <c r="P250" i="4"/>
  <c r="AL307" i="1"/>
  <c r="AB248" i="4" s="1"/>
  <c r="P248" i="4"/>
  <c r="B243" i="10"/>
  <c r="B243" i="9"/>
  <c r="B243" i="7"/>
  <c r="B243" i="4"/>
  <c r="AI298" i="1"/>
  <c r="B239" i="10"/>
  <c r="B239" i="9"/>
  <c r="B239" i="7"/>
  <c r="B239" i="4"/>
  <c r="P239" i="4"/>
  <c r="A236" i="10"/>
  <c r="A236" i="7"/>
  <c r="AI294" i="1"/>
  <c r="B235" i="10"/>
  <c r="B235" i="9"/>
  <c r="B235" i="7"/>
  <c r="B235" i="4"/>
  <c r="B231" i="10"/>
  <c r="B231" i="7"/>
  <c r="B231" i="9"/>
  <c r="B231" i="4"/>
  <c r="AI289" i="1"/>
  <c r="B230" i="10"/>
  <c r="B230" i="9"/>
  <c r="B230" i="7"/>
  <c r="C221" i="10"/>
  <c r="C221" i="9"/>
  <c r="C221" i="7"/>
  <c r="C220" i="10"/>
  <c r="C220" i="7"/>
  <c r="C220" i="9"/>
  <c r="C219" i="10"/>
  <c r="C219" i="9"/>
  <c r="C219" i="7"/>
  <c r="C218" i="10"/>
  <c r="C218" i="7"/>
  <c r="C218" i="9"/>
  <c r="C215" i="10"/>
  <c r="C215" i="9"/>
  <c r="C215" i="7"/>
  <c r="AI272" i="1"/>
  <c r="B213" i="10"/>
  <c r="B213" i="7"/>
  <c r="B213" i="9"/>
  <c r="B213" i="4"/>
  <c r="C212" i="10"/>
  <c r="C212" i="7"/>
  <c r="C212" i="9"/>
  <c r="P212" i="4"/>
  <c r="S270" i="1"/>
  <c r="P211" i="4"/>
  <c r="AQ268" i="1"/>
  <c r="AG209" i="4" s="1"/>
  <c r="P258" i="4"/>
  <c r="B254" i="4"/>
  <c r="P222" i="4"/>
  <c r="B217" i="4"/>
  <c r="S263" i="1"/>
  <c r="AO360" i="1"/>
  <c r="AE301" i="4" s="1"/>
  <c r="S356" i="1"/>
  <c r="P297" i="4"/>
  <c r="C296" i="9"/>
  <c r="C296" i="10"/>
  <c r="C296" i="7"/>
  <c r="AN339" i="1"/>
  <c r="A274" i="10"/>
  <c r="A274" i="9"/>
  <c r="A274" i="7"/>
  <c r="A274" i="4"/>
  <c r="AI331" i="1"/>
  <c r="B272" i="10"/>
  <c r="B272" i="9"/>
  <c r="B272" i="7"/>
  <c r="C257" i="10"/>
  <c r="C257" i="9"/>
  <c r="C257" i="7"/>
  <c r="C254" i="10"/>
  <c r="C254" i="9"/>
  <c r="C254" i="7"/>
  <c r="C249" i="10"/>
  <c r="C249" i="9"/>
  <c r="C249" i="7"/>
  <c r="C247" i="10"/>
  <c r="C247" i="9"/>
  <c r="C247" i="7"/>
  <c r="AI305" i="1"/>
  <c r="B246" i="10"/>
  <c r="B246" i="7"/>
  <c r="B246" i="9"/>
  <c r="B246" i="4"/>
  <c r="AI300" i="1"/>
  <c r="B241" i="10"/>
  <c r="B241" i="9"/>
  <c r="B241" i="7"/>
  <c r="B241" i="4"/>
  <c r="AI297" i="1"/>
  <c r="B238" i="10"/>
  <c r="B238" i="9"/>
  <c r="B238" i="7"/>
  <c r="B238" i="4"/>
  <c r="AD231" i="4"/>
  <c r="C227" i="10"/>
  <c r="C227" i="9"/>
  <c r="C227" i="7"/>
  <c r="C224" i="10"/>
  <c r="C224" i="7"/>
  <c r="C224" i="9"/>
  <c r="C208" i="10"/>
  <c r="C208" i="7"/>
  <c r="C208" i="9"/>
  <c r="S128" i="1"/>
  <c r="V257" i="1"/>
  <c r="T198" i="4" s="1"/>
  <c r="V245" i="1"/>
  <c r="V233" i="1"/>
  <c r="T174" i="4" s="1"/>
  <c r="V221" i="1"/>
  <c r="V209" i="1"/>
  <c r="V197" i="1"/>
  <c r="V185" i="1"/>
  <c r="V149" i="1"/>
  <c r="T90" i="4" s="1"/>
  <c r="V125" i="1"/>
  <c r="V113" i="1"/>
  <c r="V101" i="1"/>
  <c r="T42" i="4" s="1"/>
  <c r="V89" i="1"/>
  <c r="W257" i="1"/>
  <c r="U198" i="4" s="1"/>
  <c r="W245" i="1"/>
  <c r="U186" i="4" s="1"/>
  <c r="W156" i="1"/>
  <c r="U97" i="4" s="1"/>
  <c r="W125" i="1"/>
  <c r="U66" i="4" s="1"/>
  <c r="X263" i="1"/>
  <c r="V204" i="4" s="1"/>
  <c r="X233" i="1"/>
  <c r="V174" i="4" s="1"/>
  <c r="X216" i="1"/>
  <c r="V157" i="4" s="1"/>
  <c r="X167" i="1"/>
  <c r="X149" i="1"/>
  <c r="X132" i="1"/>
  <c r="X113" i="1"/>
  <c r="X101" i="1"/>
  <c r="Z257" i="1"/>
  <c r="Z233" i="1"/>
  <c r="Z209" i="1"/>
  <c r="Z168" i="1"/>
  <c r="Z144" i="1"/>
  <c r="Z125" i="1"/>
  <c r="Z101" i="1"/>
  <c r="AA257" i="1"/>
  <c r="Y198" i="4" s="1"/>
  <c r="AA234" i="1"/>
  <c r="Y175" i="4" s="1"/>
  <c r="AA210" i="1"/>
  <c r="Y151" i="4" s="1"/>
  <c r="AA191" i="1"/>
  <c r="Y132" i="4" s="1"/>
  <c r="AA167" i="1"/>
  <c r="AA143" i="1"/>
  <c r="AA126" i="1"/>
  <c r="Y67" i="4" s="1"/>
  <c r="AA89" i="1"/>
  <c r="AB245" i="1"/>
  <c r="AB222" i="1"/>
  <c r="Z163" i="4" s="1"/>
  <c r="AB197" i="1"/>
  <c r="AB167" i="1"/>
  <c r="Z108" i="4" s="1"/>
  <c r="AB119" i="1"/>
  <c r="Z60" i="4" s="1"/>
  <c r="AB101" i="1"/>
  <c r="Z42" i="4" s="1"/>
  <c r="AC233" i="1"/>
  <c r="AA174" i="4" s="1"/>
  <c r="AC168" i="1"/>
  <c r="AC144" i="1"/>
  <c r="AA85" i="4" s="1"/>
  <c r="AC114" i="1"/>
  <c r="AC216" i="1"/>
  <c r="AA157" i="4" s="1"/>
  <c r="AB180" i="1"/>
  <c r="Z121" i="4" s="1"/>
  <c r="AC132" i="1"/>
  <c r="Z126" i="1"/>
  <c r="C304" i="10"/>
  <c r="C304" i="9"/>
  <c r="C304" i="7"/>
  <c r="C303" i="9"/>
  <c r="C303" i="10"/>
  <c r="C303" i="7"/>
  <c r="AI360" i="1"/>
  <c r="B301" i="10"/>
  <c r="B301" i="9"/>
  <c r="B301" i="7"/>
  <c r="C299" i="9"/>
  <c r="C299" i="10"/>
  <c r="C299" i="7"/>
  <c r="B298" i="10"/>
  <c r="B298" i="9"/>
  <c r="B298" i="7"/>
  <c r="AD296" i="4"/>
  <c r="S355" i="1"/>
  <c r="P296" i="4"/>
  <c r="S353" i="1"/>
  <c r="S352" i="1"/>
  <c r="P293" i="4"/>
  <c r="AA351" i="1"/>
  <c r="Y292" i="4" s="1"/>
  <c r="C290" i="9"/>
  <c r="C290" i="10"/>
  <c r="C290" i="7"/>
  <c r="C287" i="10"/>
  <c r="C287" i="9"/>
  <c r="C287" i="7"/>
  <c r="P287" i="4"/>
  <c r="AI343" i="1"/>
  <c r="B284" i="10"/>
  <c r="B284" i="9"/>
  <c r="B284" i="7"/>
  <c r="AI342" i="1"/>
  <c r="C282" i="10"/>
  <c r="C282" i="9"/>
  <c r="C282" i="7"/>
  <c r="AU339" i="1"/>
  <c r="AK280" i="4" s="1"/>
  <c r="W339" i="1"/>
  <c r="U280" i="4" s="1"/>
  <c r="C279" i="10"/>
  <c r="C279" i="9"/>
  <c r="C279" i="7"/>
  <c r="AI337" i="1"/>
  <c r="B278" i="10"/>
  <c r="B278" i="9"/>
  <c r="B278" i="7"/>
  <c r="C277" i="10"/>
  <c r="C277" i="9"/>
  <c r="C277" i="7"/>
  <c r="C276" i="10"/>
  <c r="C276" i="9"/>
  <c r="C276" i="7"/>
  <c r="C275" i="10"/>
  <c r="C275" i="9"/>
  <c r="C275" i="7"/>
  <c r="C274" i="10"/>
  <c r="C274" i="9"/>
  <c r="C274" i="7"/>
  <c r="P272" i="4"/>
  <c r="X330" i="1"/>
  <c r="V271" i="4" s="1"/>
  <c r="AI329" i="1"/>
  <c r="B270" i="10"/>
  <c r="B270" i="7"/>
  <c r="B270" i="9"/>
  <c r="B270" i="4"/>
  <c r="P269" i="4"/>
  <c r="AE327" i="1"/>
  <c r="G327" i="1" s="1"/>
  <c r="AI326" i="1"/>
  <c r="B267" i="10"/>
  <c r="B267" i="7"/>
  <c r="B267" i="9"/>
  <c r="B267" i="4"/>
  <c r="AL325" i="1"/>
  <c r="AB266" i="4" s="1"/>
  <c r="AB325" i="1"/>
  <c r="Z266" i="4" s="1"/>
  <c r="AN322" i="1"/>
  <c r="X322" i="1"/>
  <c r="V263" i="4" s="1"/>
  <c r="P262" i="4"/>
  <c r="C260" i="10"/>
  <c r="C260" i="9"/>
  <c r="C260" i="7"/>
  <c r="AQ318" i="1"/>
  <c r="AG259" i="4" s="1"/>
  <c r="AC318" i="1"/>
  <c r="AA259" i="4" s="1"/>
  <c r="AI317" i="1"/>
  <c r="B258" i="10"/>
  <c r="B258" i="7"/>
  <c r="B258" i="9"/>
  <c r="B258" i="4"/>
  <c r="C255" i="10"/>
  <c r="C255" i="9"/>
  <c r="C255" i="7"/>
  <c r="P254" i="4"/>
  <c r="C252" i="10"/>
  <c r="C252" i="9"/>
  <c r="C252" i="7"/>
  <c r="C251" i="10"/>
  <c r="C251" i="9"/>
  <c r="C251" i="7"/>
  <c r="C248" i="10"/>
  <c r="C248" i="9"/>
  <c r="C248" i="7"/>
  <c r="AB306" i="1"/>
  <c r="Z247" i="4" s="1"/>
  <c r="S305" i="1"/>
  <c r="S304" i="1"/>
  <c r="P245" i="4"/>
  <c r="P244" i="4"/>
  <c r="AI302" i="1"/>
  <c r="C242" i="10"/>
  <c r="C242" i="9"/>
  <c r="C242" i="7"/>
  <c r="AU296" i="1"/>
  <c r="AK237" i="4" s="1"/>
  <c r="AC296" i="1"/>
  <c r="AA237" i="4" s="1"/>
  <c r="C234" i="10"/>
  <c r="C234" i="9"/>
  <c r="C234" i="7"/>
  <c r="P233" i="4"/>
  <c r="C232" i="10"/>
  <c r="C232" i="9"/>
  <c r="C232" i="7"/>
  <c r="AI290" i="1"/>
  <c r="P231" i="4"/>
  <c r="C229" i="10"/>
  <c r="C229" i="9"/>
  <c r="C229" i="7"/>
  <c r="S287" i="1"/>
  <c r="S286" i="1"/>
  <c r="P227" i="4"/>
  <c r="S285" i="1"/>
  <c r="P226" i="4"/>
  <c r="S284" i="1"/>
  <c r="P225" i="4"/>
  <c r="P224" i="4"/>
  <c r="S282" i="1"/>
  <c r="P223" i="4"/>
  <c r="AC281" i="1"/>
  <c r="AA222" i="4" s="1"/>
  <c r="AI280" i="1"/>
  <c r="B221" i="10"/>
  <c r="B221" i="9"/>
  <c r="B221" i="7"/>
  <c r="B221" i="4"/>
  <c r="AI279" i="1"/>
  <c r="B220" i="10"/>
  <c r="B220" i="7"/>
  <c r="B220" i="9"/>
  <c r="B220" i="4"/>
  <c r="AI278" i="1"/>
  <c r="B219" i="10"/>
  <c r="B219" i="7"/>
  <c r="B219" i="9"/>
  <c r="B219" i="4"/>
  <c r="AI277" i="1"/>
  <c r="B218" i="10"/>
  <c r="B218" i="9"/>
  <c r="B218" i="7"/>
  <c r="AN276" i="1"/>
  <c r="AC276" i="1"/>
  <c r="AA217" i="4" s="1"/>
  <c r="B215" i="10"/>
  <c r="B215" i="9"/>
  <c r="B215" i="7"/>
  <c r="B215" i="4"/>
  <c r="AI271" i="1"/>
  <c r="B212" i="10"/>
  <c r="B212" i="9"/>
  <c r="B212" i="7"/>
  <c r="B212" i="4"/>
  <c r="C209" i="10"/>
  <c r="C209" i="9"/>
  <c r="C209" i="7"/>
  <c r="AQ267" i="1"/>
  <c r="AG208" i="4" s="1"/>
  <c r="Z267" i="1"/>
  <c r="P207" i="4"/>
  <c r="P206" i="4"/>
  <c r="S264" i="1"/>
  <c r="P205" i="4"/>
  <c r="B300" i="4"/>
  <c r="P298" i="4"/>
  <c r="B296" i="4"/>
  <c r="P264" i="4"/>
  <c r="P228" i="4"/>
  <c r="B224" i="4"/>
  <c r="C298" i="7"/>
  <c r="P204" i="4"/>
  <c r="X197" i="1"/>
  <c r="Z185" i="1"/>
  <c r="X126" i="4" s="1"/>
  <c r="Z167" i="1"/>
  <c r="Z143" i="1"/>
  <c r="AB143" i="1"/>
  <c r="AI362" i="1"/>
  <c r="B303" i="10"/>
  <c r="B303" i="7"/>
  <c r="B303" i="9"/>
  <c r="C302" i="9"/>
  <c r="C302" i="10"/>
  <c r="C302" i="7"/>
  <c r="AI358" i="1"/>
  <c r="B299" i="9"/>
  <c r="B299" i="10"/>
  <c r="B299" i="7"/>
  <c r="A298" i="10"/>
  <c r="A298" i="9"/>
  <c r="A298" i="7"/>
  <c r="S357" i="1"/>
  <c r="P295" i="4"/>
  <c r="S351" i="1"/>
  <c r="P292" i="4"/>
  <c r="AI349" i="1"/>
  <c r="B290" i="10"/>
  <c r="B290" i="9"/>
  <c r="B290" i="7"/>
  <c r="AI346" i="1"/>
  <c r="B287" i="10"/>
  <c r="B287" i="9"/>
  <c r="B287" i="7"/>
  <c r="B287" i="4"/>
  <c r="AI341" i="1"/>
  <c r="B282" i="10"/>
  <c r="B282" i="9"/>
  <c r="B282" i="7"/>
  <c r="B282" i="4"/>
  <c r="C281" i="10"/>
  <c r="C281" i="9"/>
  <c r="C281" i="7"/>
  <c r="AQ339" i="1"/>
  <c r="AG280" i="4" s="1"/>
  <c r="S339" i="1"/>
  <c r="P280" i="4"/>
  <c r="AI338" i="1"/>
  <c r="B279" i="10"/>
  <c r="B279" i="9"/>
  <c r="B279" i="7"/>
  <c r="B279" i="4"/>
  <c r="AI336" i="1"/>
  <c r="B277" i="10"/>
  <c r="B277" i="9"/>
  <c r="B277" i="7"/>
  <c r="B277" i="4"/>
  <c r="AI335" i="1"/>
  <c r="B276" i="10"/>
  <c r="B276" i="7"/>
  <c r="B276" i="9"/>
  <c r="B276" i="4"/>
  <c r="AI334" i="1"/>
  <c r="B275" i="10"/>
  <c r="B275" i="9"/>
  <c r="B275" i="4"/>
  <c r="B275" i="7"/>
  <c r="B274" i="10"/>
  <c r="B274" i="9"/>
  <c r="B274" i="7"/>
  <c r="B274" i="4"/>
  <c r="C273" i="10"/>
  <c r="C273" i="9"/>
  <c r="C273" i="7"/>
  <c r="C272" i="10"/>
  <c r="C272" i="9"/>
  <c r="C272" i="7"/>
  <c r="P271" i="4"/>
  <c r="AW329" i="1"/>
  <c r="E270" i="4"/>
  <c r="C266" i="10"/>
  <c r="C266" i="9"/>
  <c r="C266" i="7"/>
  <c r="X325" i="1"/>
  <c r="V266" i="4" s="1"/>
  <c r="C265" i="10"/>
  <c r="C265" i="9"/>
  <c r="C265" i="7"/>
  <c r="P265" i="4"/>
  <c r="C263" i="10"/>
  <c r="C263" i="9"/>
  <c r="C263" i="7"/>
  <c r="S322" i="1"/>
  <c r="P263" i="4"/>
  <c r="AC320" i="1"/>
  <c r="AA261" i="4" s="1"/>
  <c r="AI319" i="1"/>
  <c r="B260" i="10"/>
  <c r="B260" i="9"/>
  <c r="B260" i="7"/>
  <c r="AN318" i="1"/>
  <c r="Z318" i="1"/>
  <c r="S316" i="1"/>
  <c r="P257" i="4"/>
  <c r="S315" i="1"/>
  <c r="AI314" i="1"/>
  <c r="B255" i="10"/>
  <c r="B255" i="9"/>
  <c r="B255" i="7"/>
  <c r="B255" i="4"/>
  <c r="AC312" i="1"/>
  <c r="AA253" i="4" s="1"/>
  <c r="AI311" i="1"/>
  <c r="B252" i="10"/>
  <c r="B252" i="7"/>
  <c r="B252" i="9"/>
  <c r="B252" i="4"/>
  <c r="B251" i="10"/>
  <c r="B251" i="9"/>
  <c r="B251" i="7"/>
  <c r="B251" i="4"/>
  <c r="X250" i="4"/>
  <c r="AM308" i="1"/>
  <c r="AC249" i="4" s="1"/>
  <c r="AI307" i="1"/>
  <c r="B248" i="10"/>
  <c r="B248" i="9"/>
  <c r="B248" i="7"/>
  <c r="AM306" i="1"/>
  <c r="AC247" i="4" s="1"/>
  <c r="X306" i="1"/>
  <c r="V247" i="4" s="1"/>
  <c r="C246" i="10"/>
  <c r="C246" i="9"/>
  <c r="C246" i="7"/>
  <c r="AI301" i="1"/>
  <c r="B242" i="10"/>
  <c r="B242" i="9"/>
  <c r="B242" i="7"/>
  <c r="C241" i="10"/>
  <c r="C241" i="9"/>
  <c r="C241" i="7"/>
  <c r="C240" i="10"/>
  <c r="C240" i="9"/>
  <c r="C240" i="7"/>
  <c r="C238" i="10"/>
  <c r="C238" i="9"/>
  <c r="AN296" i="1"/>
  <c r="S296" i="1"/>
  <c r="P237" i="4"/>
  <c r="S294" i="1"/>
  <c r="P235" i="4"/>
  <c r="B234" i="10"/>
  <c r="B234" i="7"/>
  <c r="B234" i="9"/>
  <c r="B234" i="4"/>
  <c r="C233" i="10"/>
  <c r="C233" i="9"/>
  <c r="C233" i="7"/>
  <c r="B232" i="10"/>
  <c r="B232" i="9"/>
  <c r="B232" i="7"/>
  <c r="B232" i="4"/>
  <c r="AC289" i="1"/>
  <c r="AA230" i="4" s="1"/>
  <c r="AI288" i="1"/>
  <c r="B229" i="10"/>
  <c r="B229" i="9"/>
  <c r="B229" i="7"/>
  <c r="B229" i="4"/>
  <c r="AL287" i="1"/>
  <c r="AB228" i="4" s="1"/>
  <c r="AC287" i="1"/>
  <c r="AA228" i="4" s="1"/>
  <c r="X281" i="1"/>
  <c r="V222" i="4" s="1"/>
  <c r="AM276" i="1"/>
  <c r="AC217" i="4" s="1"/>
  <c r="AB276" i="1"/>
  <c r="Z217" i="4" s="1"/>
  <c r="AD216" i="4"/>
  <c r="S275" i="1"/>
  <c r="AI274" i="1"/>
  <c r="S274" i="1"/>
  <c r="S273" i="1"/>
  <c r="P214" i="4"/>
  <c r="V272" i="1"/>
  <c r="T213" i="4" s="1"/>
  <c r="AE271" i="1"/>
  <c r="G271" i="1" s="1"/>
  <c r="C211" i="10"/>
  <c r="C211" i="9"/>
  <c r="C211" i="7"/>
  <c r="X210" i="4"/>
  <c r="AI268" i="1"/>
  <c r="B209" i="10"/>
  <c r="B209" i="9"/>
  <c r="B209" i="7"/>
  <c r="B209" i="4"/>
  <c r="AO267" i="1"/>
  <c r="AE208" i="4" s="1"/>
  <c r="P208" i="4"/>
  <c r="P303" i="4"/>
  <c r="B299" i="4"/>
  <c r="P270" i="4"/>
  <c r="B266" i="4"/>
  <c r="AD257" i="4"/>
  <c r="P234" i="4"/>
  <c r="B230" i="4"/>
  <c r="V78" i="1"/>
  <c r="W78" i="1"/>
  <c r="U19" i="4" s="1"/>
  <c r="Z78" i="1"/>
  <c r="X19" i="4" s="1"/>
  <c r="AB78" i="1"/>
  <c r="Z19" i="4" s="1"/>
  <c r="Y78" i="1"/>
  <c r="W19" i="4" s="1"/>
  <c r="AC74" i="1"/>
  <c r="AA15" i="4" s="1"/>
  <c r="P6" i="4"/>
  <c r="P5" i="4"/>
  <c r="AC67" i="1"/>
  <c r="AA8" i="4" s="1"/>
  <c r="V67" i="1"/>
  <c r="T8" i="4" s="1"/>
  <c r="W67" i="1"/>
  <c r="U8" i="4" s="1"/>
  <c r="Y67" i="1"/>
  <c r="X67" i="1"/>
  <c r="V8" i="4" s="1"/>
  <c r="AA67" i="1"/>
  <c r="Y8" i="4" s="1"/>
  <c r="V72" i="1"/>
  <c r="T13" i="4" s="1"/>
  <c r="Z72" i="1"/>
  <c r="W66" i="1"/>
  <c r="AC73" i="1"/>
  <c r="AA14" i="4" s="1"/>
  <c r="AA73" i="1"/>
  <c r="Y14" i="4" s="1"/>
  <c r="X73" i="1"/>
  <c r="V14" i="4" s="1"/>
  <c r="V73" i="1"/>
  <c r="T14" i="4" s="1"/>
  <c r="X71" i="1"/>
  <c r="V12" i="4" s="1"/>
  <c r="V71" i="1"/>
  <c r="T12" i="4" s="1"/>
  <c r="AB71" i="1"/>
  <c r="Z12" i="4" s="1"/>
  <c r="Y71" i="1"/>
  <c r="W12" i="4" s="1"/>
  <c r="Z71" i="1"/>
  <c r="AA65" i="1"/>
  <c r="Y6" i="4" s="1"/>
  <c r="AB65" i="1"/>
  <c r="W65" i="1"/>
  <c r="AC72" i="1"/>
  <c r="AA13" i="4" s="1"/>
  <c r="X65" i="1"/>
  <c r="V6" i="4" s="1"/>
  <c r="Z65" i="1"/>
  <c r="AA71" i="1"/>
  <c r="Y12" i="4" s="1"/>
  <c r="AC71" i="1"/>
  <c r="AA12" i="4" s="1"/>
  <c r="X66" i="1"/>
  <c r="V7" i="4" s="1"/>
  <c r="V66" i="1"/>
  <c r="T7" i="4" s="1"/>
  <c r="W72" i="1"/>
  <c r="U13" i="4" s="1"/>
  <c r="Y65" i="1"/>
  <c r="W6" i="4" s="1"/>
  <c r="AC66" i="1"/>
  <c r="AA7" i="4" s="1"/>
  <c r="V65" i="1"/>
  <c r="T6" i="4" s="1"/>
  <c r="W71" i="1"/>
  <c r="U12" i="4" s="1"/>
  <c r="X72" i="1"/>
  <c r="V13" i="4" s="1"/>
  <c r="AA66" i="1"/>
  <c r="Y7" i="4" s="1"/>
  <c r="AC65" i="1"/>
  <c r="AA6" i="4" s="1"/>
  <c r="AE69" i="1"/>
  <c r="G69" i="1" s="1"/>
  <c r="AB72" i="1"/>
  <c r="Z13" i="4" s="1"/>
  <c r="B304" i="9"/>
  <c r="B304" i="10"/>
  <c r="B304" i="7"/>
  <c r="A304" i="9"/>
  <c r="A304" i="10"/>
  <c r="B304" i="4"/>
  <c r="A304" i="7"/>
  <c r="AQ363" i="1"/>
  <c r="AG304" i="4" s="1"/>
  <c r="AB363" i="1"/>
  <c r="Z304" i="4" s="1"/>
  <c r="AN363" i="1"/>
  <c r="W363" i="1"/>
  <c r="U304" i="4" s="1"/>
  <c r="S260" i="1"/>
  <c r="S254" i="1"/>
  <c r="S248" i="1"/>
  <c r="S224" i="1"/>
  <c r="S218" i="1"/>
  <c r="S212" i="1"/>
  <c r="S188" i="1"/>
  <c r="S182" i="1"/>
  <c r="S176" i="1"/>
  <c r="S152" i="1"/>
  <c r="S146" i="1"/>
  <c r="S140" i="1"/>
  <c r="S116" i="1"/>
  <c r="S110" i="1"/>
  <c r="S104" i="1"/>
  <c r="S80" i="1"/>
  <c r="S74" i="1"/>
  <c r="S68" i="1"/>
  <c r="S236" i="1"/>
  <c r="S164" i="1"/>
  <c r="S92" i="1"/>
  <c r="AB259" i="1"/>
  <c r="AB187" i="1"/>
  <c r="Z128" i="4" s="1"/>
  <c r="AC127" i="1"/>
  <c r="AQ257" i="1"/>
  <c r="AG198" i="4" s="1"/>
  <c r="AO257" i="1"/>
  <c r="AN257" i="1"/>
  <c r="AM257" i="1"/>
  <c r="AC198" i="4" s="1"/>
  <c r="AL257" i="1"/>
  <c r="AB198" i="4" s="1"/>
  <c r="AU257" i="1"/>
  <c r="AK198" i="4" s="1"/>
  <c r="AQ251" i="1"/>
  <c r="AG192" i="4" s="1"/>
  <c r="AO251" i="1"/>
  <c r="AE192" i="4" s="1"/>
  <c r="AN251" i="1"/>
  <c r="AM251" i="1"/>
  <c r="AL251" i="1"/>
  <c r="AB192" i="4" s="1"/>
  <c r="AU251" i="1"/>
  <c r="AQ245" i="1"/>
  <c r="AO245" i="1"/>
  <c r="AN245" i="1"/>
  <c r="AM245" i="1"/>
  <c r="AL245" i="1"/>
  <c r="AB186" i="4" s="1"/>
  <c r="AU245" i="1"/>
  <c r="AQ239" i="1"/>
  <c r="AG180" i="4" s="1"/>
  <c r="AO239" i="1"/>
  <c r="AE180" i="4" s="1"/>
  <c r="AN239" i="1"/>
  <c r="AM239" i="1"/>
  <c r="AC180" i="4" s="1"/>
  <c r="AL239" i="1"/>
  <c r="AB180" i="4" s="1"/>
  <c r="AU239" i="1"/>
  <c r="AK180" i="4" s="1"/>
  <c r="AQ233" i="1"/>
  <c r="AG174" i="4" s="1"/>
  <c r="AO233" i="1"/>
  <c r="AN233" i="1"/>
  <c r="AM233" i="1"/>
  <c r="AL233" i="1"/>
  <c r="AB174" i="4" s="1"/>
  <c r="AU233" i="1"/>
  <c r="AQ227" i="1"/>
  <c r="AO227" i="1"/>
  <c r="AN227" i="1"/>
  <c r="AM227" i="1"/>
  <c r="AL227" i="1"/>
  <c r="AB168" i="4" s="1"/>
  <c r="AU227" i="1"/>
  <c r="AK168" i="4" s="1"/>
  <c r="AQ221" i="1"/>
  <c r="AO221" i="1"/>
  <c r="AE162" i="4" s="1"/>
  <c r="AN221" i="1"/>
  <c r="AM221" i="1"/>
  <c r="AC162" i="4" s="1"/>
  <c r="AL221" i="1"/>
  <c r="AB162" i="4" s="1"/>
  <c r="AU221" i="1"/>
  <c r="AQ215" i="1"/>
  <c r="AO215" i="1"/>
  <c r="AN215" i="1"/>
  <c r="AM215" i="1"/>
  <c r="AL215" i="1"/>
  <c r="AB156" i="4" s="1"/>
  <c r="AU215" i="1"/>
  <c r="AQ209" i="1"/>
  <c r="AG150" i="4" s="1"/>
  <c r="AO209" i="1"/>
  <c r="AN209" i="1"/>
  <c r="AM209" i="1"/>
  <c r="AC150" i="4" s="1"/>
  <c r="AL209" i="1"/>
  <c r="AB150" i="4" s="1"/>
  <c r="AU209" i="1"/>
  <c r="AK150" i="4" s="1"/>
  <c r="AQ203" i="1"/>
  <c r="AG144" i="4" s="1"/>
  <c r="AO203" i="1"/>
  <c r="AE144" i="4" s="1"/>
  <c r="AN203" i="1"/>
  <c r="AM203" i="1"/>
  <c r="AL203" i="1"/>
  <c r="AB144" i="4" s="1"/>
  <c r="AU203" i="1"/>
  <c r="AQ197" i="1"/>
  <c r="AO197" i="1"/>
  <c r="AN197" i="1"/>
  <c r="AM197" i="1"/>
  <c r="AL197" i="1"/>
  <c r="AB138" i="4" s="1"/>
  <c r="AU197" i="1"/>
  <c r="AQ191" i="1"/>
  <c r="AG132" i="4" s="1"/>
  <c r="AO191" i="1"/>
  <c r="AE132" i="4" s="1"/>
  <c r="AN191" i="1"/>
  <c r="AM191" i="1"/>
  <c r="AC132" i="4" s="1"/>
  <c r="AL191" i="1"/>
  <c r="AB132" i="4" s="1"/>
  <c r="AU191" i="1"/>
  <c r="AK132" i="4" s="1"/>
  <c r="AQ185" i="1"/>
  <c r="AG126" i="4" s="1"/>
  <c r="AO185" i="1"/>
  <c r="AN185" i="1"/>
  <c r="AM185" i="1"/>
  <c r="AL185" i="1"/>
  <c r="AB126" i="4" s="1"/>
  <c r="AU185" i="1"/>
  <c r="AQ179" i="1"/>
  <c r="AO179" i="1"/>
  <c r="AN179" i="1"/>
  <c r="AM179" i="1"/>
  <c r="AL179" i="1"/>
  <c r="AB120" i="4" s="1"/>
  <c r="AU179" i="1"/>
  <c r="AK120" i="4" s="1"/>
  <c r="AQ173" i="1"/>
  <c r="AG114" i="4" s="1"/>
  <c r="AO173" i="1"/>
  <c r="AE114" i="4" s="1"/>
  <c r="AN173" i="1"/>
  <c r="AM173" i="1"/>
  <c r="AC114" i="4" s="1"/>
  <c r="AL173" i="1"/>
  <c r="AB114" i="4" s="1"/>
  <c r="AU173" i="1"/>
  <c r="AQ167" i="1"/>
  <c r="AO167" i="1"/>
  <c r="AN167" i="1"/>
  <c r="AM167" i="1"/>
  <c r="AL167" i="1"/>
  <c r="AB108" i="4" s="1"/>
  <c r="AU167" i="1"/>
  <c r="AQ161" i="1"/>
  <c r="AG102" i="4" s="1"/>
  <c r="AO161" i="1"/>
  <c r="AN161" i="1"/>
  <c r="AM161" i="1"/>
  <c r="AC102" i="4" s="1"/>
  <c r="AL161" i="1"/>
  <c r="AB102" i="4" s="1"/>
  <c r="AU161" i="1"/>
  <c r="AK102" i="4" s="1"/>
  <c r="AQ155" i="1"/>
  <c r="AG96" i="4" s="1"/>
  <c r="AO155" i="1"/>
  <c r="AE96" i="4" s="1"/>
  <c r="AN155" i="1"/>
  <c r="AM155" i="1"/>
  <c r="AL155" i="1"/>
  <c r="AB96" i="4" s="1"/>
  <c r="AU155" i="1"/>
  <c r="AQ149" i="1"/>
  <c r="AO149" i="1"/>
  <c r="AN149" i="1"/>
  <c r="AM149" i="1"/>
  <c r="AL149" i="1"/>
  <c r="AB90" i="4" s="1"/>
  <c r="AU149" i="1"/>
  <c r="AQ143" i="1"/>
  <c r="AG84" i="4" s="1"/>
  <c r="AO143" i="1"/>
  <c r="AE84" i="4" s="1"/>
  <c r="AN143" i="1"/>
  <c r="AM143" i="1"/>
  <c r="AC84" i="4" s="1"/>
  <c r="AL143" i="1"/>
  <c r="AB84" i="4" s="1"/>
  <c r="AU143" i="1"/>
  <c r="AK84" i="4" s="1"/>
  <c r="AQ137" i="1"/>
  <c r="AG78" i="4" s="1"/>
  <c r="AO137" i="1"/>
  <c r="AN137" i="1"/>
  <c r="AM137" i="1"/>
  <c r="AL137" i="1"/>
  <c r="AB78" i="4" s="1"/>
  <c r="AU137" i="1"/>
  <c r="AQ131" i="1"/>
  <c r="AO131" i="1"/>
  <c r="AN131" i="1"/>
  <c r="AM131" i="1"/>
  <c r="AL131" i="1"/>
  <c r="AB72" i="4" s="1"/>
  <c r="AU131" i="1"/>
  <c r="AK72" i="4" s="1"/>
  <c r="AQ125" i="1"/>
  <c r="AG66" i="4" s="1"/>
  <c r="AO125" i="1"/>
  <c r="AE66" i="4" s="1"/>
  <c r="AN125" i="1"/>
  <c r="AM125" i="1"/>
  <c r="AC66" i="4" s="1"/>
  <c r="AL125" i="1"/>
  <c r="AB66" i="4" s="1"/>
  <c r="AU125" i="1"/>
  <c r="AQ119" i="1"/>
  <c r="AO119" i="1"/>
  <c r="AN119" i="1"/>
  <c r="AM119" i="1"/>
  <c r="AL119" i="1"/>
  <c r="AB60" i="4" s="1"/>
  <c r="AU119" i="1"/>
  <c r="AQ113" i="1"/>
  <c r="AG54" i="4" s="1"/>
  <c r="AO113" i="1"/>
  <c r="AN113" i="1"/>
  <c r="AM113" i="1"/>
  <c r="AC54" i="4" s="1"/>
  <c r="AL113" i="1"/>
  <c r="AB54" i="4" s="1"/>
  <c r="AU113" i="1"/>
  <c r="AK54" i="4" s="1"/>
  <c r="AQ107" i="1"/>
  <c r="AG48" i="4" s="1"/>
  <c r="AO107" i="1"/>
  <c r="AE48" i="4" s="1"/>
  <c r="AN107" i="1"/>
  <c r="AM107" i="1"/>
  <c r="AL107" i="1"/>
  <c r="AB48" i="4" s="1"/>
  <c r="AU107" i="1"/>
  <c r="AQ101" i="1"/>
  <c r="AO101" i="1"/>
  <c r="AN101" i="1"/>
  <c r="AM101" i="1"/>
  <c r="AL101" i="1"/>
  <c r="AB42" i="4" s="1"/>
  <c r="AU101" i="1"/>
  <c r="AQ95" i="1"/>
  <c r="AO95" i="1"/>
  <c r="AE36" i="4" s="1"/>
  <c r="AN95" i="1"/>
  <c r="AM95" i="1"/>
  <c r="AL95" i="1"/>
  <c r="AB36" i="4" s="1"/>
  <c r="AU95" i="1"/>
  <c r="AK36" i="4" s="1"/>
  <c r="AQ89" i="1"/>
  <c r="AG30" i="4" s="1"/>
  <c r="AO89" i="1"/>
  <c r="AN89" i="1"/>
  <c r="AM89" i="1"/>
  <c r="AL89" i="1"/>
  <c r="AB30" i="4" s="1"/>
  <c r="AU89" i="1"/>
  <c r="AQ83" i="1"/>
  <c r="AO83" i="1"/>
  <c r="AN83" i="1"/>
  <c r="AM83" i="1"/>
  <c r="AL83" i="1"/>
  <c r="AB24" i="4" s="1"/>
  <c r="AU83" i="1"/>
  <c r="AK24" i="4" s="1"/>
  <c r="AQ77" i="1"/>
  <c r="AG18" i="4" s="1"/>
  <c r="AO77" i="1"/>
  <c r="AQ71" i="1"/>
  <c r="AG12" i="4" s="1"/>
  <c r="AO71" i="1"/>
  <c r="AE12" i="4" s="1"/>
  <c r="AQ65" i="1"/>
  <c r="AG6" i="4" s="1"/>
  <c r="AO65" i="1"/>
  <c r="AE258" i="1"/>
  <c r="G258" i="1" s="1"/>
  <c r="AE252" i="1"/>
  <c r="G252" i="1" s="1"/>
  <c r="AE246" i="1"/>
  <c r="G246" i="1" s="1"/>
  <c r="AE240" i="1"/>
  <c r="G240" i="1" s="1"/>
  <c r="AE234" i="1"/>
  <c r="G234" i="1" s="1"/>
  <c r="AE228" i="1"/>
  <c r="G228" i="1" s="1"/>
  <c r="AE222" i="1"/>
  <c r="G222" i="1" s="1"/>
  <c r="AE216" i="1"/>
  <c r="G216" i="1" s="1"/>
  <c r="AE210" i="1"/>
  <c r="G210" i="1" s="1"/>
  <c r="AE204" i="1"/>
  <c r="G204" i="1" s="1"/>
  <c r="AW204" i="1" s="1"/>
  <c r="AE198" i="1"/>
  <c r="G198" i="1" s="1"/>
  <c r="AE192" i="1"/>
  <c r="G192" i="1" s="1"/>
  <c r="AE186" i="1"/>
  <c r="G186" i="1" s="1"/>
  <c r="AW186" i="1" s="1"/>
  <c r="AE180" i="1"/>
  <c r="G180" i="1" s="1"/>
  <c r="AE174" i="1"/>
  <c r="G174" i="1" s="1"/>
  <c r="AW174" i="1" s="1"/>
  <c r="AE168" i="1"/>
  <c r="G168" i="1" s="1"/>
  <c r="AE162" i="1"/>
  <c r="G162" i="1" s="1"/>
  <c r="AE156" i="1"/>
  <c r="G156" i="1" s="1"/>
  <c r="AE150" i="1"/>
  <c r="G150" i="1" s="1"/>
  <c r="AE144" i="1"/>
  <c r="G144" i="1" s="1"/>
  <c r="AE138" i="1"/>
  <c r="G138" i="1" s="1"/>
  <c r="AE132" i="1"/>
  <c r="G132" i="1" s="1"/>
  <c r="AE126" i="1"/>
  <c r="G126" i="1" s="1"/>
  <c r="AE120" i="1"/>
  <c r="G120" i="1" s="1"/>
  <c r="AE114" i="1"/>
  <c r="G114" i="1" s="1"/>
  <c r="AW114" i="1" s="1"/>
  <c r="AE108" i="1"/>
  <c r="G108" i="1" s="1"/>
  <c r="AE102" i="1"/>
  <c r="G102" i="1" s="1"/>
  <c r="AE96" i="1"/>
  <c r="G96" i="1" s="1"/>
  <c r="AE90" i="1"/>
  <c r="G90" i="1" s="1"/>
  <c r="AE84" i="1"/>
  <c r="G84" i="1" s="1"/>
  <c r="AW84" i="1" s="1"/>
  <c r="AE78" i="1"/>
  <c r="G78" i="1" s="1"/>
  <c r="AE72" i="1"/>
  <c r="G72" i="1" s="1"/>
  <c r="AE66" i="1"/>
  <c r="G66" i="1" s="1"/>
  <c r="S259" i="1"/>
  <c r="S253" i="1"/>
  <c r="S247" i="1"/>
  <c r="S241" i="1"/>
  <c r="S235" i="1"/>
  <c r="S229" i="1"/>
  <c r="S223" i="1"/>
  <c r="S217" i="1"/>
  <c r="S211" i="1"/>
  <c r="S205" i="1"/>
  <c r="S199" i="1"/>
  <c r="S193" i="1"/>
  <c r="S187" i="1"/>
  <c r="S181" i="1"/>
  <c r="S175" i="1"/>
  <c r="S169" i="1"/>
  <c r="S163" i="1"/>
  <c r="S157" i="1"/>
  <c r="S151" i="1"/>
  <c r="S145" i="1"/>
  <c r="S139" i="1"/>
  <c r="S133" i="1"/>
  <c r="S127" i="1"/>
  <c r="S121" i="1"/>
  <c r="S115" i="1"/>
  <c r="S109" i="1"/>
  <c r="S103" i="1"/>
  <c r="S97" i="1"/>
  <c r="S91" i="1"/>
  <c r="S85" i="1"/>
  <c r="S79" i="1"/>
  <c r="S73" i="1"/>
  <c r="S67" i="1"/>
  <c r="S230" i="1"/>
  <c r="S158" i="1"/>
  <c r="S86" i="1"/>
  <c r="Z241" i="1"/>
  <c r="AA241" i="1"/>
  <c r="Y182" i="4" s="1"/>
  <c r="Z234" i="1"/>
  <c r="Z186" i="1"/>
  <c r="V262" i="1"/>
  <c r="T203" i="4" s="1"/>
  <c r="AQ262" i="1"/>
  <c r="AG203" i="4" s="1"/>
  <c r="AO262" i="1"/>
  <c r="AE203" i="4" s="1"/>
  <c r="AN262" i="1"/>
  <c r="AM262" i="1"/>
  <c r="AC203" i="4" s="1"/>
  <c r="AL262" i="1"/>
  <c r="AB203" i="4" s="1"/>
  <c r="AU262" i="1"/>
  <c r="Y256" i="1"/>
  <c r="AQ256" i="1"/>
  <c r="AG197" i="4" s="1"/>
  <c r="AO256" i="1"/>
  <c r="AE197" i="4" s="1"/>
  <c r="AN256" i="1"/>
  <c r="AM256" i="1"/>
  <c r="AL256" i="1"/>
  <c r="AU256" i="1"/>
  <c r="AK197" i="4" s="1"/>
  <c r="AA250" i="1"/>
  <c r="Y191" i="4" s="1"/>
  <c r="AQ250" i="1"/>
  <c r="AG191" i="4" s="1"/>
  <c r="AO250" i="1"/>
  <c r="AE191" i="4" s="1"/>
  <c r="AN250" i="1"/>
  <c r="AM250" i="1"/>
  <c r="AC191" i="4" s="1"/>
  <c r="AL250" i="1"/>
  <c r="AB191" i="4" s="1"/>
  <c r="AU250" i="1"/>
  <c r="AK191" i="4" s="1"/>
  <c r="W244" i="1"/>
  <c r="U185" i="4" s="1"/>
  <c r="AQ244" i="1"/>
  <c r="AO244" i="1"/>
  <c r="AN244" i="1"/>
  <c r="AM244" i="1"/>
  <c r="AC185" i="4" s="1"/>
  <c r="AL244" i="1"/>
  <c r="AB185" i="4" s="1"/>
  <c r="AU244" i="1"/>
  <c r="AA238" i="1"/>
  <c r="AQ238" i="1"/>
  <c r="AG179" i="4" s="1"/>
  <c r="AO238" i="1"/>
  <c r="AN238" i="1"/>
  <c r="AM238" i="1"/>
  <c r="AC179" i="4" s="1"/>
  <c r="AL238" i="1"/>
  <c r="AB179" i="4" s="1"/>
  <c r="AU238" i="1"/>
  <c r="AK179" i="4" s="1"/>
  <c r="X232" i="1"/>
  <c r="V173" i="4" s="1"/>
  <c r="AQ232" i="1"/>
  <c r="AG173" i="4" s="1"/>
  <c r="AO232" i="1"/>
  <c r="AE173" i="4" s="1"/>
  <c r="AN232" i="1"/>
  <c r="AM232" i="1"/>
  <c r="AC173" i="4" s="1"/>
  <c r="AL232" i="1"/>
  <c r="AU232" i="1"/>
  <c r="AC226" i="1"/>
  <c r="AQ226" i="1"/>
  <c r="AO226" i="1"/>
  <c r="AN226" i="1"/>
  <c r="AM226" i="1"/>
  <c r="AL226" i="1"/>
  <c r="AU226" i="1"/>
  <c r="AK167" i="4" s="1"/>
  <c r="Y220" i="1"/>
  <c r="W161" i="4" s="1"/>
  <c r="AQ220" i="1"/>
  <c r="AG161" i="4" s="1"/>
  <c r="AO220" i="1"/>
  <c r="AE161" i="4" s="1"/>
  <c r="AN220" i="1"/>
  <c r="AM220" i="1"/>
  <c r="AC161" i="4" s="1"/>
  <c r="AL220" i="1"/>
  <c r="AU220" i="1"/>
  <c r="AQ214" i="1"/>
  <c r="AG155" i="4" s="1"/>
  <c r="AO214" i="1"/>
  <c r="AE155" i="4" s="1"/>
  <c r="AN214" i="1"/>
  <c r="AM214" i="1"/>
  <c r="AL214" i="1"/>
  <c r="AU214" i="1"/>
  <c r="AK155" i="4" s="1"/>
  <c r="AC208" i="1"/>
  <c r="AA149" i="4" s="1"/>
  <c r="AQ208" i="1"/>
  <c r="AG149" i="4" s="1"/>
  <c r="AO208" i="1"/>
  <c r="AE149" i="4" s="1"/>
  <c r="AN208" i="1"/>
  <c r="AM208" i="1"/>
  <c r="AC149" i="4" s="1"/>
  <c r="AL208" i="1"/>
  <c r="AB149" i="4" s="1"/>
  <c r="AU208" i="1"/>
  <c r="AK149" i="4" s="1"/>
  <c r="AA202" i="1"/>
  <c r="Y143" i="4" s="1"/>
  <c r="AQ202" i="1"/>
  <c r="AO202" i="1"/>
  <c r="AN202" i="1"/>
  <c r="AM202" i="1"/>
  <c r="AC143" i="4" s="1"/>
  <c r="AL202" i="1"/>
  <c r="AB143" i="4" s="1"/>
  <c r="AU202" i="1"/>
  <c r="AK143" i="4" s="1"/>
  <c r="AB196" i="1"/>
  <c r="AQ196" i="1"/>
  <c r="AG137" i="4" s="1"/>
  <c r="AO196" i="1"/>
  <c r="AN196" i="1"/>
  <c r="AM196" i="1"/>
  <c r="AC137" i="4" s="1"/>
  <c r="AL196" i="1"/>
  <c r="AB137" i="4" s="1"/>
  <c r="AU196" i="1"/>
  <c r="AK137" i="4" s="1"/>
  <c r="AC190" i="1"/>
  <c r="AA131" i="4" s="1"/>
  <c r="AQ190" i="1"/>
  <c r="AG131" i="4" s="1"/>
  <c r="AO190" i="1"/>
  <c r="AE131" i="4" s="1"/>
  <c r="AN190" i="1"/>
  <c r="AM190" i="1"/>
  <c r="AC131" i="4" s="1"/>
  <c r="AL190" i="1"/>
  <c r="AU190" i="1"/>
  <c r="AQ184" i="1"/>
  <c r="AO184" i="1"/>
  <c r="AN184" i="1"/>
  <c r="AM184" i="1"/>
  <c r="AC125" i="4" s="1"/>
  <c r="AL184" i="1"/>
  <c r="AU184" i="1"/>
  <c r="AB178" i="1"/>
  <c r="Z119" i="4" s="1"/>
  <c r="AQ178" i="1"/>
  <c r="AG119" i="4" s="1"/>
  <c r="AO178" i="1"/>
  <c r="AE119" i="4" s="1"/>
  <c r="AN178" i="1"/>
  <c r="AM178" i="1"/>
  <c r="AC119" i="4" s="1"/>
  <c r="AL178" i="1"/>
  <c r="AB119" i="4" s="1"/>
  <c r="AU178" i="1"/>
  <c r="AC172" i="1"/>
  <c r="AQ172" i="1"/>
  <c r="AG113" i="4" s="1"/>
  <c r="AO172" i="1"/>
  <c r="AE113" i="4" s="1"/>
  <c r="AN172" i="1"/>
  <c r="AM172" i="1"/>
  <c r="AL172" i="1"/>
  <c r="AU172" i="1"/>
  <c r="AK113" i="4" s="1"/>
  <c r="Z166" i="1"/>
  <c r="X107" i="4" s="1"/>
  <c r="AQ166" i="1"/>
  <c r="AG107" i="4" s="1"/>
  <c r="AO166" i="1"/>
  <c r="AE107" i="4" s="1"/>
  <c r="AN166" i="1"/>
  <c r="AM166" i="1"/>
  <c r="AL166" i="1"/>
  <c r="AB107" i="4" s="1"/>
  <c r="AU166" i="1"/>
  <c r="AK107" i="4" s="1"/>
  <c r="AC160" i="1"/>
  <c r="AA101" i="4" s="1"/>
  <c r="AQ160" i="1"/>
  <c r="AO160" i="1"/>
  <c r="AN160" i="1"/>
  <c r="AM160" i="1"/>
  <c r="AC101" i="4" s="1"/>
  <c r="AL160" i="1"/>
  <c r="AB101" i="4" s="1"/>
  <c r="AU160" i="1"/>
  <c r="AQ154" i="1"/>
  <c r="AO154" i="1"/>
  <c r="AE95" i="4" s="1"/>
  <c r="AN154" i="1"/>
  <c r="AM154" i="1"/>
  <c r="AC95" i="4" s="1"/>
  <c r="AL154" i="1"/>
  <c r="AB95" i="4" s="1"/>
  <c r="AU154" i="1"/>
  <c r="AK95" i="4" s="1"/>
  <c r="AA148" i="1"/>
  <c r="Y89" i="4" s="1"/>
  <c r="AQ148" i="1"/>
  <c r="AG89" i="4" s="1"/>
  <c r="AO148" i="1"/>
  <c r="AE89" i="4" s="1"/>
  <c r="AN148" i="1"/>
  <c r="AM148" i="1"/>
  <c r="AC89" i="4" s="1"/>
  <c r="AL148" i="1"/>
  <c r="AB89" i="4" s="1"/>
  <c r="AU148" i="1"/>
  <c r="AC142" i="1"/>
  <c r="AQ142" i="1"/>
  <c r="AO142" i="1"/>
  <c r="AN142" i="1"/>
  <c r="AM142" i="1"/>
  <c r="AC83" i="4" s="1"/>
  <c r="AL142" i="1"/>
  <c r="AU142" i="1"/>
  <c r="AK83" i="4" s="1"/>
  <c r="AB136" i="1"/>
  <c r="Z77" i="4" s="1"/>
  <c r="AQ136" i="1"/>
  <c r="AG77" i="4" s="1"/>
  <c r="AO136" i="1"/>
  <c r="AE77" i="4" s="1"/>
  <c r="AN136" i="1"/>
  <c r="AM136" i="1"/>
  <c r="AC77" i="4" s="1"/>
  <c r="AL136" i="1"/>
  <c r="AB77" i="4" s="1"/>
  <c r="AU136" i="1"/>
  <c r="W130" i="1"/>
  <c r="AQ130" i="1"/>
  <c r="AG71" i="4" s="1"/>
  <c r="AO130" i="1"/>
  <c r="AE71" i="4" s="1"/>
  <c r="AN130" i="1"/>
  <c r="AM130" i="1"/>
  <c r="AL130" i="1"/>
  <c r="AU130" i="1"/>
  <c r="AK71" i="4" s="1"/>
  <c r="AC124" i="1"/>
  <c r="AA65" i="4" s="1"/>
  <c r="AQ124" i="1"/>
  <c r="AG65" i="4" s="1"/>
  <c r="AO124" i="1"/>
  <c r="AE65" i="4" s="1"/>
  <c r="AN124" i="1"/>
  <c r="AM124" i="1"/>
  <c r="AC65" i="4" s="1"/>
  <c r="AL124" i="1"/>
  <c r="AB65" i="4" s="1"/>
  <c r="AU124" i="1"/>
  <c r="AK65" i="4" s="1"/>
  <c r="W118" i="1"/>
  <c r="U59" i="4" s="1"/>
  <c r="AQ118" i="1"/>
  <c r="AO118" i="1"/>
  <c r="AN118" i="1"/>
  <c r="AM118" i="1"/>
  <c r="AC59" i="4" s="1"/>
  <c r="AL118" i="1"/>
  <c r="AB59" i="4" s="1"/>
  <c r="AU118" i="1"/>
  <c r="AK59" i="4" s="1"/>
  <c r="AA112" i="1"/>
  <c r="AQ112" i="1"/>
  <c r="AG53" i="4" s="1"/>
  <c r="AO112" i="1"/>
  <c r="AN112" i="1"/>
  <c r="AM112" i="1"/>
  <c r="AC53" i="4" s="1"/>
  <c r="AL112" i="1"/>
  <c r="AB53" i="4" s="1"/>
  <c r="AU112" i="1"/>
  <c r="AK53" i="4" s="1"/>
  <c r="AC106" i="1"/>
  <c r="AA47" i="4" s="1"/>
  <c r="AQ106" i="1"/>
  <c r="AG47" i="4" s="1"/>
  <c r="AO106" i="1"/>
  <c r="AE47" i="4" s="1"/>
  <c r="AN106" i="1"/>
  <c r="AM106" i="1"/>
  <c r="AC47" i="4" s="1"/>
  <c r="AL106" i="1"/>
  <c r="AU106" i="1"/>
  <c r="AA100" i="1"/>
  <c r="AQ100" i="1"/>
  <c r="AO100" i="1"/>
  <c r="AE41" i="4" s="1"/>
  <c r="AN100" i="1"/>
  <c r="AM100" i="1"/>
  <c r="AL100" i="1"/>
  <c r="AB41" i="4" s="1"/>
  <c r="AU100" i="1"/>
  <c r="AK41" i="4" s="1"/>
  <c r="AQ94" i="1"/>
  <c r="AG35" i="4" s="1"/>
  <c r="AO94" i="1"/>
  <c r="AE35" i="4" s="1"/>
  <c r="AN94" i="1"/>
  <c r="AM94" i="1"/>
  <c r="AC35" i="4" s="1"/>
  <c r="AL94" i="1"/>
  <c r="AB35" i="4" s="1"/>
  <c r="AU94" i="1"/>
  <c r="AC88" i="1"/>
  <c r="AQ88" i="1"/>
  <c r="AG29" i="4" s="1"/>
  <c r="AO88" i="1"/>
  <c r="AE29" i="4" s="1"/>
  <c r="AN88" i="1"/>
  <c r="AM88" i="1"/>
  <c r="AL88" i="1"/>
  <c r="AU88" i="1"/>
  <c r="AK29" i="4" s="1"/>
  <c r="AC82" i="1"/>
  <c r="AA23" i="4" s="1"/>
  <c r="AQ82" i="1"/>
  <c r="AG23" i="4" s="1"/>
  <c r="AO82" i="1"/>
  <c r="AE23" i="4" s="1"/>
  <c r="AN82" i="1"/>
  <c r="AM82" i="1"/>
  <c r="AC23" i="4" s="1"/>
  <c r="AL82" i="1"/>
  <c r="AB23" i="4" s="1"/>
  <c r="AU82" i="1"/>
  <c r="AK23" i="4" s="1"/>
  <c r="Y76" i="1"/>
  <c r="W17" i="4" s="1"/>
  <c r="AQ76" i="1"/>
  <c r="AO76" i="1"/>
  <c r="Z70" i="1"/>
  <c r="AQ70" i="1"/>
  <c r="AG11" i="4" s="1"/>
  <c r="AO70" i="1"/>
  <c r="AE11" i="4" s="1"/>
  <c r="AE257" i="1"/>
  <c r="G257" i="1" s="1"/>
  <c r="AE251" i="1"/>
  <c r="G251" i="1" s="1"/>
  <c r="AW251" i="1" s="1"/>
  <c r="AE245" i="1"/>
  <c r="G245" i="1" s="1"/>
  <c r="AW245" i="1" s="1"/>
  <c r="AE239" i="1"/>
  <c r="G239" i="1" s="1"/>
  <c r="AW239" i="1" s="1"/>
  <c r="AE233" i="1"/>
  <c r="G233" i="1" s="1"/>
  <c r="AE227" i="1"/>
  <c r="G227" i="1" s="1"/>
  <c r="AE221" i="1"/>
  <c r="G221" i="1" s="1"/>
  <c r="AW221" i="1" s="1"/>
  <c r="AE215" i="1"/>
  <c r="G215" i="1" s="1"/>
  <c r="AW215" i="1" s="1"/>
  <c r="AE209" i="1"/>
  <c r="G209" i="1" s="1"/>
  <c r="AW209" i="1" s="1"/>
  <c r="AE203" i="1"/>
  <c r="G203" i="1" s="1"/>
  <c r="AE197" i="1"/>
  <c r="G197" i="1" s="1"/>
  <c r="AE191" i="1"/>
  <c r="G191" i="1" s="1"/>
  <c r="AE185" i="1"/>
  <c r="G185" i="1" s="1"/>
  <c r="AE179" i="1"/>
  <c r="G179" i="1" s="1"/>
  <c r="AE173" i="1"/>
  <c r="G173" i="1" s="1"/>
  <c r="AE167" i="1"/>
  <c r="G167" i="1" s="1"/>
  <c r="AE161" i="1"/>
  <c r="G161" i="1" s="1"/>
  <c r="AE155" i="1"/>
  <c r="G155" i="1" s="1"/>
  <c r="AE149" i="1"/>
  <c r="G149" i="1" s="1"/>
  <c r="AW149" i="1" s="1"/>
  <c r="AE143" i="1"/>
  <c r="G143" i="1" s="1"/>
  <c r="AW143" i="1" s="1"/>
  <c r="AE137" i="1"/>
  <c r="G137" i="1" s="1"/>
  <c r="AW137" i="1" s="1"/>
  <c r="AE131" i="1"/>
  <c r="G131" i="1" s="1"/>
  <c r="AE125" i="1"/>
  <c r="G125" i="1" s="1"/>
  <c r="AE119" i="1"/>
  <c r="G119" i="1" s="1"/>
  <c r="AE113" i="1"/>
  <c r="G113" i="1" s="1"/>
  <c r="AW113" i="1" s="1"/>
  <c r="AE107" i="1"/>
  <c r="G107" i="1" s="1"/>
  <c r="AE101" i="1"/>
  <c r="G101" i="1" s="1"/>
  <c r="AW101" i="1" s="1"/>
  <c r="AE95" i="1"/>
  <c r="G95" i="1" s="1"/>
  <c r="AE89" i="1"/>
  <c r="G89" i="1" s="1"/>
  <c r="AE83" i="1"/>
  <c r="G83" i="1" s="1"/>
  <c r="AE77" i="1"/>
  <c r="G77" i="1" s="1"/>
  <c r="AE71" i="1"/>
  <c r="G71" i="1" s="1"/>
  <c r="AE65" i="1"/>
  <c r="G65" i="1" s="1"/>
  <c r="AL217" i="1"/>
  <c r="AB158" i="4" s="1"/>
  <c r="AL181" i="1"/>
  <c r="AB122" i="4" s="1"/>
  <c r="S258" i="1"/>
  <c r="S252" i="1"/>
  <c r="AX252" i="1"/>
  <c r="S246" i="1"/>
  <c r="S240" i="1"/>
  <c r="S234" i="1"/>
  <c r="S228" i="1"/>
  <c r="S222" i="1"/>
  <c r="S216" i="1"/>
  <c r="S210" i="1"/>
  <c r="S204" i="1"/>
  <c r="S198" i="1"/>
  <c r="S192" i="1"/>
  <c r="S186" i="1"/>
  <c r="S180" i="1"/>
  <c r="S174" i="1"/>
  <c r="S168" i="1"/>
  <c r="S162" i="1"/>
  <c r="S156" i="1"/>
  <c r="S150" i="1"/>
  <c r="S144" i="1"/>
  <c r="S138" i="1"/>
  <c r="S132" i="1"/>
  <c r="S126" i="1"/>
  <c r="S120" i="1"/>
  <c r="S114" i="1"/>
  <c r="S108" i="1"/>
  <c r="S102" i="1"/>
  <c r="S96" i="1"/>
  <c r="AX96" i="1"/>
  <c r="S90" i="1"/>
  <c r="AX90" i="1"/>
  <c r="S84" i="1"/>
  <c r="S78" i="1"/>
  <c r="S72" i="1"/>
  <c r="S66" i="1"/>
  <c r="S206" i="1"/>
  <c r="S134" i="1"/>
  <c r="AN261" i="1"/>
  <c r="AM261" i="1"/>
  <c r="AC202" i="4" s="1"/>
  <c r="AL261" i="1"/>
  <c r="AU261" i="1"/>
  <c r="AQ261" i="1"/>
  <c r="AO261" i="1"/>
  <c r="AN255" i="1"/>
  <c r="AM255" i="1"/>
  <c r="AC196" i="4" s="1"/>
  <c r="AL255" i="1"/>
  <c r="AB196" i="4" s="1"/>
  <c r="AU255" i="1"/>
  <c r="AQ255" i="1"/>
  <c r="AG196" i="4" s="1"/>
  <c r="AO255" i="1"/>
  <c r="AE196" i="4" s="1"/>
  <c r="AN249" i="1"/>
  <c r="AM249" i="1"/>
  <c r="AC190" i="4" s="1"/>
  <c r="AL249" i="1"/>
  <c r="AB190" i="4" s="1"/>
  <c r="AU249" i="1"/>
  <c r="AK190" i="4" s="1"/>
  <c r="AQ249" i="1"/>
  <c r="AG190" i="4" s="1"/>
  <c r="AO249" i="1"/>
  <c r="AN243" i="1"/>
  <c r="AM243" i="1"/>
  <c r="AC184" i="4" s="1"/>
  <c r="AL243" i="1"/>
  <c r="AU243" i="1"/>
  <c r="AQ243" i="1"/>
  <c r="AG184" i="4" s="1"/>
  <c r="AO243" i="1"/>
  <c r="AE184" i="4" s="1"/>
  <c r="AN237" i="1"/>
  <c r="AM237" i="1"/>
  <c r="AC178" i="4" s="1"/>
  <c r="AL237" i="1"/>
  <c r="AU237" i="1"/>
  <c r="AQ237" i="1"/>
  <c r="AG178" i="4" s="1"/>
  <c r="AO237" i="1"/>
  <c r="AE178" i="4" s="1"/>
  <c r="AN231" i="1"/>
  <c r="AM231" i="1"/>
  <c r="AC172" i="4" s="1"/>
  <c r="AL231" i="1"/>
  <c r="AB172" i="4" s="1"/>
  <c r="AU231" i="1"/>
  <c r="AQ231" i="1"/>
  <c r="AO231" i="1"/>
  <c r="AN225" i="1"/>
  <c r="AM225" i="1"/>
  <c r="AC166" i="4" s="1"/>
  <c r="AL225" i="1"/>
  <c r="AB166" i="4" s="1"/>
  <c r="AU225" i="1"/>
  <c r="AK166" i="4" s="1"/>
  <c r="AQ225" i="1"/>
  <c r="AG166" i="4" s="1"/>
  <c r="AO225" i="1"/>
  <c r="AN219" i="1"/>
  <c r="AM219" i="1"/>
  <c r="AC160" i="4" s="1"/>
  <c r="AL219" i="1"/>
  <c r="AB160" i="4" s="1"/>
  <c r="AU219" i="1"/>
  <c r="AK160" i="4" s="1"/>
  <c r="AQ219" i="1"/>
  <c r="AG160" i="4" s="1"/>
  <c r="AO219" i="1"/>
  <c r="AE160" i="4" s="1"/>
  <c r="AN213" i="1"/>
  <c r="AM213" i="1"/>
  <c r="AC154" i="4" s="1"/>
  <c r="AL213" i="1"/>
  <c r="AU213" i="1"/>
  <c r="AQ213" i="1"/>
  <c r="AO213" i="1"/>
  <c r="AN207" i="1"/>
  <c r="AM207" i="1"/>
  <c r="AC148" i="4" s="1"/>
  <c r="AL207" i="1"/>
  <c r="AB148" i="4" s="1"/>
  <c r="AU207" i="1"/>
  <c r="AQ207" i="1"/>
  <c r="AG148" i="4" s="1"/>
  <c r="AO207" i="1"/>
  <c r="AE148" i="4" s="1"/>
  <c r="AN201" i="1"/>
  <c r="AM201" i="1"/>
  <c r="AC142" i="4" s="1"/>
  <c r="AL201" i="1"/>
  <c r="AB142" i="4" s="1"/>
  <c r="AU201" i="1"/>
  <c r="AK142" i="4" s="1"/>
  <c r="AQ201" i="1"/>
  <c r="AG142" i="4" s="1"/>
  <c r="AO201" i="1"/>
  <c r="AN195" i="1"/>
  <c r="AM195" i="1"/>
  <c r="AC136" i="4" s="1"/>
  <c r="AL195" i="1"/>
  <c r="AU195" i="1"/>
  <c r="AQ195" i="1"/>
  <c r="AO195" i="1"/>
  <c r="AE136" i="4" s="1"/>
  <c r="AN189" i="1"/>
  <c r="AM189" i="1"/>
  <c r="AC130" i="4" s="1"/>
  <c r="AL189" i="1"/>
  <c r="AU189" i="1"/>
  <c r="AK130" i="4" s="1"/>
  <c r="AQ189" i="1"/>
  <c r="AG130" i="4" s="1"/>
  <c r="AO189" i="1"/>
  <c r="AE130" i="4" s="1"/>
  <c r="AN183" i="1"/>
  <c r="AM183" i="1"/>
  <c r="AC124" i="4" s="1"/>
  <c r="AL183" i="1"/>
  <c r="AB124" i="4" s="1"/>
  <c r="AU183" i="1"/>
  <c r="AQ183" i="1"/>
  <c r="AO183" i="1"/>
  <c r="AN177" i="1"/>
  <c r="AM177" i="1"/>
  <c r="AL177" i="1"/>
  <c r="AB118" i="4" s="1"/>
  <c r="AU177" i="1"/>
  <c r="AK118" i="4" s="1"/>
  <c r="AQ177" i="1"/>
  <c r="AG118" i="4" s="1"/>
  <c r="AO177" i="1"/>
  <c r="AN171" i="1"/>
  <c r="AM171" i="1"/>
  <c r="AC112" i="4" s="1"/>
  <c r="AL171" i="1"/>
  <c r="AB112" i="4" s="1"/>
  <c r="AU171" i="1"/>
  <c r="AK112" i="4" s="1"/>
  <c r="AQ171" i="1"/>
  <c r="AG112" i="4" s="1"/>
  <c r="AO171" i="1"/>
  <c r="AE112" i="4" s="1"/>
  <c r="AN165" i="1"/>
  <c r="AM165" i="1"/>
  <c r="AC106" i="4" s="1"/>
  <c r="AL165" i="1"/>
  <c r="AU165" i="1"/>
  <c r="AQ165" i="1"/>
  <c r="AO165" i="1"/>
  <c r="AN159" i="1"/>
  <c r="AM159" i="1"/>
  <c r="AC100" i="4" s="1"/>
  <c r="AL159" i="1"/>
  <c r="AB100" i="4" s="1"/>
  <c r="AU159" i="1"/>
  <c r="AQ159" i="1"/>
  <c r="AO159" i="1"/>
  <c r="AN153" i="1"/>
  <c r="AM153" i="1"/>
  <c r="AC94" i="4" s="1"/>
  <c r="AL153" i="1"/>
  <c r="AB94" i="4" s="1"/>
  <c r="AU153" i="1"/>
  <c r="AK94" i="4" s="1"/>
  <c r="AQ153" i="1"/>
  <c r="AG94" i="4" s="1"/>
  <c r="AO153" i="1"/>
  <c r="AN147" i="1"/>
  <c r="AM147" i="1"/>
  <c r="AC88" i="4" s="1"/>
  <c r="AL147" i="1"/>
  <c r="AU147" i="1"/>
  <c r="AQ147" i="1"/>
  <c r="AG88" i="4" s="1"/>
  <c r="AO147" i="1"/>
  <c r="AE88" i="4" s="1"/>
  <c r="AN141" i="1"/>
  <c r="AM141" i="1"/>
  <c r="AC82" i="4" s="1"/>
  <c r="AL141" i="1"/>
  <c r="AB82" i="4" s="1"/>
  <c r="AU141" i="1"/>
  <c r="AK82" i="4" s="1"/>
  <c r="AQ141" i="1"/>
  <c r="AG82" i="4" s="1"/>
  <c r="AO141" i="1"/>
  <c r="AE82" i="4" s="1"/>
  <c r="AN135" i="1"/>
  <c r="AM135" i="1"/>
  <c r="AC76" i="4" s="1"/>
  <c r="AL135" i="1"/>
  <c r="AB76" i="4" s="1"/>
  <c r="AU135" i="1"/>
  <c r="AQ135" i="1"/>
  <c r="AO135" i="1"/>
  <c r="AN129" i="1"/>
  <c r="AM129" i="1"/>
  <c r="AC70" i="4" s="1"/>
  <c r="AL129" i="1"/>
  <c r="AU129" i="1"/>
  <c r="AK70" i="4" s="1"/>
  <c r="AQ129" i="1"/>
  <c r="AG70" i="4" s="1"/>
  <c r="AO129" i="1"/>
  <c r="AN123" i="1"/>
  <c r="AM123" i="1"/>
  <c r="AC64" i="4" s="1"/>
  <c r="AL123" i="1"/>
  <c r="AB64" i="4" s="1"/>
  <c r="AU123" i="1"/>
  <c r="AK64" i="4" s="1"/>
  <c r="AQ123" i="1"/>
  <c r="AG64" i="4" s="1"/>
  <c r="AO123" i="1"/>
  <c r="AE64" i="4" s="1"/>
  <c r="AN117" i="1"/>
  <c r="AM117" i="1"/>
  <c r="AC58" i="4" s="1"/>
  <c r="AL117" i="1"/>
  <c r="AU117" i="1"/>
  <c r="AQ117" i="1"/>
  <c r="AO117" i="1"/>
  <c r="AN111" i="1"/>
  <c r="AM111" i="1"/>
  <c r="AC52" i="4" s="1"/>
  <c r="AL111" i="1"/>
  <c r="AB52" i="4" s="1"/>
  <c r="AU111" i="1"/>
  <c r="AQ111" i="1"/>
  <c r="AO111" i="1"/>
  <c r="AE52" i="4" s="1"/>
  <c r="AN105" i="1"/>
  <c r="AM105" i="1"/>
  <c r="AC46" i="4" s="1"/>
  <c r="AL105" i="1"/>
  <c r="AB46" i="4" s="1"/>
  <c r="AU105" i="1"/>
  <c r="AK46" i="4" s="1"/>
  <c r="AQ105" i="1"/>
  <c r="AG46" i="4" s="1"/>
  <c r="AO105" i="1"/>
  <c r="AN99" i="1"/>
  <c r="AM99" i="1"/>
  <c r="AC40" i="4" s="1"/>
  <c r="AL99" i="1"/>
  <c r="AU99" i="1"/>
  <c r="AQ99" i="1"/>
  <c r="AO99" i="1"/>
  <c r="AE40" i="4" s="1"/>
  <c r="AN93" i="1"/>
  <c r="AM93" i="1"/>
  <c r="AC34" i="4" s="1"/>
  <c r="AL93" i="1"/>
  <c r="AB34" i="4" s="1"/>
  <c r="AU93" i="1"/>
  <c r="AK34" i="4" s="1"/>
  <c r="AQ93" i="1"/>
  <c r="AG34" i="4" s="1"/>
  <c r="AO93" i="1"/>
  <c r="AE34" i="4" s="1"/>
  <c r="AN87" i="1"/>
  <c r="AM87" i="1"/>
  <c r="AC28" i="4" s="1"/>
  <c r="AL87" i="1"/>
  <c r="AB28" i="4" s="1"/>
  <c r="AU87" i="1"/>
  <c r="AQ87" i="1"/>
  <c r="AO87" i="1"/>
  <c r="AN81" i="1"/>
  <c r="AM81" i="1"/>
  <c r="AC22" i="4" s="1"/>
  <c r="AL81" i="1"/>
  <c r="AB22" i="4" s="1"/>
  <c r="AU81" i="1"/>
  <c r="AQ81" i="1"/>
  <c r="AG22" i="4" s="1"/>
  <c r="AO81" i="1"/>
  <c r="AQ75" i="1"/>
  <c r="AG16" i="4" s="1"/>
  <c r="AO75" i="1"/>
  <c r="AE16" i="4" s="1"/>
  <c r="AQ69" i="1"/>
  <c r="AG10" i="4" s="1"/>
  <c r="AO69" i="1"/>
  <c r="AE10" i="4" s="1"/>
  <c r="AE262" i="1"/>
  <c r="G262" i="1" s="1"/>
  <c r="AW262" i="1" s="1"/>
  <c r="AE256" i="1"/>
  <c r="G256" i="1" s="1"/>
  <c r="AW256" i="1" s="1"/>
  <c r="AE250" i="1"/>
  <c r="G250" i="1" s="1"/>
  <c r="AE244" i="1"/>
  <c r="G244" i="1" s="1"/>
  <c r="AE238" i="1"/>
  <c r="G238" i="1" s="1"/>
  <c r="AE232" i="1"/>
  <c r="G232" i="1" s="1"/>
  <c r="AE226" i="1"/>
  <c r="G226" i="1" s="1"/>
  <c r="AE220" i="1"/>
  <c r="G220" i="1" s="1"/>
  <c r="AE214" i="1"/>
  <c r="G214" i="1" s="1"/>
  <c r="AE208" i="1"/>
  <c r="G208" i="1" s="1"/>
  <c r="AW208" i="1" s="1"/>
  <c r="AE202" i="1"/>
  <c r="G202" i="1" s="1"/>
  <c r="AW202" i="1" s="1"/>
  <c r="AE196" i="1"/>
  <c r="G196" i="1" s="1"/>
  <c r="AE190" i="1"/>
  <c r="G190" i="1" s="1"/>
  <c r="AW190" i="1" s="1"/>
  <c r="AE184" i="1"/>
  <c r="G184" i="1" s="1"/>
  <c r="AW184" i="1" s="1"/>
  <c r="AE178" i="1"/>
  <c r="G178" i="1" s="1"/>
  <c r="AE172" i="1"/>
  <c r="G172" i="1" s="1"/>
  <c r="AW172" i="1" s="1"/>
  <c r="AE166" i="1"/>
  <c r="G166" i="1" s="1"/>
  <c r="AW166" i="1" s="1"/>
  <c r="AE160" i="1"/>
  <c r="G160" i="1" s="1"/>
  <c r="AW160" i="1" s="1"/>
  <c r="AE154" i="1"/>
  <c r="G154" i="1" s="1"/>
  <c r="AW154" i="1" s="1"/>
  <c r="AE148" i="1"/>
  <c r="G148" i="1" s="1"/>
  <c r="AE142" i="1"/>
  <c r="G142" i="1" s="1"/>
  <c r="AE136" i="1"/>
  <c r="G136" i="1" s="1"/>
  <c r="AE130" i="1"/>
  <c r="G130" i="1" s="1"/>
  <c r="AE124" i="1"/>
  <c r="G124" i="1" s="1"/>
  <c r="AE118" i="1"/>
  <c r="G118" i="1" s="1"/>
  <c r="AW118" i="1" s="1"/>
  <c r="AE112" i="1"/>
  <c r="G112" i="1" s="1"/>
  <c r="AE106" i="1"/>
  <c r="G106" i="1" s="1"/>
  <c r="AE100" i="1"/>
  <c r="G100" i="1" s="1"/>
  <c r="AE94" i="1"/>
  <c r="G94" i="1" s="1"/>
  <c r="AE88" i="1"/>
  <c r="G88" i="1" s="1"/>
  <c r="AE82" i="1"/>
  <c r="G82" i="1" s="1"/>
  <c r="AW82" i="1" s="1"/>
  <c r="AE76" i="1"/>
  <c r="G76" i="1" s="1"/>
  <c r="AW76" i="1" s="1"/>
  <c r="AE70" i="1"/>
  <c r="G70" i="1" s="1"/>
  <c r="S257" i="1"/>
  <c r="S251" i="1"/>
  <c r="S245" i="1"/>
  <c r="S239" i="1"/>
  <c r="S233" i="1"/>
  <c r="S227" i="1"/>
  <c r="S221" i="1"/>
  <c r="S215" i="1"/>
  <c r="S209" i="1"/>
  <c r="S203" i="1"/>
  <c r="AX203" i="1"/>
  <c r="S197" i="1"/>
  <c r="S191" i="1"/>
  <c r="S185" i="1"/>
  <c r="S179" i="1"/>
  <c r="S173" i="1"/>
  <c r="S167" i="1"/>
  <c r="S161" i="1"/>
  <c r="AX161" i="1"/>
  <c r="S155" i="1"/>
  <c r="S149" i="1"/>
  <c r="S143" i="1"/>
  <c r="S137" i="1"/>
  <c r="AX137" i="1"/>
  <c r="S131" i="1"/>
  <c r="S125" i="1"/>
  <c r="S119" i="1"/>
  <c r="S113" i="1"/>
  <c r="S107" i="1"/>
  <c r="S101" i="1"/>
  <c r="S95" i="1"/>
  <c r="S89" i="1"/>
  <c r="S83" i="1"/>
  <c r="S77" i="1"/>
  <c r="S71" i="1"/>
  <c r="S65" i="1"/>
  <c r="V260" i="1"/>
  <c r="T201" i="4" s="1"/>
  <c r="AM260" i="1"/>
  <c r="AC201" i="4" s="1"/>
  <c r="AL260" i="1"/>
  <c r="AB201" i="4" s="1"/>
  <c r="AU260" i="1"/>
  <c r="AQ260" i="1"/>
  <c r="AG201" i="4" s="1"/>
  <c r="AO260" i="1"/>
  <c r="AE201" i="4" s="1"/>
  <c r="AN260" i="1"/>
  <c r="AM254" i="1"/>
  <c r="AC195" i="4" s="1"/>
  <c r="AL254" i="1"/>
  <c r="AB195" i="4" s="1"/>
  <c r="AU254" i="1"/>
  <c r="AK195" i="4" s="1"/>
  <c r="AQ254" i="1"/>
  <c r="AG195" i="4" s="1"/>
  <c r="AO254" i="1"/>
  <c r="AE195" i="4" s="1"/>
  <c r="AN254" i="1"/>
  <c r="AM248" i="1"/>
  <c r="AL248" i="1"/>
  <c r="AB189" i="4" s="1"/>
  <c r="AU248" i="1"/>
  <c r="AQ248" i="1"/>
  <c r="AG189" i="4" s="1"/>
  <c r="AO248" i="1"/>
  <c r="AN248" i="1"/>
  <c r="AM242" i="1"/>
  <c r="AL242" i="1"/>
  <c r="AB183" i="4" s="1"/>
  <c r="AU242" i="1"/>
  <c r="AK183" i="4" s="1"/>
  <c r="AQ242" i="1"/>
  <c r="AG183" i="4" s="1"/>
  <c r="AO242" i="1"/>
  <c r="AE183" i="4" s="1"/>
  <c r="AN242" i="1"/>
  <c r="AM236" i="1"/>
  <c r="AC177" i="4" s="1"/>
  <c r="AL236" i="1"/>
  <c r="AB177" i="4" s="1"/>
  <c r="AU236" i="1"/>
  <c r="AK177" i="4" s="1"/>
  <c r="AQ236" i="1"/>
  <c r="AG177" i="4" s="1"/>
  <c r="AO236" i="1"/>
  <c r="AE177" i="4" s="1"/>
  <c r="AN236" i="1"/>
  <c r="AM230" i="1"/>
  <c r="AL230" i="1"/>
  <c r="AB171" i="4" s="1"/>
  <c r="AU230" i="1"/>
  <c r="AK171" i="4" s="1"/>
  <c r="AQ230" i="1"/>
  <c r="AO230" i="1"/>
  <c r="AN230" i="1"/>
  <c r="AM224" i="1"/>
  <c r="AC165" i="4" s="1"/>
  <c r="AL224" i="1"/>
  <c r="AB165" i="4" s="1"/>
  <c r="AU224" i="1"/>
  <c r="AK165" i="4" s="1"/>
  <c r="AQ224" i="1"/>
  <c r="AG165" i="4" s="1"/>
  <c r="AO224" i="1"/>
  <c r="AE165" i="4" s="1"/>
  <c r="AN224" i="1"/>
  <c r="AA218" i="1"/>
  <c r="Y159" i="4" s="1"/>
  <c r="AM218" i="1"/>
  <c r="AC159" i="4" s="1"/>
  <c r="AL218" i="1"/>
  <c r="AB159" i="4" s="1"/>
  <c r="AU218" i="1"/>
  <c r="AK159" i="4" s="1"/>
  <c r="AQ218" i="1"/>
  <c r="AO218" i="1"/>
  <c r="AE159" i="4" s="1"/>
  <c r="AN218" i="1"/>
  <c r="AM212" i="1"/>
  <c r="AC153" i="4" s="1"/>
  <c r="AL212" i="1"/>
  <c r="AU212" i="1"/>
  <c r="AQ212" i="1"/>
  <c r="AG153" i="4" s="1"/>
  <c r="AO212" i="1"/>
  <c r="AE153" i="4" s="1"/>
  <c r="AN212" i="1"/>
  <c r="AM206" i="1"/>
  <c r="AC147" i="4" s="1"/>
  <c r="AL206" i="1"/>
  <c r="AB147" i="4" s="1"/>
  <c r="AU206" i="1"/>
  <c r="AK147" i="4" s="1"/>
  <c r="AQ206" i="1"/>
  <c r="AG147" i="4" s="1"/>
  <c r="AO206" i="1"/>
  <c r="AE147" i="4" s="1"/>
  <c r="AN206" i="1"/>
  <c r="AM200" i="1"/>
  <c r="AC141" i="4" s="1"/>
  <c r="AL200" i="1"/>
  <c r="AU200" i="1"/>
  <c r="AK141" i="4" s="1"/>
  <c r="AQ200" i="1"/>
  <c r="AG141" i="4" s="1"/>
  <c r="AO200" i="1"/>
  <c r="AE141" i="4" s="1"/>
  <c r="AN200" i="1"/>
  <c r="AM194" i="1"/>
  <c r="AC135" i="4" s="1"/>
  <c r="AL194" i="1"/>
  <c r="AB135" i="4" s="1"/>
  <c r="AU194" i="1"/>
  <c r="AK135" i="4" s="1"/>
  <c r="AQ194" i="1"/>
  <c r="AG135" i="4" s="1"/>
  <c r="AO194" i="1"/>
  <c r="AE135" i="4" s="1"/>
  <c r="AN194" i="1"/>
  <c r="AM188" i="1"/>
  <c r="AC129" i="4" s="1"/>
  <c r="AL188" i="1"/>
  <c r="AB129" i="4" s="1"/>
  <c r="AU188" i="1"/>
  <c r="AK129" i="4" s="1"/>
  <c r="AQ188" i="1"/>
  <c r="AG129" i="4" s="1"/>
  <c r="AO188" i="1"/>
  <c r="AE129" i="4" s="1"/>
  <c r="AN188" i="1"/>
  <c r="AM182" i="1"/>
  <c r="AC123" i="4" s="1"/>
  <c r="AL182" i="1"/>
  <c r="AB123" i="4" s="1"/>
  <c r="AU182" i="1"/>
  <c r="AQ182" i="1"/>
  <c r="AG123" i="4" s="1"/>
  <c r="AO182" i="1"/>
  <c r="AE123" i="4" s="1"/>
  <c r="AN182" i="1"/>
  <c r="AM176" i="1"/>
  <c r="AC117" i="4" s="1"/>
  <c r="AL176" i="1"/>
  <c r="AB117" i="4" s="1"/>
  <c r="AU176" i="1"/>
  <c r="AK117" i="4" s="1"/>
  <c r="AQ176" i="1"/>
  <c r="AG117" i="4" s="1"/>
  <c r="AO176" i="1"/>
  <c r="AE117" i="4" s="1"/>
  <c r="AN176" i="1"/>
  <c r="AM170" i="1"/>
  <c r="AC111" i="4" s="1"/>
  <c r="AL170" i="1"/>
  <c r="AB111" i="4" s="1"/>
  <c r="AU170" i="1"/>
  <c r="AK111" i="4" s="1"/>
  <c r="AQ170" i="1"/>
  <c r="AO170" i="1"/>
  <c r="AE111" i="4" s="1"/>
  <c r="AN170" i="1"/>
  <c r="AM164" i="1"/>
  <c r="AC105" i="4" s="1"/>
  <c r="AL164" i="1"/>
  <c r="AU164" i="1"/>
  <c r="AQ164" i="1"/>
  <c r="AG105" i="4" s="1"/>
  <c r="AO164" i="1"/>
  <c r="AE105" i="4" s="1"/>
  <c r="AN164" i="1"/>
  <c r="AM158" i="1"/>
  <c r="AC99" i="4" s="1"/>
  <c r="AL158" i="1"/>
  <c r="AB99" i="4" s="1"/>
  <c r="AU158" i="1"/>
  <c r="AK99" i="4" s="1"/>
  <c r="AQ158" i="1"/>
  <c r="AG99" i="4" s="1"/>
  <c r="AO158" i="1"/>
  <c r="AE99" i="4" s="1"/>
  <c r="AN158" i="1"/>
  <c r="AM152" i="1"/>
  <c r="AC93" i="4" s="1"/>
  <c r="AL152" i="1"/>
  <c r="AU152" i="1"/>
  <c r="AK93" i="4" s="1"/>
  <c r="AQ152" i="1"/>
  <c r="AG93" i="4" s="1"/>
  <c r="AO152" i="1"/>
  <c r="AE93" i="4" s="1"/>
  <c r="AN152" i="1"/>
  <c r="AA146" i="1"/>
  <c r="Y87" i="4" s="1"/>
  <c r="AM146" i="1"/>
  <c r="AC87" i="4" s="1"/>
  <c r="AL146" i="1"/>
  <c r="AB87" i="4" s="1"/>
  <c r="AU146" i="1"/>
  <c r="AK87" i="4" s="1"/>
  <c r="AQ146" i="1"/>
  <c r="AO146" i="1"/>
  <c r="AN146" i="1"/>
  <c r="AM140" i="1"/>
  <c r="AC81" i="4" s="1"/>
  <c r="AL140" i="1"/>
  <c r="AB81" i="4" s="1"/>
  <c r="AU140" i="1"/>
  <c r="AK81" i="4" s="1"/>
  <c r="AQ140" i="1"/>
  <c r="AG81" i="4" s="1"/>
  <c r="AO140" i="1"/>
  <c r="AN140" i="1"/>
  <c r="AM134" i="1"/>
  <c r="AC75" i="4" s="1"/>
  <c r="AL134" i="1"/>
  <c r="AB75" i="4" s="1"/>
  <c r="AU134" i="1"/>
  <c r="AQ134" i="1"/>
  <c r="AG75" i="4" s="1"/>
  <c r="AO134" i="1"/>
  <c r="AE75" i="4" s="1"/>
  <c r="AN134" i="1"/>
  <c r="AM128" i="1"/>
  <c r="AC69" i="4" s="1"/>
  <c r="AL128" i="1"/>
  <c r="AB69" i="4" s="1"/>
  <c r="AU128" i="1"/>
  <c r="AK69" i="4" s="1"/>
  <c r="AQ128" i="1"/>
  <c r="AG69" i="4" s="1"/>
  <c r="AO128" i="1"/>
  <c r="AE69" i="4" s="1"/>
  <c r="AN128" i="1"/>
  <c r="AM122" i="1"/>
  <c r="AC63" i="4" s="1"/>
  <c r="AL122" i="1"/>
  <c r="AB63" i="4" s="1"/>
  <c r="AU122" i="1"/>
  <c r="AQ122" i="1"/>
  <c r="AG63" i="4" s="1"/>
  <c r="AO122" i="1"/>
  <c r="AE63" i="4" s="1"/>
  <c r="AN122" i="1"/>
  <c r="AM116" i="1"/>
  <c r="AL116" i="1"/>
  <c r="AB57" i="4" s="1"/>
  <c r="AU116" i="1"/>
  <c r="AK57" i="4" s="1"/>
  <c r="AQ116" i="1"/>
  <c r="AG57" i="4" s="1"/>
  <c r="AO116" i="1"/>
  <c r="AE57" i="4" s="1"/>
  <c r="AN116" i="1"/>
  <c r="AM110" i="1"/>
  <c r="AC51" i="4" s="1"/>
  <c r="AL110" i="1"/>
  <c r="AB51" i="4" s="1"/>
  <c r="AU110" i="1"/>
  <c r="AK51" i="4" s="1"/>
  <c r="AQ110" i="1"/>
  <c r="AG51" i="4" s="1"/>
  <c r="AO110" i="1"/>
  <c r="AE51" i="4" s="1"/>
  <c r="AN110" i="1"/>
  <c r="AM104" i="1"/>
  <c r="AL104" i="1"/>
  <c r="AB45" i="4" s="1"/>
  <c r="AU104" i="1"/>
  <c r="AK45" i="4" s="1"/>
  <c r="AQ104" i="1"/>
  <c r="AG45" i="4" s="1"/>
  <c r="AO104" i="1"/>
  <c r="AN104" i="1"/>
  <c r="AM98" i="1"/>
  <c r="AC39" i="4" s="1"/>
  <c r="AL98" i="1"/>
  <c r="AB39" i="4" s="1"/>
  <c r="AU98" i="1"/>
  <c r="AK39" i="4" s="1"/>
  <c r="AQ98" i="1"/>
  <c r="AG39" i="4" s="1"/>
  <c r="AO98" i="1"/>
  <c r="AE39" i="4" s="1"/>
  <c r="AN98" i="1"/>
  <c r="AM92" i="1"/>
  <c r="AC33" i="4" s="1"/>
  <c r="AL92" i="1"/>
  <c r="AB33" i="4" s="1"/>
  <c r="AU92" i="1"/>
  <c r="AK33" i="4" s="1"/>
  <c r="AQ92" i="1"/>
  <c r="AG33" i="4" s="1"/>
  <c r="AO92" i="1"/>
  <c r="AN92" i="1"/>
  <c r="AM86" i="1"/>
  <c r="AC27" i="4" s="1"/>
  <c r="AL86" i="1"/>
  <c r="AB27" i="4" s="1"/>
  <c r="AU86" i="1"/>
  <c r="AQ86" i="1"/>
  <c r="AG27" i="4" s="1"/>
  <c r="AO86" i="1"/>
  <c r="AE27" i="4" s="1"/>
  <c r="AN86" i="1"/>
  <c r="AQ80" i="1"/>
  <c r="AG21" i="4" s="1"/>
  <c r="AO80" i="1"/>
  <c r="AE21" i="4" s="1"/>
  <c r="AQ74" i="1"/>
  <c r="AG15" i="4" s="1"/>
  <c r="AO74" i="1"/>
  <c r="AE15" i="4" s="1"/>
  <c r="AQ68" i="1"/>
  <c r="AG9" i="4" s="1"/>
  <c r="AO68" i="1"/>
  <c r="AE9" i="4" s="1"/>
  <c r="S262" i="1"/>
  <c r="S256" i="1"/>
  <c r="S250" i="1"/>
  <c r="S244" i="1"/>
  <c r="S238" i="1"/>
  <c r="S232" i="1"/>
  <c r="S226" i="1"/>
  <c r="S220" i="1"/>
  <c r="S214" i="1"/>
  <c r="S208" i="1"/>
  <c r="S202" i="1"/>
  <c r="S196" i="1"/>
  <c r="S190" i="1"/>
  <c r="S184" i="1"/>
  <c r="S178" i="1"/>
  <c r="S172" i="1"/>
  <c r="S166" i="1"/>
  <c r="S160" i="1"/>
  <c r="S154" i="1"/>
  <c r="S148" i="1"/>
  <c r="S142" i="1"/>
  <c r="S136" i="1"/>
  <c r="S130" i="1"/>
  <c r="S124" i="1"/>
  <c r="S118" i="1"/>
  <c r="S112" i="1"/>
  <c r="S106" i="1"/>
  <c r="S100" i="1"/>
  <c r="S94" i="1"/>
  <c r="S88" i="1"/>
  <c r="S82" i="1"/>
  <c r="S76" i="1"/>
  <c r="S70" i="1"/>
  <c r="S64" i="1"/>
  <c r="X116" i="1"/>
  <c r="V57" i="4" s="1"/>
  <c r="X86" i="1"/>
  <c r="V27" i="4" s="1"/>
  <c r="AA212" i="1"/>
  <c r="AC80" i="1"/>
  <c r="AU259" i="1"/>
  <c r="AQ259" i="1"/>
  <c r="AG200" i="4" s="1"/>
  <c r="AO259" i="1"/>
  <c r="AE200" i="4" s="1"/>
  <c r="AN259" i="1"/>
  <c r="AM259" i="1"/>
  <c r="AC200" i="4" s="1"/>
  <c r="AU253" i="1"/>
  <c r="AK194" i="4" s="1"/>
  <c r="AQ253" i="1"/>
  <c r="AG194" i="4" s="1"/>
  <c r="AO253" i="1"/>
  <c r="AE194" i="4" s="1"/>
  <c r="AN253" i="1"/>
  <c r="AM253" i="1"/>
  <c r="AC194" i="4" s="1"/>
  <c r="AU247" i="1"/>
  <c r="AK188" i="4" s="1"/>
  <c r="AQ247" i="1"/>
  <c r="AG188" i="4" s="1"/>
  <c r="AO247" i="1"/>
  <c r="AE188" i="4" s="1"/>
  <c r="AN247" i="1"/>
  <c r="AM247" i="1"/>
  <c r="AU241" i="1"/>
  <c r="AQ241" i="1"/>
  <c r="AO241" i="1"/>
  <c r="AE182" i="4" s="1"/>
  <c r="AN241" i="1"/>
  <c r="AM241" i="1"/>
  <c r="AC182" i="4" s="1"/>
  <c r="AU235" i="1"/>
  <c r="AK176" i="4" s="1"/>
  <c r="AQ235" i="1"/>
  <c r="AG176" i="4" s="1"/>
  <c r="AO235" i="1"/>
  <c r="AE176" i="4" s="1"/>
  <c r="AN235" i="1"/>
  <c r="AM235" i="1"/>
  <c r="AC176" i="4" s="1"/>
  <c r="AU229" i="1"/>
  <c r="AK170" i="4" s="1"/>
  <c r="AQ229" i="1"/>
  <c r="AG170" i="4" s="1"/>
  <c r="AO229" i="1"/>
  <c r="AE170" i="4" s="1"/>
  <c r="AN229" i="1"/>
  <c r="AM229" i="1"/>
  <c r="AC170" i="4" s="1"/>
  <c r="AU223" i="1"/>
  <c r="AQ223" i="1"/>
  <c r="AG164" i="4" s="1"/>
  <c r="AO223" i="1"/>
  <c r="AN223" i="1"/>
  <c r="AM223" i="1"/>
  <c r="AC164" i="4" s="1"/>
  <c r="AU217" i="1"/>
  <c r="AK158" i="4" s="1"/>
  <c r="AQ217" i="1"/>
  <c r="AG158" i="4" s="1"/>
  <c r="AO217" i="1"/>
  <c r="AE158" i="4" s="1"/>
  <c r="AN217" i="1"/>
  <c r="AM217" i="1"/>
  <c r="AC158" i="4" s="1"/>
  <c r="AU211" i="1"/>
  <c r="AK152" i="4" s="1"/>
  <c r="AQ211" i="1"/>
  <c r="AG152" i="4" s="1"/>
  <c r="AO211" i="1"/>
  <c r="AE152" i="4" s="1"/>
  <c r="AN211" i="1"/>
  <c r="AM211" i="1"/>
  <c r="AC152" i="4" s="1"/>
  <c r="AU205" i="1"/>
  <c r="AQ205" i="1"/>
  <c r="AO205" i="1"/>
  <c r="AE146" i="4" s="1"/>
  <c r="AN205" i="1"/>
  <c r="AM205" i="1"/>
  <c r="AC146" i="4" s="1"/>
  <c r="AC199" i="1"/>
  <c r="AA140" i="4" s="1"/>
  <c r="AU199" i="1"/>
  <c r="AK140" i="4" s="1"/>
  <c r="AQ199" i="1"/>
  <c r="AG140" i="4" s="1"/>
  <c r="AO199" i="1"/>
  <c r="AN199" i="1"/>
  <c r="AM199" i="1"/>
  <c r="AC140" i="4" s="1"/>
  <c r="AU193" i="1"/>
  <c r="AK134" i="4" s="1"/>
  <c r="AQ193" i="1"/>
  <c r="AG134" i="4" s="1"/>
  <c r="AO193" i="1"/>
  <c r="AE134" i="4" s="1"/>
  <c r="AN193" i="1"/>
  <c r="AM193" i="1"/>
  <c r="AU187" i="1"/>
  <c r="AK128" i="4" s="1"/>
  <c r="AQ187" i="1"/>
  <c r="AO187" i="1"/>
  <c r="AE128" i="4" s="1"/>
  <c r="AN187" i="1"/>
  <c r="AM187" i="1"/>
  <c r="AC128" i="4" s="1"/>
  <c r="AU181" i="1"/>
  <c r="AK122" i="4" s="1"/>
  <c r="AQ181" i="1"/>
  <c r="AG122" i="4" s="1"/>
  <c r="AO181" i="1"/>
  <c r="AE122" i="4" s="1"/>
  <c r="AN181" i="1"/>
  <c r="AM181" i="1"/>
  <c r="AC122" i="4" s="1"/>
  <c r="AU175" i="1"/>
  <c r="AK116" i="4" s="1"/>
  <c r="AQ175" i="1"/>
  <c r="AG116" i="4" s="1"/>
  <c r="AO175" i="1"/>
  <c r="AE116" i="4" s="1"/>
  <c r="AN175" i="1"/>
  <c r="AM175" i="1"/>
  <c r="AC116" i="4" s="1"/>
  <c r="AU169" i="1"/>
  <c r="AK110" i="4" s="1"/>
  <c r="AQ169" i="1"/>
  <c r="AG110" i="4" s="1"/>
  <c r="AO169" i="1"/>
  <c r="AN169" i="1"/>
  <c r="AM169" i="1"/>
  <c r="AU163" i="1"/>
  <c r="AQ163" i="1"/>
  <c r="AG104" i="4" s="1"/>
  <c r="AO163" i="1"/>
  <c r="AE104" i="4" s="1"/>
  <c r="AN163" i="1"/>
  <c r="AM163" i="1"/>
  <c r="AC104" i="4" s="1"/>
  <c r="AU157" i="1"/>
  <c r="AK98" i="4" s="1"/>
  <c r="AQ157" i="1"/>
  <c r="AG98" i="4" s="1"/>
  <c r="AO157" i="1"/>
  <c r="AE98" i="4" s="1"/>
  <c r="AN157" i="1"/>
  <c r="AM157" i="1"/>
  <c r="AC98" i="4" s="1"/>
  <c r="AU151" i="1"/>
  <c r="AK92" i="4" s="1"/>
  <c r="AQ151" i="1"/>
  <c r="AG92" i="4" s="1"/>
  <c r="AO151" i="1"/>
  <c r="AN151" i="1"/>
  <c r="AM151" i="1"/>
  <c r="AU145" i="1"/>
  <c r="AQ145" i="1"/>
  <c r="AG86" i="4" s="1"/>
  <c r="AO145" i="1"/>
  <c r="AE86" i="4" s="1"/>
  <c r="AN145" i="1"/>
  <c r="AM145" i="1"/>
  <c r="AC86" i="4" s="1"/>
  <c r="AU139" i="1"/>
  <c r="AK80" i="4" s="1"/>
  <c r="AQ139" i="1"/>
  <c r="AG80" i="4" s="1"/>
  <c r="AO139" i="1"/>
  <c r="AE80" i="4" s="1"/>
  <c r="AN139" i="1"/>
  <c r="AM139" i="1"/>
  <c r="AC80" i="4" s="1"/>
  <c r="AL133" i="1"/>
  <c r="AB74" i="4" s="1"/>
  <c r="AU133" i="1"/>
  <c r="AK74" i="4" s="1"/>
  <c r="AQ133" i="1"/>
  <c r="AG74" i="4" s="1"/>
  <c r="AO133" i="1"/>
  <c r="AE74" i="4" s="1"/>
  <c r="AN133" i="1"/>
  <c r="AM133" i="1"/>
  <c r="AC74" i="4" s="1"/>
  <c r="AL127" i="1"/>
  <c r="AU127" i="1"/>
  <c r="AK68" i="4" s="1"/>
  <c r="AQ127" i="1"/>
  <c r="AG68" i="4" s="1"/>
  <c r="AO127" i="1"/>
  <c r="AE68" i="4" s="1"/>
  <c r="AN127" i="1"/>
  <c r="AM127" i="1"/>
  <c r="AC68" i="4" s="1"/>
  <c r="AL121" i="1"/>
  <c r="AB62" i="4" s="1"/>
  <c r="AU121" i="1"/>
  <c r="AK62" i="4" s="1"/>
  <c r="AQ121" i="1"/>
  <c r="AG62" i="4" s="1"/>
  <c r="AO121" i="1"/>
  <c r="AE62" i="4" s="1"/>
  <c r="AN121" i="1"/>
  <c r="AM121" i="1"/>
  <c r="AC62" i="4" s="1"/>
  <c r="AL115" i="1"/>
  <c r="AB56" i="4" s="1"/>
  <c r="AU115" i="1"/>
  <c r="AQ115" i="1"/>
  <c r="AG56" i="4" s="1"/>
  <c r="AO115" i="1"/>
  <c r="AE56" i="4" s="1"/>
  <c r="AN115" i="1"/>
  <c r="AM115" i="1"/>
  <c r="AC56" i="4" s="1"/>
  <c r="AL109" i="1"/>
  <c r="AB50" i="4" s="1"/>
  <c r="AU109" i="1"/>
  <c r="AK50" i="4" s="1"/>
  <c r="AQ109" i="1"/>
  <c r="AG50" i="4" s="1"/>
  <c r="AO109" i="1"/>
  <c r="AE50" i="4" s="1"/>
  <c r="AN109" i="1"/>
  <c r="AM109" i="1"/>
  <c r="AC50" i="4" s="1"/>
  <c r="AL103" i="1"/>
  <c r="AB44" i="4" s="1"/>
  <c r="AU103" i="1"/>
  <c r="AK44" i="4" s="1"/>
  <c r="AQ103" i="1"/>
  <c r="AG44" i="4" s="1"/>
  <c r="AO103" i="1"/>
  <c r="AE44" i="4" s="1"/>
  <c r="AN103" i="1"/>
  <c r="AM103" i="1"/>
  <c r="AC44" i="4" s="1"/>
  <c r="AL97" i="1"/>
  <c r="AU97" i="1"/>
  <c r="AK38" i="4" s="1"/>
  <c r="AQ97" i="1"/>
  <c r="AO97" i="1"/>
  <c r="AE38" i="4" s="1"/>
  <c r="AN97" i="1"/>
  <c r="AM97" i="1"/>
  <c r="AC38" i="4" s="1"/>
  <c r="AL91" i="1"/>
  <c r="AB32" i="4" s="1"/>
  <c r="AU91" i="1"/>
  <c r="AK32" i="4" s="1"/>
  <c r="AQ91" i="1"/>
  <c r="AG32" i="4" s="1"/>
  <c r="AO91" i="1"/>
  <c r="AE32" i="4" s="1"/>
  <c r="AN91" i="1"/>
  <c r="AM91" i="1"/>
  <c r="AC32" i="4" s="1"/>
  <c r="AL85" i="1"/>
  <c r="AB26" i="4" s="1"/>
  <c r="AU85" i="1"/>
  <c r="AK26" i="4" s="1"/>
  <c r="AQ85" i="1"/>
  <c r="AG26" i="4" s="1"/>
  <c r="AO85" i="1"/>
  <c r="AE26" i="4" s="1"/>
  <c r="AN85" i="1"/>
  <c r="AM85" i="1"/>
  <c r="AC26" i="4" s="1"/>
  <c r="AQ79" i="1"/>
  <c r="AO79" i="1"/>
  <c r="AE20" i="4" s="1"/>
  <c r="AQ73" i="1"/>
  <c r="AG14" i="4" s="1"/>
  <c r="AO73" i="1"/>
  <c r="AE14" i="4" s="1"/>
  <c r="AQ67" i="1"/>
  <c r="AG8" i="4" s="1"/>
  <c r="AO67" i="1"/>
  <c r="AE8" i="4" s="1"/>
  <c r="AE260" i="1"/>
  <c r="G260" i="1" s="1"/>
  <c r="AW260" i="1" s="1"/>
  <c r="AE254" i="1"/>
  <c r="G254" i="1" s="1"/>
  <c r="AE248" i="1"/>
  <c r="G248" i="1" s="1"/>
  <c r="AW248" i="1" s="1"/>
  <c r="AE242" i="1"/>
  <c r="G242" i="1" s="1"/>
  <c r="AE236" i="1"/>
  <c r="G236" i="1" s="1"/>
  <c r="AW236" i="1" s="1"/>
  <c r="AE230" i="1"/>
  <c r="G230" i="1" s="1"/>
  <c r="AW230" i="1" s="1"/>
  <c r="AE224" i="1"/>
  <c r="G224" i="1" s="1"/>
  <c r="AW224" i="1" s="1"/>
  <c r="AE218" i="1"/>
  <c r="G218" i="1" s="1"/>
  <c r="AE212" i="1"/>
  <c r="G212" i="1" s="1"/>
  <c r="AE206" i="1"/>
  <c r="G206" i="1" s="1"/>
  <c r="AE200" i="1"/>
  <c r="G200" i="1" s="1"/>
  <c r="AE194" i="1"/>
  <c r="G194" i="1" s="1"/>
  <c r="AW194" i="1" s="1"/>
  <c r="AE188" i="1"/>
  <c r="G188" i="1" s="1"/>
  <c r="AE182" i="1"/>
  <c r="G182" i="1" s="1"/>
  <c r="AE176" i="1"/>
  <c r="G176" i="1" s="1"/>
  <c r="AW176" i="1" s="1"/>
  <c r="AE170" i="1"/>
  <c r="G170" i="1" s="1"/>
  <c r="AE164" i="1"/>
  <c r="G164" i="1" s="1"/>
  <c r="AW164" i="1" s="1"/>
  <c r="AE158" i="1"/>
  <c r="G158" i="1" s="1"/>
  <c r="AW158" i="1" s="1"/>
  <c r="AE152" i="1"/>
  <c r="G152" i="1" s="1"/>
  <c r="AW152" i="1" s="1"/>
  <c r="AE146" i="1"/>
  <c r="G146" i="1" s="1"/>
  <c r="AE140" i="1"/>
  <c r="G140" i="1" s="1"/>
  <c r="AW140" i="1" s="1"/>
  <c r="AE134" i="1"/>
  <c r="G134" i="1" s="1"/>
  <c r="AW134" i="1" s="1"/>
  <c r="AE128" i="1"/>
  <c r="G128" i="1" s="1"/>
  <c r="AW128" i="1" s="1"/>
  <c r="AE122" i="1"/>
  <c r="G122" i="1" s="1"/>
  <c r="AE116" i="1"/>
  <c r="G116" i="1" s="1"/>
  <c r="AE110" i="1"/>
  <c r="G110" i="1" s="1"/>
  <c r="AE104" i="1"/>
  <c r="G104" i="1" s="1"/>
  <c r="AE98" i="1"/>
  <c r="G98" i="1" s="1"/>
  <c r="AW98" i="1" s="1"/>
  <c r="AE92" i="1"/>
  <c r="G92" i="1" s="1"/>
  <c r="AW92" i="1" s="1"/>
  <c r="AE86" i="1"/>
  <c r="G86" i="1" s="1"/>
  <c r="AW86" i="1" s="1"/>
  <c r="AE80" i="1"/>
  <c r="AE74" i="1"/>
  <c r="AE68" i="1"/>
  <c r="G68" i="1" s="1"/>
  <c r="AL235" i="1"/>
  <c r="AB176" i="4" s="1"/>
  <c r="AL199" i="1"/>
  <c r="AB140" i="4" s="1"/>
  <c r="AL163" i="1"/>
  <c r="AB104" i="4" s="1"/>
  <c r="S261" i="1"/>
  <c r="S255" i="1"/>
  <c r="S249" i="1"/>
  <c r="S243" i="1"/>
  <c r="S237" i="1"/>
  <c r="S231" i="1"/>
  <c r="S225" i="1"/>
  <c r="S219" i="1"/>
  <c r="S213" i="1"/>
  <c r="S207" i="1"/>
  <c r="S201" i="1"/>
  <c r="S195" i="1"/>
  <c r="S189" i="1"/>
  <c r="S183" i="1"/>
  <c r="S177" i="1"/>
  <c r="S171" i="1"/>
  <c r="S165" i="1"/>
  <c r="S159" i="1"/>
  <c r="S153" i="1"/>
  <c r="S147" i="1"/>
  <c r="S141" i="1"/>
  <c r="S135" i="1"/>
  <c r="S129" i="1"/>
  <c r="S123" i="1"/>
  <c r="S117" i="1"/>
  <c r="S111" i="1"/>
  <c r="S105" i="1"/>
  <c r="S99" i="1"/>
  <c r="S93" i="1"/>
  <c r="S87" i="1"/>
  <c r="S81" i="1"/>
  <c r="S75" i="1"/>
  <c r="S69" i="1"/>
  <c r="S242" i="1"/>
  <c r="S170" i="1"/>
  <c r="AC115" i="1"/>
  <c r="AC133" i="1"/>
  <c r="X248" i="1"/>
  <c r="V189" i="4" s="1"/>
  <c r="AA133" i="1"/>
  <c r="AC110" i="1"/>
  <c r="AA51" i="4" s="1"/>
  <c r="AU258" i="1"/>
  <c r="AK199" i="4" s="1"/>
  <c r="AQ258" i="1"/>
  <c r="AG199" i="4" s="1"/>
  <c r="AO258" i="1"/>
  <c r="AE199" i="4" s="1"/>
  <c r="AN258" i="1"/>
  <c r="AM258" i="1"/>
  <c r="AC199" i="4" s="1"/>
  <c r="AL258" i="1"/>
  <c r="AB199" i="4" s="1"/>
  <c r="AB252" i="1"/>
  <c r="Z193" i="4" s="1"/>
  <c r="AU252" i="1"/>
  <c r="AK193" i="4" s="1"/>
  <c r="AQ252" i="1"/>
  <c r="AG193" i="4" s="1"/>
  <c r="AO252" i="1"/>
  <c r="AE193" i="4" s="1"/>
  <c r="AN252" i="1"/>
  <c r="AM252" i="1"/>
  <c r="AC193" i="4" s="1"/>
  <c r="AL252" i="1"/>
  <c r="AU246" i="1"/>
  <c r="AQ246" i="1"/>
  <c r="AO246" i="1"/>
  <c r="AE187" i="4" s="1"/>
  <c r="AN246" i="1"/>
  <c r="AM246" i="1"/>
  <c r="AC187" i="4" s="1"/>
  <c r="AL246" i="1"/>
  <c r="AB187" i="4" s="1"/>
  <c r="AB240" i="1"/>
  <c r="Z181" i="4" s="1"/>
  <c r="AU240" i="1"/>
  <c r="AK181" i="4" s="1"/>
  <c r="AQ240" i="1"/>
  <c r="AG181" i="4" s="1"/>
  <c r="AO240" i="1"/>
  <c r="AE181" i="4" s="1"/>
  <c r="AN240" i="1"/>
  <c r="AM240" i="1"/>
  <c r="AC181" i="4" s="1"/>
  <c r="AL240" i="1"/>
  <c r="AB181" i="4" s="1"/>
  <c r="AU234" i="1"/>
  <c r="AK175" i="4" s="1"/>
  <c r="AQ234" i="1"/>
  <c r="AG175" i="4" s="1"/>
  <c r="AO234" i="1"/>
  <c r="AN234" i="1"/>
  <c r="AM234" i="1"/>
  <c r="AL234" i="1"/>
  <c r="AB175" i="4" s="1"/>
  <c r="AU228" i="1"/>
  <c r="AK169" i="4" s="1"/>
  <c r="AQ228" i="1"/>
  <c r="AG169" i="4" s="1"/>
  <c r="AO228" i="1"/>
  <c r="AE169" i="4" s="1"/>
  <c r="AN228" i="1"/>
  <c r="AM228" i="1"/>
  <c r="AC169" i="4" s="1"/>
  <c r="AL228" i="1"/>
  <c r="AB169" i="4" s="1"/>
  <c r="AU222" i="1"/>
  <c r="AK163" i="4" s="1"/>
  <c r="AQ222" i="1"/>
  <c r="AG163" i="4" s="1"/>
  <c r="AO222" i="1"/>
  <c r="AE163" i="4" s="1"/>
  <c r="AN222" i="1"/>
  <c r="AM222" i="1"/>
  <c r="AC163" i="4" s="1"/>
  <c r="AL222" i="1"/>
  <c r="AU216" i="1"/>
  <c r="AQ216" i="1"/>
  <c r="AG157" i="4" s="1"/>
  <c r="AO216" i="1"/>
  <c r="AN216" i="1"/>
  <c r="AM216" i="1"/>
  <c r="AC157" i="4" s="1"/>
  <c r="AL216" i="1"/>
  <c r="AB157" i="4" s="1"/>
  <c r="AU210" i="1"/>
  <c r="AK151" i="4" s="1"/>
  <c r="AQ210" i="1"/>
  <c r="AG151" i="4" s="1"/>
  <c r="AO210" i="1"/>
  <c r="AE151" i="4" s="1"/>
  <c r="AN210" i="1"/>
  <c r="AM210" i="1"/>
  <c r="AC151" i="4" s="1"/>
  <c r="AL210" i="1"/>
  <c r="AB151" i="4" s="1"/>
  <c r="AU204" i="1"/>
  <c r="AK145" i="4" s="1"/>
  <c r="AQ204" i="1"/>
  <c r="AG145" i="4" s="1"/>
  <c r="AO204" i="1"/>
  <c r="AE145" i="4" s="1"/>
  <c r="AN204" i="1"/>
  <c r="AM204" i="1"/>
  <c r="AL204" i="1"/>
  <c r="AB145" i="4" s="1"/>
  <c r="Z198" i="1"/>
  <c r="AU198" i="1"/>
  <c r="AK139" i="4" s="1"/>
  <c r="AQ198" i="1"/>
  <c r="AG139" i="4" s="1"/>
  <c r="AO198" i="1"/>
  <c r="AE139" i="4" s="1"/>
  <c r="AN198" i="1"/>
  <c r="AM198" i="1"/>
  <c r="AC139" i="4" s="1"/>
  <c r="AL198" i="1"/>
  <c r="AB139" i="4" s="1"/>
  <c r="AU192" i="1"/>
  <c r="AK133" i="4" s="1"/>
  <c r="AQ192" i="1"/>
  <c r="AG133" i="4" s="1"/>
  <c r="AO192" i="1"/>
  <c r="AE133" i="4" s="1"/>
  <c r="AN192" i="1"/>
  <c r="AM192" i="1"/>
  <c r="AC133" i="4" s="1"/>
  <c r="AL192" i="1"/>
  <c r="AB133" i="4" s="1"/>
  <c r="AU186" i="1"/>
  <c r="AK127" i="4" s="1"/>
  <c r="AQ186" i="1"/>
  <c r="AO186" i="1"/>
  <c r="AE127" i="4" s="1"/>
  <c r="AN186" i="1"/>
  <c r="AM186" i="1"/>
  <c r="AC127" i="4" s="1"/>
  <c r="AL186" i="1"/>
  <c r="AB127" i="4" s="1"/>
  <c r="AU180" i="1"/>
  <c r="AK121" i="4" s="1"/>
  <c r="AQ180" i="1"/>
  <c r="AG121" i="4" s="1"/>
  <c r="AO180" i="1"/>
  <c r="AE121" i="4" s="1"/>
  <c r="AN180" i="1"/>
  <c r="AM180" i="1"/>
  <c r="AC121" i="4" s="1"/>
  <c r="AL180" i="1"/>
  <c r="AB121" i="4" s="1"/>
  <c r="AA174" i="1"/>
  <c r="Y115" i="4" s="1"/>
  <c r="AU174" i="1"/>
  <c r="AK115" i="4" s="1"/>
  <c r="AQ174" i="1"/>
  <c r="AG115" i="4" s="1"/>
  <c r="AO174" i="1"/>
  <c r="AE115" i="4" s="1"/>
  <c r="AN174" i="1"/>
  <c r="AM174" i="1"/>
  <c r="AL174" i="1"/>
  <c r="AB115" i="4" s="1"/>
  <c r="AU168" i="1"/>
  <c r="AQ168" i="1"/>
  <c r="AG109" i="4" s="1"/>
  <c r="AO168" i="1"/>
  <c r="AE109" i="4" s="1"/>
  <c r="AN168" i="1"/>
  <c r="AM168" i="1"/>
  <c r="AC109" i="4" s="1"/>
  <c r="AL168" i="1"/>
  <c r="AB109" i="4" s="1"/>
  <c r="AU162" i="1"/>
  <c r="AK103" i="4" s="1"/>
  <c r="AQ162" i="1"/>
  <c r="AG103" i="4" s="1"/>
  <c r="AO162" i="1"/>
  <c r="AE103" i="4" s="1"/>
  <c r="AN162" i="1"/>
  <c r="AM162" i="1"/>
  <c r="AC103" i="4" s="1"/>
  <c r="AL162" i="1"/>
  <c r="AB103" i="4" s="1"/>
  <c r="AU156" i="1"/>
  <c r="AK97" i="4" s="1"/>
  <c r="AQ156" i="1"/>
  <c r="AG97" i="4" s="1"/>
  <c r="AO156" i="1"/>
  <c r="AN156" i="1"/>
  <c r="AM156" i="1"/>
  <c r="AL156" i="1"/>
  <c r="AB97" i="4" s="1"/>
  <c r="Z150" i="1"/>
  <c r="X91" i="4" s="1"/>
  <c r="AU150" i="1"/>
  <c r="AK91" i="4" s="1"/>
  <c r="AQ150" i="1"/>
  <c r="AG91" i="4" s="1"/>
  <c r="AO150" i="1"/>
  <c r="AE91" i="4" s="1"/>
  <c r="AN150" i="1"/>
  <c r="AM150" i="1"/>
  <c r="AC91" i="4" s="1"/>
  <c r="AL150" i="1"/>
  <c r="AB91" i="4" s="1"/>
  <c r="AU144" i="1"/>
  <c r="AK85" i="4" s="1"/>
  <c r="AQ144" i="1"/>
  <c r="AG85" i="4" s="1"/>
  <c r="AO144" i="1"/>
  <c r="AE85" i="4" s="1"/>
  <c r="AN144" i="1"/>
  <c r="AM144" i="1"/>
  <c r="AC85" i="4" s="1"/>
  <c r="AL144" i="1"/>
  <c r="AU138" i="1"/>
  <c r="AK79" i="4" s="1"/>
  <c r="AQ138" i="1"/>
  <c r="AO138" i="1"/>
  <c r="AE79" i="4" s="1"/>
  <c r="AN138" i="1"/>
  <c r="AM138" i="1"/>
  <c r="AC79" i="4" s="1"/>
  <c r="AL138" i="1"/>
  <c r="AB79" i="4" s="1"/>
  <c r="AU132" i="1"/>
  <c r="AK73" i="4" s="1"/>
  <c r="AQ132" i="1"/>
  <c r="AG73" i="4" s="1"/>
  <c r="AO132" i="1"/>
  <c r="AE73" i="4" s="1"/>
  <c r="AN132" i="1"/>
  <c r="AM132" i="1"/>
  <c r="AC73" i="4" s="1"/>
  <c r="AL132" i="1"/>
  <c r="AB73" i="4" s="1"/>
  <c r="AU126" i="1"/>
  <c r="AK67" i="4" s="1"/>
  <c r="AQ126" i="1"/>
  <c r="AG67" i="4" s="1"/>
  <c r="AO126" i="1"/>
  <c r="AN126" i="1"/>
  <c r="AM126" i="1"/>
  <c r="AC67" i="4" s="1"/>
  <c r="AL126" i="1"/>
  <c r="AU120" i="1"/>
  <c r="AK61" i="4" s="1"/>
  <c r="AQ120" i="1"/>
  <c r="AG61" i="4" s="1"/>
  <c r="AO120" i="1"/>
  <c r="AE61" i="4" s="1"/>
  <c r="AN120" i="1"/>
  <c r="AM120" i="1"/>
  <c r="AC61" i="4" s="1"/>
  <c r="AL120" i="1"/>
  <c r="AB61" i="4" s="1"/>
  <c r="AU114" i="1"/>
  <c r="AK55" i="4" s="1"/>
  <c r="AQ114" i="1"/>
  <c r="AG55" i="4" s="1"/>
  <c r="AO114" i="1"/>
  <c r="AE55" i="4" s="1"/>
  <c r="AN114" i="1"/>
  <c r="AM114" i="1"/>
  <c r="AC55" i="4" s="1"/>
  <c r="AL114" i="1"/>
  <c r="AB55" i="4" s="1"/>
  <c r="AU108" i="1"/>
  <c r="AQ108" i="1"/>
  <c r="AO108" i="1"/>
  <c r="AN108" i="1"/>
  <c r="AM108" i="1"/>
  <c r="AC49" i="4" s="1"/>
  <c r="AL108" i="1"/>
  <c r="AB49" i="4" s="1"/>
  <c r="AU102" i="1"/>
  <c r="AK43" i="4" s="1"/>
  <c r="AQ102" i="1"/>
  <c r="AG43" i="4" s="1"/>
  <c r="AO102" i="1"/>
  <c r="AE43" i="4" s="1"/>
  <c r="AN102" i="1"/>
  <c r="AM102" i="1"/>
  <c r="AC43" i="4" s="1"/>
  <c r="AL102" i="1"/>
  <c r="AB43" i="4" s="1"/>
  <c r="AU96" i="1"/>
  <c r="AK37" i="4" s="1"/>
  <c r="AQ96" i="1"/>
  <c r="AG37" i="4" s="1"/>
  <c r="AO96" i="1"/>
  <c r="AE37" i="4" s="1"/>
  <c r="AN96" i="1"/>
  <c r="AM96" i="1"/>
  <c r="AC37" i="4" s="1"/>
  <c r="AL96" i="1"/>
  <c r="AB37" i="4" s="1"/>
  <c r="AU90" i="1"/>
  <c r="AK31" i="4" s="1"/>
  <c r="AQ90" i="1"/>
  <c r="AO90" i="1"/>
  <c r="AE31" i="4" s="1"/>
  <c r="AN90" i="1"/>
  <c r="AM90" i="1"/>
  <c r="AC31" i="4" s="1"/>
  <c r="AL90" i="1"/>
  <c r="AB31" i="4" s="1"/>
  <c r="AU84" i="1"/>
  <c r="AK25" i="4" s="1"/>
  <c r="AQ84" i="1"/>
  <c r="AG25" i="4" s="1"/>
  <c r="AO84" i="1"/>
  <c r="AE25" i="4" s="1"/>
  <c r="AN84" i="1"/>
  <c r="AM84" i="1"/>
  <c r="AC25" i="4" s="1"/>
  <c r="AL84" i="1"/>
  <c r="AB25" i="4" s="1"/>
  <c r="AU78" i="1"/>
  <c r="AK19" i="4" s="1"/>
  <c r="AQ78" i="1"/>
  <c r="AG19" i="4" s="1"/>
  <c r="AO78" i="1"/>
  <c r="AE19" i="4" s="1"/>
  <c r="AU72" i="1"/>
  <c r="AK13" i="4" s="1"/>
  <c r="AQ72" i="1"/>
  <c r="AG13" i="4" s="1"/>
  <c r="AO72" i="1"/>
  <c r="AE13" i="4" s="1"/>
  <c r="AM72" i="1"/>
  <c r="AC13" i="4" s="1"/>
  <c r="AL72" i="1"/>
  <c r="AB13" i="4" s="1"/>
  <c r="AU66" i="1"/>
  <c r="AK7" i="4" s="1"/>
  <c r="AQ66" i="1"/>
  <c r="AG7" i="4" s="1"/>
  <c r="AO66" i="1"/>
  <c r="AE7" i="4" s="1"/>
  <c r="AM66" i="1"/>
  <c r="AC7" i="4" s="1"/>
  <c r="AE259" i="1"/>
  <c r="G259" i="1" s="1"/>
  <c r="AW259" i="1" s="1"/>
  <c r="AE253" i="1"/>
  <c r="G253" i="1" s="1"/>
  <c r="AW253" i="1" s="1"/>
  <c r="AE247" i="1"/>
  <c r="G247" i="1" s="1"/>
  <c r="AW247" i="1" s="1"/>
  <c r="AE241" i="1"/>
  <c r="G241" i="1" s="1"/>
  <c r="AW241" i="1" s="1"/>
  <c r="AE235" i="1"/>
  <c r="G235" i="1" s="1"/>
  <c r="AE229" i="1"/>
  <c r="G229" i="1" s="1"/>
  <c r="AE223" i="1"/>
  <c r="G223" i="1" s="1"/>
  <c r="AE217" i="1"/>
  <c r="G217" i="1" s="1"/>
  <c r="AE211" i="1"/>
  <c r="G211" i="1" s="1"/>
  <c r="AE205" i="1"/>
  <c r="G205" i="1" s="1"/>
  <c r="AE199" i="1"/>
  <c r="G199" i="1" s="1"/>
  <c r="AE193" i="1"/>
  <c r="G193" i="1" s="1"/>
  <c r="AE187" i="1"/>
  <c r="G187" i="1" s="1"/>
  <c r="AW187" i="1" s="1"/>
  <c r="AE181" i="1"/>
  <c r="G181" i="1" s="1"/>
  <c r="AE175" i="1"/>
  <c r="G175" i="1" s="1"/>
  <c r="AE169" i="1"/>
  <c r="G169" i="1" s="1"/>
  <c r="AW169" i="1" s="1"/>
  <c r="AE163" i="1"/>
  <c r="G163" i="1" s="1"/>
  <c r="AE157" i="1"/>
  <c r="G157" i="1" s="1"/>
  <c r="AE151" i="1"/>
  <c r="G151" i="1" s="1"/>
  <c r="AW151" i="1" s="1"/>
  <c r="AE145" i="1"/>
  <c r="G145" i="1" s="1"/>
  <c r="AW145" i="1" s="1"/>
  <c r="AE139" i="1"/>
  <c r="G139" i="1" s="1"/>
  <c r="AW139" i="1" s="1"/>
  <c r="AE133" i="1"/>
  <c r="G133" i="1" s="1"/>
  <c r="AW133" i="1" s="1"/>
  <c r="AE127" i="1"/>
  <c r="G127" i="1" s="1"/>
  <c r="AE121" i="1"/>
  <c r="G121" i="1" s="1"/>
  <c r="AE115" i="1"/>
  <c r="G115" i="1" s="1"/>
  <c r="AE109" i="1"/>
  <c r="G109" i="1" s="1"/>
  <c r="AE103" i="1"/>
  <c r="G103" i="1" s="1"/>
  <c r="AW103" i="1" s="1"/>
  <c r="AE97" i="1"/>
  <c r="G97" i="1" s="1"/>
  <c r="AW97" i="1" s="1"/>
  <c r="AE91" i="1"/>
  <c r="G91" i="1" s="1"/>
  <c r="AE85" i="1"/>
  <c r="G85" i="1" s="1"/>
  <c r="AE79" i="1"/>
  <c r="G79" i="1" s="1"/>
  <c r="AW79" i="1" s="1"/>
  <c r="AE73" i="1"/>
  <c r="G73" i="1" s="1"/>
  <c r="AE67" i="1"/>
  <c r="G67" i="1" s="1"/>
  <c r="AL229" i="1"/>
  <c r="AB170" i="4" s="1"/>
  <c r="AL193" i="1"/>
  <c r="AB134" i="4" s="1"/>
  <c r="AL157" i="1"/>
  <c r="AB98" i="4" s="1"/>
  <c r="Z336" i="1"/>
  <c r="AQ336" i="1"/>
  <c r="AG277" i="4" s="1"/>
  <c r="AE336" i="1"/>
  <c r="G336" i="1" s="1"/>
  <c r="AL336" i="1"/>
  <c r="AB277" i="4" s="1"/>
  <c r="W336" i="1"/>
  <c r="U277" i="4" s="1"/>
  <c r="AU336" i="1"/>
  <c r="AK277" i="4" s="1"/>
  <c r="X334" i="1"/>
  <c r="V275" i="4" s="1"/>
  <c r="AN334" i="1"/>
  <c r="AO334" i="1"/>
  <c r="AE275" i="4" s="1"/>
  <c r="Y334" i="1"/>
  <c r="W275" i="4" s="1"/>
  <c r="AA278" i="1"/>
  <c r="Y219" i="4" s="1"/>
  <c r="AO278" i="1"/>
  <c r="AE219" i="4" s="1"/>
  <c r="AB278" i="1"/>
  <c r="Z219" i="4" s="1"/>
  <c r="AU278" i="1"/>
  <c r="AK219" i="4" s="1"/>
  <c r="AC278" i="1"/>
  <c r="AA219" i="4" s="1"/>
  <c r="X278" i="1"/>
  <c r="V219" i="4" s="1"/>
  <c r="AE278" i="1"/>
  <c r="G278" i="1" s="1"/>
  <c r="AM278" i="1"/>
  <c r="AC219" i="4" s="1"/>
  <c r="V278" i="1"/>
  <c r="T219" i="4" s="1"/>
  <c r="AL278" i="1"/>
  <c r="AB219" i="4" s="1"/>
  <c r="Y278" i="1"/>
  <c r="W219" i="4" s="1"/>
  <c r="AN278" i="1"/>
  <c r="Y333" i="1"/>
  <c r="W274" i="4" s="1"/>
  <c r="AO333" i="1"/>
  <c r="AE274" i="4" s="1"/>
  <c r="AB333" i="1"/>
  <c r="Z274" i="4" s="1"/>
  <c r="AE333" i="1"/>
  <c r="G333" i="1" s="1"/>
  <c r="AQ333" i="1"/>
  <c r="AG274" i="4" s="1"/>
  <c r="AU333" i="1"/>
  <c r="AK274" i="4" s="1"/>
  <c r="X333" i="1"/>
  <c r="V274" i="4" s="1"/>
  <c r="Z333" i="1"/>
  <c r="AA333" i="1"/>
  <c r="Y274" i="4" s="1"/>
  <c r="AL333" i="1"/>
  <c r="AB274" i="4" s="1"/>
  <c r="W354" i="1"/>
  <c r="U295" i="4" s="1"/>
  <c r="AE354" i="1"/>
  <c r="G354" i="1" s="1"/>
  <c r="AO354" i="1"/>
  <c r="AE295" i="4" s="1"/>
  <c r="X354" i="1"/>
  <c r="V295" i="4" s="1"/>
  <c r="AU354" i="1"/>
  <c r="AK295" i="4" s="1"/>
  <c r="Y354" i="1"/>
  <c r="W295" i="4" s="1"/>
  <c r="AA354" i="1"/>
  <c r="Y295" i="4" s="1"/>
  <c r="AC354" i="1"/>
  <c r="AA295" i="4" s="1"/>
  <c r="AL354" i="1"/>
  <c r="AB295" i="4" s="1"/>
  <c r="X352" i="1"/>
  <c r="V293" i="4" s="1"/>
  <c r="AE352" i="1"/>
  <c r="G352" i="1" s="1"/>
  <c r="AO352" i="1"/>
  <c r="AE293" i="4" s="1"/>
  <c r="W352" i="1"/>
  <c r="U293" i="4" s="1"/>
  <c r="AU352" i="1"/>
  <c r="AK293" i="4" s="1"/>
  <c r="Y352" i="1"/>
  <c r="W293" i="4" s="1"/>
  <c r="AA352" i="1"/>
  <c r="Y293" i="4" s="1"/>
  <c r="AC352" i="1"/>
  <c r="AA293" i="4" s="1"/>
  <c r="X345" i="1"/>
  <c r="V286" i="4" s="1"/>
  <c r="Y345" i="1"/>
  <c r="W286" i="4" s="1"/>
  <c r="AL345" i="1"/>
  <c r="AB286" i="4" s="1"/>
  <c r="AA345" i="1"/>
  <c r="Y286" i="4" s="1"/>
  <c r="AO345" i="1"/>
  <c r="AE286" i="4" s="1"/>
  <c r="Z310" i="1"/>
  <c r="AQ310" i="1"/>
  <c r="AG251" i="4" s="1"/>
  <c r="AA310" i="1"/>
  <c r="Y251" i="4" s="1"/>
  <c r="AU310" i="1"/>
  <c r="AK251" i="4" s="1"/>
  <c r="AB310" i="1"/>
  <c r="Z251" i="4" s="1"/>
  <c r="X310" i="1"/>
  <c r="V251" i="4" s="1"/>
  <c r="AE310" i="1"/>
  <c r="G310" i="1" s="1"/>
  <c r="AM310" i="1"/>
  <c r="AC251" i="4" s="1"/>
  <c r="Y310" i="1"/>
  <c r="W251" i="4" s="1"/>
  <c r="AL310" i="1"/>
  <c r="AB251" i="4" s="1"/>
  <c r="AA321" i="1"/>
  <c r="Y262" i="4" s="1"/>
  <c r="X321" i="1"/>
  <c r="V262" i="4" s="1"/>
  <c r="Z321" i="1"/>
  <c r="AN321" i="1"/>
  <c r="AC321" i="1"/>
  <c r="AA262" i="4" s="1"/>
  <c r="AO321" i="1"/>
  <c r="AE262" i="4" s="1"/>
  <c r="AE321" i="1"/>
  <c r="G321" i="1" s="1"/>
  <c r="AU321" i="1"/>
  <c r="AK262" i="4" s="1"/>
  <c r="W321" i="1"/>
  <c r="U262" i="4" s="1"/>
  <c r="AO310" i="1"/>
  <c r="AE251" i="4" s="1"/>
  <c r="X304" i="1"/>
  <c r="V245" i="4" s="1"/>
  <c r="AE304" i="1"/>
  <c r="G304" i="1" s="1"/>
  <c r="AL304" i="1"/>
  <c r="AB245" i="4" s="1"/>
  <c r="Y304" i="1"/>
  <c r="W245" i="4" s="1"/>
  <c r="AM304" i="1"/>
  <c r="AC245" i="4" s="1"/>
  <c r="Z304" i="1"/>
  <c r="AO304" i="1"/>
  <c r="AE245" i="4" s="1"/>
  <c r="AB304" i="1"/>
  <c r="Z245" i="4" s="1"/>
  <c r="AU304" i="1"/>
  <c r="AK245" i="4" s="1"/>
  <c r="AQ304" i="1"/>
  <c r="AG245" i="4" s="1"/>
  <c r="AA304" i="1"/>
  <c r="Y245" i="4" s="1"/>
  <c r="W284" i="1"/>
  <c r="U225" i="4" s="1"/>
  <c r="AB284" i="1"/>
  <c r="Z225" i="4" s="1"/>
  <c r="AN284" i="1"/>
  <c r="AU284" i="1"/>
  <c r="AK225" i="4" s="1"/>
  <c r="Z284" i="1"/>
  <c r="AQ345" i="1"/>
  <c r="AG286" i="4" s="1"/>
  <c r="AA343" i="1"/>
  <c r="Y284" i="4" s="1"/>
  <c r="AQ343" i="1"/>
  <c r="AG284" i="4" s="1"/>
  <c r="W343" i="1"/>
  <c r="U284" i="4" s="1"/>
  <c r="AU343" i="1"/>
  <c r="AK284" i="4" s="1"/>
  <c r="Y343" i="1"/>
  <c r="W284" i="4" s="1"/>
  <c r="Z343" i="1"/>
  <c r="AL343" i="1"/>
  <c r="AB284" i="4" s="1"/>
  <c r="AC343" i="1"/>
  <c r="AA284" i="4" s="1"/>
  <c r="AN343" i="1"/>
  <c r="AO363" i="1"/>
  <c r="AE304" i="4" s="1"/>
  <c r="V363" i="1"/>
  <c r="T304" i="4" s="1"/>
  <c r="AU361" i="1"/>
  <c r="AK302" i="4" s="1"/>
  <c r="AA361" i="1"/>
  <c r="Y302" i="4" s="1"/>
  <c r="AU360" i="1"/>
  <c r="AK301" i="4" s="1"/>
  <c r="V360" i="1"/>
  <c r="T301" i="4" s="1"/>
  <c r="AA359" i="1"/>
  <c r="Y300" i="4" s="1"/>
  <c r="AN358" i="1"/>
  <c r="AN357" i="1"/>
  <c r="Y357" i="1"/>
  <c r="W298" i="4" s="1"/>
  <c r="Y351" i="1"/>
  <c r="W292" i="4" s="1"/>
  <c r="AL350" i="1"/>
  <c r="AB291" i="4" s="1"/>
  <c r="W350" i="1"/>
  <c r="U291" i="4" s="1"/>
  <c r="AQ348" i="1"/>
  <c r="AG289" i="4" s="1"/>
  <c r="AL344" i="1"/>
  <c r="AB285" i="4" s="1"/>
  <c r="Y344" i="1"/>
  <c r="W285" i="4" s="1"/>
  <c r="Y341" i="1"/>
  <c r="W282" i="4" s="1"/>
  <c r="Y339" i="1"/>
  <c r="W280" i="4" s="1"/>
  <c r="AO339" i="1"/>
  <c r="AE280" i="4" s="1"/>
  <c r="AQ331" i="1"/>
  <c r="AG272" i="4" s="1"/>
  <c r="X288" i="1"/>
  <c r="V229" i="4" s="1"/>
  <c r="AN288" i="1"/>
  <c r="AU288" i="1"/>
  <c r="AK229" i="4" s="1"/>
  <c r="AB288" i="1"/>
  <c r="Z229" i="4" s="1"/>
  <c r="AO282" i="1"/>
  <c r="AE223" i="4" s="1"/>
  <c r="X282" i="1"/>
  <c r="V223" i="4" s="1"/>
  <c r="AA282" i="1"/>
  <c r="Y223" i="4" s="1"/>
  <c r="AN282" i="1"/>
  <c r="AO361" i="1"/>
  <c r="AE302" i="4" s="1"/>
  <c r="X361" i="1"/>
  <c r="V302" i="4" s="1"/>
  <c r="AU351" i="1"/>
  <c r="AK292" i="4" s="1"/>
  <c r="W351" i="1"/>
  <c r="U292" i="4" s="1"/>
  <c r="AU341" i="1"/>
  <c r="AK282" i="4" s="1"/>
  <c r="Y313" i="1"/>
  <c r="W254" i="4" s="1"/>
  <c r="X313" i="1"/>
  <c r="V254" i="4" s="1"/>
  <c r="Z313" i="1"/>
  <c r="AN313" i="1"/>
  <c r="AC313" i="1"/>
  <c r="AA254" i="4" s="1"/>
  <c r="AQ313" i="1"/>
  <c r="AG254" i="4" s="1"/>
  <c r="AE313" i="1"/>
  <c r="G313" i="1" s="1"/>
  <c r="Z311" i="1"/>
  <c r="AA311" i="1"/>
  <c r="Y252" i="4" s="1"/>
  <c r="AL311" i="1"/>
  <c r="AB252" i="4" s="1"/>
  <c r="AB311" i="1"/>
  <c r="Z252" i="4" s="1"/>
  <c r="AM311" i="1"/>
  <c r="AC252" i="4" s="1"/>
  <c r="V311" i="1"/>
  <c r="T252" i="4" s="1"/>
  <c r="AQ311" i="1"/>
  <c r="AG252" i="4" s="1"/>
  <c r="V295" i="1"/>
  <c r="T236" i="4" s="1"/>
  <c r="AA295" i="1"/>
  <c r="Y236" i="4" s="1"/>
  <c r="AO295" i="1"/>
  <c r="AE236" i="4" s="1"/>
  <c r="AM363" i="1"/>
  <c r="AC304" i="4" s="1"/>
  <c r="AC363" i="1"/>
  <c r="AA304" i="4" s="1"/>
  <c r="W362" i="1"/>
  <c r="U303" i="4" s="1"/>
  <c r="AN361" i="1"/>
  <c r="AE361" i="1"/>
  <c r="G361" i="1" s="1"/>
  <c r="V361" i="1"/>
  <c r="T302" i="4" s="1"/>
  <c r="V357" i="1"/>
  <c r="T298" i="4" s="1"/>
  <c r="AO351" i="1"/>
  <c r="AE292" i="4" s="1"/>
  <c r="AE351" i="1"/>
  <c r="G351" i="1" s="1"/>
  <c r="AQ341" i="1"/>
  <c r="AG282" i="4" s="1"/>
  <c r="X329" i="1"/>
  <c r="V270" i="4" s="1"/>
  <c r="Z329" i="1"/>
  <c r="AB329" i="1"/>
  <c r="Z270" i="4" s="1"/>
  <c r="AO329" i="1"/>
  <c r="AE270" i="4" s="1"/>
  <c r="X277" i="1"/>
  <c r="V218" i="4" s="1"/>
  <c r="Y277" i="1"/>
  <c r="W218" i="4" s="1"/>
  <c r="AA277" i="1"/>
  <c r="Y218" i="4" s="1"/>
  <c r="AL277" i="1"/>
  <c r="AB218" i="4" s="1"/>
  <c r="AB277" i="1"/>
  <c r="Z218" i="4" s="1"/>
  <c r="AM277" i="1"/>
  <c r="AC218" i="4" s="1"/>
  <c r="AO277" i="1"/>
  <c r="AE218" i="4" s="1"/>
  <c r="Z270" i="1"/>
  <c r="AE270" i="1"/>
  <c r="G270" i="1" s="1"/>
  <c r="AL270" i="1"/>
  <c r="AB211" i="4" s="1"/>
  <c r="X270" i="1"/>
  <c r="V211" i="4" s="1"/>
  <c r="AO270" i="1"/>
  <c r="AE211" i="4" s="1"/>
  <c r="Y270" i="1"/>
  <c r="W211" i="4" s="1"/>
  <c r="AQ270" i="1"/>
  <c r="AG211" i="4" s="1"/>
  <c r="AA270" i="1"/>
  <c r="Y211" i="4" s="1"/>
  <c r="AB270" i="1"/>
  <c r="Z211" i="4" s="1"/>
  <c r="AA341" i="1"/>
  <c r="Y282" i="4" s="1"/>
  <c r="W341" i="1"/>
  <c r="U282" i="4" s="1"/>
  <c r="Y335" i="1"/>
  <c r="W276" i="4" s="1"/>
  <c r="AA335" i="1"/>
  <c r="Y276" i="4" s="1"/>
  <c r="AL335" i="1"/>
  <c r="AB276" i="4" s="1"/>
  <c r="AE332" i="1"/>
  <c r="G332" i="1" s="1"/>
  <c r="X332" i="1"/>
  <c r="V273" i="4" s="1"/>
  <c r="AA330" i="1"/>
  <c r="Y271" i="4" s="1"/>
  <c r="AB330" i="1"/>
  <c r="Z271" i="4" s="1"/>
  <c r="AL330" i="1"/>
  <c r="AB271" i="4" s="1"/>
  <c r="V330" i="1"/>
  <c r="T271" i="4" s="1"/>
  <c r="AE330" i="1"/>
  <c r="G330" i="1" s="1"/>
  <c r="AQ330" i="1"/>
  <c r="AG271" i="4" s="1"/>
  <c r="W285" i="1"/>
  <c r="U226" i="4" s="1"/>
  <c r="AC285" i="1"/>
  <c r="AA226" i="4" s="1"/>
  <c r="AO285" i="1"/>
  <c r="AE226" i="4" s="1"/>
  <c r="X272" i="1"/>
  <c r="V213" i="4" s="1"/>
  <c r="AE272" i="1"/>
  <c r="G272" i="1" s="1"/>
  <c r="AM272" i="1"/>
  <c r="AC213" i="4" s="1"/>
  <c r="Y272" i="1"/>
  <c r="W213" i="4" s="1"/>
  <c r="AN272" i="1"/>
  <c r="AA272" i="1"/>
  <c r="Y213" i="4" s="1"/>
  <c r="AO272" i="1"/>
  <c r="AE213" i="4" s="1"/>
  <c r="AC272" i="1"/>
  <c r="AA213" i="4" s="1"/>
  <c r="AQ266" i="1"/>
  <c r="AG207" i="4" s="1"/>
  <c r="Z266" i="1"/>
  <c r="AU363" i="1"/>
  <c r="AK304" i="4" s="1"/>
  <c r="Z363" i="1"/>
  <c r="AC361" i="1"/>
  <c r="AA302" i="4" s="1"/>
  <c r="AB360" i="1"/>
  <c r="Z301" i="4" s="1"/>
  <c r="AU357" i="1"/>
  <c r="AK298" i="4" s="1"/>
  <c r="AL351" i="1"/>
  <c r="AB292" i="4" s="1"/>
  <c r="AC351" i="1"/>
  <c r="AA292" i="4" s="1"/>
  <c r="AL349" i="1"/>
  <c r="AB290" i="4" s="1"/>
  <c r="AN341" i="1"/>
  <c r="AC341" i="1"/>
  <c r="AA282" i="4" s="1"/>
  <c r="AO337" i="1"/>
  <c r="AE278" i="4" s="1"/>
  <c r="AN335" i="1"/>
  <c r="X335" i="1"/>
  <c r="V276" i="4" s="1"/>
  <c r="AE331" i="1"/>
  <c r="G331" i="1" s="1"/>
  <c r="AU331" i="1"/>
  <c r="AK272" i="4" s="1"/>
  <c r="Y331" i="1"/>
  <c r="W272" i="4" s="1"/>
  <c r="Y330" i="1"/>
  <c r="W271" i="4" s="1"/>
  <c r="AM329" i="1"/>
  <c r="AC270" i="4" s="1"/>
  <c r="V329" i="1"/>
  <c r="T270" i="4" s="1"/>
  <c r="Y327" i="1"/>
  <c r="W268" i="4" s="1"/>
  <c r="AL327" i="1"/>
  <c r="AB268" i="4" s="1"/>
  <c r="Z327" i="1"/>
  <c r="AM327" i="1"/>
  <c r="AC268" i="4" s="1"/>
  <c r="AB327" i="1"/>
  <c r="Z268" i="4" s="1"/>
  <c r="AQ327" i="1"/>
  <c r="AG268" i="4" s="1"/>
  <c r="AU313" i="1"/>
  <c r="AK254" i="4" s="1"/>
  <c r="AO311" i="1"/>
  <c r="AE252" i="4" s="1"/>
  <c r="AA308" i="1"/>
  <c r="Y249" i="4" s="1"/>
  <c r="Y308" i="1"/>
  <c r="W249" i="4" s="1"/>
  <c r="AQ308" i="1"/>
  <c r="AG249" i="4" s="1"/>
  <c r="Z308" i="1"/>
  <c r="AU308" i="1"/>
  <c r="AK249" i="4" s="1"/>
  <c r="AB308" i="1"/>
  <c r="Z249" i="4" s="1"/>
  <c r="AE308" i="1"/>
  <c r="G308" i="1" s="1"/>
  <c r="AL308" i="1"/>
  <c r="AB249" i="4" s="1"/>
  <c r="X300" i="1"/>
  <c r="V241" i="4" s="1"/>
  <c r="Z300" i="1"/>
  <c r="AM300" i="1"/>
  <c r="AC241" i="4" s="1"/>
  <c r="AB300" i="1"/>
  <c r="Z241" i="4" s="1"/>
  <c r="AQ300" i="1"/>
  <c r="AG241" i="4" s="1"/>
  <c r="X299" i="1"/>
  <c r="V240" i="4" s="1"/>
  <c r="Y299" i="1"/>
  <c r="W240" i="4" s="1"/>
  <c r="AL299" i="1"/>
  <c r="AB240" i="4" s="1"/>
  <c r="AA299" i="1"/>
  <c r="Y240" i="4" s="1"/>
  <c r="AO299" i="1"/>
  <c r="AE240" i="4" s="1"/>
  <c r="V297" i="1"/>
  <c r="T238" i="4" s="1"/>
  <c r="AQ297" i="1"/>
  <c r="AG238" i="4" s="1"/>
  <c r="AA297" i="1"/>
  <c r="Y238" i="4" s="1"/>
  <c r="Z285" i="1"/>
  <c r="AU277" i="1"/>
  <c r="AK218" i="4" s="1"/>
  <c r="AB272" i="1"/>
  <c r="Z213" i="4" s="1"/>
  <c r="Z320" i="1"/>
  <c r="X318" i="1"/>
  <c r="V259" i="4" s="1"/>
  <c r="Z316" i="1"/>
  <c r="Z314" i="1"/>
  <c r="Z312" i="1"/>
  <c r="AO309" i="1"/>
  <c r="AE250" i="4" s="1"/>
  <c r="V309" i="1"/>
  <c r="T250" i="4" s="1"/>
  <c r="AA305" i="1"/>
  <c r="Y246" i="4" s="1"/>
  <c r="Z302" i="1"/>
  <c r="AQ301" i="1"/>
  <c r="AG242" i="4" s="1"/>
  <c r="V298" i="1"/>
  <c r="T239" i="4" s="1"/>
  <c r="V291" i="1"/>
  <c r="T232" i="4" s="1"/>
  <c r="AB281" i="1"/>
  <c r="Z222" i="4" s="1"/>
  <c r="AM326" i="1"/>
  <c r="AC267" i="4" s="1"/>
  <c r="Z325" i="1"/>
  <c r="W320" i="1"/>
  <c r="U261" i="4" s="1"/>
  <c r="AU318" i="1"/>
  <c r="AK259" i="4" s="1"/>
  <c r="W316" i="1"/>
  <c r="U257" i="4" s="1"/>
  <c r="W314" i="1"/>
  <c r="U255" i="4" s="1"/>
  <c r="V305" i="1"/>
  <c r="T246" i="4" s="1"/>
  <c r="AQ302" i="1"/>
  <c r="AG243" i="4" s="1"/>
  <c r="X302" i="1"/>
  <c r="V243" i="4" s="1"/>
  <c r="AL296" i="1"/>
  <c r="AB237" i="4" s="1"/>
  <c r="Y296" i="1"/>
  <c r="W237" i="4" s="1"/>
  <c r="AU291" i="1"/>
  <c r="AK232" i="4" s="1"/>
  <c r="AB290" i="1"/>
  <c r="Z231" i="4" s="1"/>
  <c r="AU276" i="1"/>
  <c r="AK217" i="4" s="1"/>
  <c r="V276" i="1"/>
  <c r="T217" i="4" s="1"/>
  <c r="X265" i="1"/>
  <c r="V206" i="4" s="1"/>
  <c r="AL326" i="1"/>
  <c r="AB267" i="4" s="1"/>
  <c r="AU325" i="1"/>
  <c r="AK266" i="4" s="1"/>
  <c r="Y325" i="1"/>
  <c r="W266" i="4" s="1"/>
  <c r="AQ324" i="1"/>
  <c r="AG265" i="4" s="1"/>
  <c r="AC324" i="1"/>
  <c r="AA265" i="4" s="1"/>
  <c r="AU320" i="1"/>
  <c r="AK261" i="4" s="1"/>
  <c r="AU316" i="1"/>
  <c r="AK257" i="4" s="1"/>
  <c r="AU314" i="1"/>
  <c r="AK255" i="4" s="1"/>
  <c r="AU312" i="1"/>
  <c r="AK253" i="4" s="1"/>
  <c r="AE312" i="1"/>
  <c r="G312" i="1" s="1"/>
  <c r="AQ305" i="1"/>
  <c r="AG246" i="4" s="1"/>
  <c r="AM302" i="1"/>
  <c r="AC243" i="4" s="1"/>
  <c r="AE302" i="1"/>
  <c r="G302" i="1" s="1"/>
  <c r="AL271" i="1"/>
  <c r="AB212" i="4" s="1"/>
  <c r="V271" i="1"/>
  <c r="T212" i="4" s="1"/>
  <c r="X268" i="1"/>
  <c r="V209" i="4" s="1"/>
  <c r="S363" i="1"/>
  <c r="Z358" i="1"/>
  <c r="AQ358" i="1"/>
  <c r="AG299" i="4" s="1"/>
  <c r="X358" i="1"/>
  <c r="V299" i="4" s="1"/>
  <c r="AE358" i="1"/>
  <c r="G358" i="1" s="1"/>
  <c r="Y358" i="1"/>
  <c r="W299" i="4" s="1"/>
  <c r="AL358" i="1"/>
  <c r="AB299" i="4" s="1"/>
  <c r="AA358" i="1"/>
  <c r="Y299" i="4" s="1"/>
  <c r="AM358" i="1"/>
  <c r="AC299" i="4" s="1"/>
  <c r="V358" i="1"/>
  <c r="T299" i="4" s="1"/>
  <c r="AC358" i="1"/>
  <c r="AA299" i="4" s="1"/>
  <c r="AO358" i="1"/>
  <c r="AE299" i="4" s="1"/>
  <c r="AN353" i="1"/>
  <c r="X353" i="1"/>
  <c r="V294" i="4" s="1"/>
  <c r="Z356" i="1"/>
  <c r="AQ356" i="1"/>
  <c r="AG297" i="4" s="1"/>
  <c r="AA356" i="1"/>
  <c r="Y297" i="4" s="1"/>
  <c r="AM356" i="1"/>
  <c r="AC297" i="4" s="1"/>
  <c r="AB356" i="1"/>
  <c r="Z297" i="4" s="1"/>
  <c r="AN356" i="1"/>
  <c r="AU356" i="1"/>
  <c r="AK297" i="4" s="1"/>
  <c r="V356" i="1"/>
  <c r="T297" i="4" s="1"/>
  <c r="AC356" i="1"/>
  <c r="AA297" i="4" s="1"/>
  <c r="AO356" i="1"/>
  <c r="AE297" i="4" s="1"/>
  <c r="X356" i="1"/>
  <c r="V297" i="4" s="1"/>
  <c r="AE356" i="1"/>
  <c r="G356" i="1" s="1"/>
  <c r="Z362" i="1"/>
  <c r="AQ362" i="1"/>
  <c r="AG303" i="4" s="1"/>
  <c r="AB362" i="1"/>
  <c r="Z303" i="4" s="1"/>
  <c r="AN362" i="1"/>
  <c r="AU362" i="1"/>
  <c r="AK303" i="4" s="1"/>
  <c r="V362" i="1"/>
  <c r="T303" i="4" s="1"/>
  <c r="AC362" i="1"/>
  <c r="AA303" i="4" s="1"/>
  <c r="AO362" i="1"/>
  <c r="AE303" i="4" s="1"/>
  <c r="X362" i="1"/>
  <c r="V303" i="4" s="1"/>
  <c r="AE362" i="1"/>
  <c r="G362" i="1" s="1"/>
  <c r="AA362" i="1"/>
  <c r="Y303" i="4" s="1"/>
  <c r="W356" i="1"/>
  <c r="U297" i="4" s="1"/>
  <c r="Y362" i="1"/>
  <c r="W303" i="4" s="1"/>
  <c r="S346" i="1"/>
  <c r="V353" i="1"/>
  <c r="T294" i="4" s="1"/>
  <c r="AB353" i="1"/>
  <c r="Z294" i="4" s="1"/>
  <c r="AM353" i="1"/>
  <c r="AC294" i="4" s="1"/>
  <c r="Z353" i="1"/>
  <c r="AQ353" i="1"/>
  <c r="AG294" i="4" s="1"/>
  <c r="Y353" i="1"/>
  <c r="W294" i="4" s="1"/>
  <c r="AO353" i="1"/>
  <c r="AE294" i="4" s="1"/>
  <c r="AA353" i="1"/>
  <c r="Y294" i="4" s="1"/>
  <c r="AC353" i="1"/>
  <c r="AA294" i="4" s="1"/>
  <c r="W353" i="1"/>
  <c r="U294" i="4" s="1"/>
  <c r="AE353" i="1"/>
  <c r="G353" i="1" s="1"/>
  <c r="AL353" i="1"/>
  <c r="AB294" i="4" s="1"/>
  <c r="AU353" i="1"/>
  <c r="AK294" i="4" s="1"/>
  <c r="AL363" i="1"/>
  <c r="AB304" i="4" s="1"/>
  <c r="AA363" i="1"/>
  <c r="Y304" i="4" s="1"/>
  <c r="AL361" i="1"/>
  <c r="AB302" i="4" s="1"/>
  <c r="AM360" i="1"/>
  <c r="AC301" i="4" s="1"/>
  <c r="AA360" i="1"/>
  <c r="Y301" i="4" s="1"/>
  <c r="AU359" i="1"/>
  <c r="AK300" i="4" s="1"/>
  <c r="AN359" i="1"/>
  <c r="AB359" i="1"/>
  <c r="Z300" i="4" s="1"/>
  <c r="Z357" i="1"/>
  <c r="AQ357" i="1"/>
  <c r="AG298" i="4" s="1"/>
  <c r="W357" i="1"/>
  <c r="U298" i="4" s="1"/>
  <c r="AL355" i="1"/>
  <c r="AB296" i="4" s="1"/>
  <c r="V354" i="1"/>
  <c r="T295" i="4" s="1"/>
  <c r="AB354" i="1"/>
  <c r="Z295" i="4" s="1"/>
  <c r="AM354" i="1"/>
  <c r="AC295" i="4" s="1"/>
  <c r="Z354" i="1"/>
  <c r="AQ354" i="1"/>
  <c r="AG295" i="4" s="1"/>
  <c r="AN352" i="1"/>
  <c r="Y350" i="1"/>
  <c r="W291" i="4" s="1"/>
  <c r="W349" i="1"/>
  <c r="U290" i="4" s="1"/>
  <c r="AE363" i="1"/>
  <c r="G363" i="1" s="1"/>
  <c r="Y363" i="1"/>
  <c r="W304" i="4" s="1"/>
  <c r="Z361" i="1"/>
  <c r="AQ361" i="1"/>
  <c r="AG302" i="4" s="1"/>
  <c r="W361" i="1"/>
  <c r="U302" i="4" s="1"/>
  <c r="AE360" i="1"/>
  <c r="G360" i="1" s="1"/>
  <c r="AL359" i="1"/>
  <c r="AB300" i="4" s="1"/>
  <c r="Y359" i="1"/>
  <c r="W300" i="4" s="1"/>
  <c r="Z355" i="1"/>
  <c r="AQ355" i="1"/>
  <c r="AG296" i="4" s="1"/>
  <c r="W355" i="1"/>
  <c r="U296" i="4" s="1"/>
  <c r="V352" i="1"/>
  <c r="T293" i="4" s="1"/>
  <c r="AB352" i="1"/>
  <c r="Z293" i="4" s="1"/>
  <c r="AM352" i="1"/>
  <c r="AC293" i="4" s="1"/>
  <c r="Z352" i="1"/>
  <c r="AQ352" i="1"/>
  <c r="AG293" i="4" s="1"/>
  <c r="AQ349" i="1"/>
  <c r="AG290" i="4" s="1"/>
  <c r="V348" i="1"/>
  <c r="T289" i="4" s="1"/>
  <c r="AB348" i="1"/>
  <c r="Z289" i="4" s="1"/>
  <c r="AM348" i="1"/>
  <c r="AC289" i="4" s="1"/>
  <c r="X348" i="1"/>
  <c r="V289" i="4" s="1"/>
  <c r="AE348" i="1"/>
  <c r="G348" i="1" s="1"/>
  <c r="Z348" i="1"/>
  <c r="AN348" i="1"/>
  <c r="AU348" i="1"/>
  <c r="AK289" i="4" s="1"/>
  <c r="AC348" i="1"/>
  <c r="AA289" i="4" s="1"/>
  <c r="S347" i="1"/>
  <c r="S345" i="1"/>
  <c r="Z360" i="1"/>
  <c r="AQ360" i="1"/>
  <c r="AG301" i="4" s="1"/>
  <c r="W360" i="1"/>
  <c r="U301" i="4" s="1"/>
  <c r="AE359" i="1"/>
  <c r="G359" i="1" s="1"/>
  <c r="AQ350" i="1"/>
  <c r="AG291" i="4" s="1"/>
  <c r="V349" i="1"/>
  <c r="T290" i="4" s="1"/>
  <c r="AB349" i="1"/>
  <c r="Z290" i="4" s="1"/>
  <c r="AM349" i="1"/>
  <c r="AC290" i="4" s="1"/>
  <c r="X349" i="1"/>
  <c r="V290" i="4" s="1"/>
  <c r="AE349" i="1"/>
  <c r="G349" i="1" s="1"/>
  <c r="Z349" i="1"/>
  <c r="AN349" i="1"/>
  <c r="AU349" i="1"/>
  <c r="AK290" i="4" s="1"/>
  <c r="AC349" i="1"/>
  <c r="AA290" i="4" s="1"/>
  <c r="Z359" i="1"/>
  <c r="AQ359" i="1"/>
  <c r="AG300" i="4" s="1"/>
  <c r="W359" i="1"/>
  <c r="U300" i="4" s="1"/>
  <c r="V350" i="1"/>
  <c r="T291" i="4" s="1"/>
  <c r="AB350" i="1"/>
  <c r="Z291" i="4" s="1"/>
  <c r="AM350" i="1"/>
  <c r="AC291" i="4" s="1"/>
  <c r="X350" i="1"/>
  <c r="V291" i="4" s="1"/>
  <c r="AE350" i="1"/>
  <c r="G350" i="1" s="1"/>
  <c r="Z350" i="1"/>
  <c r="AN350" i="1"/>
  <c r="AU350" i="1"/>
  <c r="AK291" i="4" s="1"/>
  <c r="AC350" i="1"/>
  <c r="AA291" i="4" s="1"/>
  <c r="S344" i="1"/>
  <c r="AQ351" i="1"/>
  <c r="AG292" i="4" s="1"/>
  <c r="Z351" i="1"/>
  <c r="AC347" i="1"/>
  <c r="AA288" i="4" s="1"/>
  <c r="AC346" i="1"/>
  <c r="AA287" i="4" s="1"/>
  <c r="AC345" i="1"/>
  <c r="AA286" i="4" s="1"/>
  <c r="AC344" i="1"/>
  <c r="AA285" i="4" s="1"/>
  <c r="AU342" i="1"/>
  <c r="AK283" i="4" s="1"/>
  <c r="AL342" i="1"/>
  <c r="AB283" i="4" s="1"/>
  <c r="AL340" i="1"/>
  <c r="AB281" i="4" s="1"/>
  <c r="V337" i="1"/>
  <c r="T278" i="4" s="1"/>
  <c r="AB337" i="1"/>
  <c r="Z278" i="4" s="1"/>
  <c r="AM337" i="1"/>
  <c r="AC278" i="4" s="1"/>
  <c r="AC337" i="1"/>
  <c r="AA278" i="4" s="1"/>
  <c r="W337" i="1"/>
  <c r="U278" i="4" s="1"/>
  <c r="AE337" i="1"/>
  <c r="G337" i="1" s="1"/>
  <c r="AL337" i="1"/>
  <c r="AB278" i="4" s="1"/>
  <c r="AU337" i="1"/>
  <c r="AK278" i="4" s="1"/>
  <c r="X337" i="1"/>
  <c r="V278" i="4" s="1"/>
  <c r="AN337" i="1"/>
  <c r="V336" i="1"/>
  <c r="T277" i="4" s="1"/>
  <c r="AB336" i="1"/>
  <c r="Z277" i="4" s="1"/>
  <c r="AM336" i="1"/>
  <c r="AC277" i="4" s="1"/>
  <c r="AC336" i="1"/>
  <c r="AA277" i="4" s="1"/>
  <c r="AA336" i="1"/>
  <c r="Y277" i="4" s="1"/>
  <c r="X336" i="1"/>
  <c r="V277" i="4" s="1"/>
  <c r="AN336" i="1"/>
  <c r="Y336" i="1"/>
  <c r="W277" i="4" s="1"/>
  <c r="AO336" i="1"/>
  <c r="AE277" i="4" s="1"/>
  <c r="V334" i="1"/>
  <c r="T275" i="4" s="1"/>
  <c r="AB334" i="1"/>
  <c r="Z275" i="4" s="1"/>
  <c r="AM334" i="1"/>
  <c r="AC275" i="4" s="1"/>
  <c r="AC334" i="1"/>
  <c r="AA275" i="4" s="1"/>
  <c r="W334" i="1"/>
  <c r="U275" i="4" s="1"/>
  <c r="AE334" i="1"/>
  <c r="G334" i="1" s="1"/>
  <c r="AL334" i="1"/>
  <c r="AB275" i="4" s="1"/>
  <c r="AU334" i="1"/>
  <c r="AK275" i="4" s="1"/>
  <c r="Z334" i="1"/>
  <c r="AQ334" i="1"/>
  <c r="AG275" i="4" s="1"/>
  <c r="AA334" i="1"/>
  <c r="Y275" i="4" s="1"/>
  <c r="V342" i="1"/>
  <c r="T283" i="4" s="1"/>
  <c r="AB342" i="1"/>
  <c r="Z283" i="4" s="1"/>
  <c r="AM342" i="1"/>
  <c r="AC283" i="4" s="1"/>
  <c r="X342" i="1"/>
  <c r="V283" i="4" s="1"/>
  <c r="AE342" i="1"/>
  <c r="G342" i="1" s="1"/>
  <c r="V340" i="1"/>
  <c r="T281" i="4" s="1"/>
  <c r="AB340" i="1"/>
  <c r="Z281" i="4" s="1"/>
  <c r="AM340" i="1"/>
  <c r="AC281" i="4" s="1"/>
  <c r="AC340" i="1"/>
  <c r="AA281" i="4" s="1"/>
  <c r="AA340" i="1"/>
  <c r="Y281" i="4" s="1"/>
  <c r="X351" i="1"/>
  <c r="V292" i="4" s="1"/>
  <c r="AU347" i="1"/>
  <c r="AK288" i="4" s="1"/>
  <c r="AN347" i="1"/>
  <c r="Z347" i="1"/>
  <c r="AU346" i="1"/>
  <c r="AK287" i="4" s="1"/>
  <c r="AN346" i="1"/>
  <c r="Z346" i="1"/>
  <c r="AU345" i="1"/>
  <c r="AK286" i="4" s="1"/>
  <c r="AN345" i="1"/>
  <c r="Z345" i="1"/>
  <c r="AU344" i="1"/>
  <c r="AK285" i="4" s="1"/>
  <c r="AN344" i="1"/>
  <c r="Z344" i="1"/>
  <c r="AQ342" i="1"/>
  <c r="AG283" i="4" s="1"/>
  <c r="AC342" i="1"/>
  <c r="AA283" i="4" s="1"/>
  <c r="Z340" i="1"/>
  <c r="AA342" i="1"/>
  <c r="Y283" i="4" s="1"/>
  <c r="AQ340" i="1"/>
  <c r="AG281" i="4" s="1"/>
  <c r="Y340" i="1"/>
  <c r="W281" i="4" s="1"/>
  <c r="S336" i="1"/>
  <c r="AM351" i="1"/>
  <c r="AC292" i="4" s="1"/>
  <c r="AB351" i="1"/>
  <c r="Z292" i="4" s="1"/>
  <c r="AE347" i="1"/>
  <c r="G347" i="1" s="1"/>
  <c r="AE346" i="1"/>
  <c r="G346" i="1" s="1"/>
  <c r="AE345" i="1"/>
  <c r="G345" i="1" s="1"/>
  <c r="AE344" i="1"/>
  <c r="G344" i="1" s="1"/>
  <c r="V343" i="1"/>
  <c r="T284" i="4" s="1"/>
  <c r="AB343" i="1"/>
  <c r="Z284" i="4" s="1"/>
  <c r="AM343" i="1"/>
  <c r="AC284" i="4" s="1"/>
  <c r="X343" i="1"/>
  <c r="V284" i="4" s="1"/>
  <c r="AE343" i="1"/>
  <c r="G343" i="1" s="1"/>
  <c r="AO342" i="1"/>
  <c r="AE283" i="4" s="1"/>
  <c r="Z342" i="1"/>
  <c r="V341" i="1"/>
  <c r="T282" i="4" s="1"/>
  <c r="AB341" i="1"/>
  <c r="Z282" i="4" s="1"/>
  <c r="AM341" i="1"/>
  <c r="AC282" i="4" s="1"/>
  <c r="X341" i="1"/>
  <c r="V282" i="4" s="1"/>
  <c r="AE341" i="1"/>
  <c r="G341" i="1" s="1"/>
  <c r="AO340" i="1"/>
  <c r="AE281" i="4" s="1"/>
  <c r="X340" i="1"/>
  <c r="V281" i="4" s="1"/>
  <c r="S337" i="1"/>
  <c r="V347" i="1"/>
  <c r="T288" i="4" s="1"/>
  <c r="AB347" i="1"/>
  <c r="Z288" i="4" s="1"/>
  <c r="AM347" i="1"/>
  <c r="AC288" i="4" s="1"/>
  <c r="W347" i="1"/>
  <c r="U288" i="4" s="1"/>
  <c r="V346" i="1"/>
  <c r="T287" i="4" s="1"/>
  <c r="AB346" i="1"/>
  <c r="Z287" i="4" s="1"/>
  <c r="AM346" i="1"/>
  <c r="AC287" i="4" s="1"/>
  <c r="W346" i="1"/>
  <c r="U287" i="4" s="1"/>
  <c r="V345" i="1"/>
  <c r="T286" i="4" s="1"/>
  <c r="AB345" i="1"/>
  <c r="Z286" i="4" s="1"/>
  <c r="AM345" i="1"/>
  <c r="AC286" i="4" s="1"/>
  <c r="W345" i="1"/>
  <c r="U286" i="4" s="1"/>
  <c r="V344" i="1"/>
  <c r="T285" i="4" s="1"/>
  <c r="AB344" i="1"/>
  <c r="Z285" i="4" s="1"/>
  <c r="AM344" i="1"/>
  <c r="AC285" i="4" s="1"/>
  <c r="W344" i="1"/>
  <c r="U285" i="4" s="1"/>
  <c r="AN342" i="1"/>
  <c r="Y342" i="1"/>
  <c r="W283" i="4" s="1"/>
  <c r="AN340" i="1"/>
  <c r="W340" i="1"/>
  <c r="U281" i="4" s="1"/>
  <c r="V339" i="1"/>
  <c r="T280" i="4" s="1"/>
  <c r="AB339" i="1"/>
  <c r="Z280" i="4" s="1"/>
  <c r="AM339" i="1"/>
  <c r="AC339" i="1"/>
  <c r="AA280" i="4" s="1"/>
  <c r="AU338" i="1"/>
  <c r="AK279" i="4" s="1"/>
  <c r="AL338" i="1"/>
  <c r="AB279" i="4" s="1"/>
  <c r="AE338" i="1"/>
  <c r="G338" i="1" s="1"/>
  <c r="AQ335" i="1"/>
  <c r="AG276" i="4" s="1"/>
  <c r="Z335" i="1"/>
  <c r="AM332" i="1"/>
  <c r="AC273" i="4" s="1"/>
  <c r="V332" i="1"/>
  <c r="T273" i="4" s="1"/>
  <c r="AL331" i="1"/>
  <c r="AB272" i="4" s="1"/>
  <c r="W328" i="1"/>
  <c r="U269" i="4" s="1"/>
  <c r="AC328" i="1"/>
  <c r="AA269" i="4" s="1"/>
  <c r="AN328" i="1"/>
  <c r="X328" i="1"/>
  <c r="V269" i="4" s="1"/>
  <c r="AE328" i="1"/>
  <c r="G328" i="1" s="1"/>
  <c r="Y328" i="1"/>
  <c r="W269" i="4" s="1"/>
  <c r="AM328" i="1"/>
  <c r="AC269" i="4" s="1"/>
  <c r="V338" i="1"/>
  <c r="AB338" i="1"/>
  <c r="Z279" i="4" s="1"/>
  <c r="AM338" i="1"/>
  <c r="AC279" i="4" s="1"/>
  <c r="AC338" i="1"/>
  <c r="AA279" i="4" s="1"/>
  <c r="AO335" i="1"/>
  <c r="AE276" i="4" s="1"/>
  <c r="AL332" i="1"/>
  <c r="AB273" i="4" s="1"/>
  <c r="S332" i="1"/>
  <c r="W331" i="1"/>
  <c r="U272" i="4" s="1"/>
  <c r="AC331" i="1"/>
  <c r="AA272" i="4" s="1"/>
  <c r="AN331" i="1"/>
  <c r="AA331" i="1"/>
  <c r="Y272" i="4" s="1"/>
  <c r="AO331" i="1"/>
  <c r="AE272" i="4" s="1"/>
  <c r="AB331" i="1"/>
  <c r="Z272" i="4" s="1"/>
  <c r="S330" i="1"/>
  <c r="S329" i="1"/>
  <c r="AQ326" i="1"/>
  <c r="AG267" i="4" s="1"/>
  <c r="W332" i="1"/>
  <c r="U273" i="4" s="1"/>
  <c r="AC332" i="1"/>
  <c r="AN332" i="1"/>
  <c r="AB332" i="1"/>
  <c r="Z273" i="4" s="1"/>
  <c r="AA332" i="1"/>
  <c r="Y273" i="4" s="1"/>
  <c r="W326" i="1"/>
  <c r="U267" i="4" s="1"/>
  <c r="AC326" i="1"/>
  <c r="AA267" i="4" s="1"/>
  <c r="AN326" i="1"/>
  <c r="X326" i="1"/>
  <c r="V267" i="4" s="1"/>
  <c r="AE326" i="1"/>
  <c r="G326" i="1" s="1"/>
  <c r="AB326" i="1"/>
  <c r="Z267" i="4" s="1"/>
  <c r="AA326" i="1"/>
  <c r="Y267" i="4" s="1"/>
  <c r="AU326" i="1"/>
  <c r="AK267" i="4" s="1"/>
  <c r="V326" i="1"/>
  <c r="T267" i="4" s="1"/>
  <c r="AO326" i="1"/>
  <c r="AE267" i="4" s="1"/>
  <c r="V323" i="1"/>
  <c r="T264" i="4" s="1"/>
  <c r="AB323" i="1"/>
  <c r="Z264" i="4" s="1"/>
  <c r="AM323" i="1"/>
  <c r="AC264" i="4" s="1"/>
  <c r="Y323" i="1"/>
  <c r="W264" i="4" s="1"/>
  <c r="AL323" i="1"/>
  <c r="AB264" i="4" s="1"/>
  <c r="AA323" i="1"/>
  <c r="Y264" i="4" s="1"/>
  <c r="AQ323" i="1"/>
  <c r="AG264" i="4" s="1"/>
  <c r="X323" i="1"/>
  <c r="V264" i="4" s="1"/>
  <c r="AO323" i="1"/>
  <c r="AE264" i="4" s="1"/>
  <c r="AE323" i="1"/>
  <c r="G323" i="1" s="1"/>
  <c r="Z323" i="1"/>
  <c r="Z332" i="1"/>
  <c r="Z326" i="1"/>
  <c r="V335" i="1"/>
  <c r="T276" i="4" s="1"/>
  <c r="AB335" i="1"/>
  <c r="Z276" i="4" s="1"/>
  <c r="AM335" i="1"/>
  <c r="AC276" i="4" s="1"/>
  <c r="AC335" i="1"/>
  <c r="AA276" i="4" s="1"/>
  <c r="AQ332" i="1"/>
  <c r="AG273" i="4" s="1"/>
  <c r="Y332" i="1"/>
  <c r="W273" i="4" s="1"/>
  <c r="X331" i="1"/>
  <c r="V272" i="4" s="1"/>
  <c r="Y326" i="1"/>
  <c r="W267" i="4" s="1"/>
  <c r="AN323" i="1"/>
  <c r="W323" i="1"/>
  <c r="U264" i="4" s="1"/>
  <c r="S326" i="1"/>
  <c r="W330" i="1"/>
  <c r="U271" i="4" s="1"/>
  <c r="AC330" i="1"/>
  <c r="AA271" i="4" s="1"/>
  <c r="AN330" i="1"/>
  <c r="Z330" i="1"/>
  <c r="AM330" i="1"/>
  <c r="AC271" i="4" s="1"/>
  <c r="AU330" i="1"/>
  <c r="AK271" i="4" s="1"/>
  <c r="W329" i="1"/>
  <c r="U270" i="4" s="1"/>
  <c r="AC329" i="1"/>
  <c r="AN329" i="1"/>
  <c r="Y329" i="1"/>
  <c r="W270" i="4" s="1"/>
  <c r="AL329" i="1"/>
  <c r="AB270" i="4" s="1"/>
  <c r="V319" i="1"/>
  <c r="T260" i="4" s="1"/>
  <c r="AB319" i="1"/>
  <c r="Z260" i="4" s="1"/>
  <c r="AM319" i="1"/>
  <c r="AC260" i="4" s="1"/>
  <c r="AA319" i="1"/>
  <c r="Y260" i="4" s="1"/>
  <c r="AO319" i="1"/>
  <c r="AE260" i="4" s="1"/>
  <c r="Y319" i="1"/>
  <c r="W260" i="4" s="1"/>
  <c r="AL319" i="1"/>
  <c r="AB260" i="4" s="1"/>
  <c r="AC319" i="1"/>
  <c r="AA260" i="4" s="1"/>
  <c r="AE319" i="1"/>
  <c r="G319" i="1" s="1"/>
  <c r="X319" i="1"/>
  <c r="V260" i="4" s="1"/>
  <c r="Z319" i="1"/>
  <c r="AU319" i="1"/>
  <c r="AK260" i="4" s="1"/>
  <c r="AQ319" i="1"/>
  <c r="AG260" i="4" s="1"/>
  <c r="W319" i="1"/>
  <c r="U260" i="4" s="1"/>
  <c r="V324" i="1"/>
  <c r="T265" i="4" s="1"/>
  <c r="AB324" i="1"/>
  <c r="Z265" i="4" s="1"/>
  <c r="AM324" i="1"/>
  <c r="AC265" i="4" s="1"/>
  <c r="Y324" i="1"/>
  <c r="W265" i="4" s="1"/>
  <c r="AL324" i="1"/>
  <c r="AB265" i="4" s="1"/>
  <c r="Z324" i="1"/>
  <c r="W324" i="1"/>
  <c r="U265" i="4" s="1"/>
  <c r="AE324" i="1"/>
  <c r="G324" i="1" s="1"/>
  <c r="AN324" i="1"/>
  <c r="V322" i="1"/>
  <c r="T263" i="4" s="1"/>
  <c r="AB322" i="1"/>
  <c r="Z263" i="4" s="1"/>
  <c r="AM322" i="1"/>
  <c r="AC263" i="4" s="1"/>
  <c r="Y322" i="1"/>
  <c r="W263" i="4" s="1"/>
  <c r="AL322" i="1"/>
  <c r="AB263" i="4" s="1"/>
  <c r="AC322" i="1"/>
  <c r="AA263" i="4" s="1"/>
  <c r="Z322" i="1"/>
  <c r="AA322" i="1"/>
  <c r="Y263" i="4" s="1"/>
  <c r="AQ322" i="1"/>
  <c r="AG263" i="4" s="1"/>
  <c r="AN319" i="1"/>
  <c r="V317" i="1"/>
  <c r="T258" i="4" s="1"/>
  <c r="AB317" i="1"/>
  <c r="Z258" i="4" s="1"/>
  <c r="AM317" i="1"/>
  <c r="AC258" i="4" s="1"/>
  <c r="AA317" i="1"/>
  <c r="Y258" i="4" s="1"/>
  <c r="AO317" i="1"/>
  <c r="AE258" i="4" s="1"/>
  <c r="Y317" i="1"/>
  <c r="W258" i="4" s="1"/>
  <c r="AL317" i="1"/>
  <c r="AB258" i="4" s="1"/>
  <c r="AC317" i="1"/>
  <c r="AA258" i="4" s="1"/>
  <c r="AE317" i="1"/>
  <c r="G317" i="1" s="1"/>
  <c r="X317" i="1"/>
  <c r="V258" i="4" s="1"/>
  <c r="Z317" i="1"/>
  <c r="AU317" i="1"/>
  <c r="AK258" i="4" s="1"/>
  <c r="AN317" i="1"/>
  <c r="AU315" i="1"/>
  <c r="AK256" i="4" s="1"/>
  <c r="Z315" i="1"/>
  <c r="W333" i="1"/>
  <c r="U274" i="4" s="1"/>
  <c r="AC333" i="1"/>
  <c r="AA274" i="4" s="1"/>
  <c r="AN333" i="1"/>
  <c r="V333" i="1"/>
  <c r="T274" i="4" s="1"/>
  <c r="W327" i="1"/>
  <c r="U268" i="4" s="1"/>
  <c r="AC327" i="1"/>
  <c r="AA268" i="4" s="1"/>
  <c r="AN327" i="1"/>
  <c r="V327" i="1"/>
  <c r="AO325" i="1"/>
  <c r="AE266" i="4" s="1"/>
  <c r="AQ321" i="1"/>
  <c r="AG262" i="4" s="1"/>
  <c r="V320" i="1"/>
  <c r="T261" i="4" s="1"/>
  <c r="AB320" i="1"/>
  <c r="Z261" i="4" s="1"/>
  <c r="AM320" i="1"/>
  <c r="AC261" i="4" s="1"/>
  <c r="AA320" i="1"/>
  <c r="Y261" i="4" s="1"/>
  <c r="AO320" i="1"/>
  <c r="AE261" i="4" s="1"/>
  <c r="Y320" i="1"/>
  <c r="W261" i="4" s="1"/>
  <c r="AL320" i="1"/>
  <c r="AB261" i="4" s="1"/>
  <c r="V318" i="1"/>
  <c r="T259" i="4" s="1"/>
  <c r="AB318" i="1"/>
  <c r="Z259" i="4" s="1"/>
  <c r="AM318" i="1"/>
  <c r="AC259" i="4" s="1"/>
  <c r="AA318" i="1"/>
  <c r="Y259" i="4" s="1"/>
  <c r="AO318" i="1"/>
  <c r="Y318" i="1"/>
  <c r="W259" i="4" s="1"/>
  <c r="AL318" i="1"/>
  <c r="AB259" i="4" s="1"/>
  <c r="V316" i="1"/>
  <c r="T257" i="4" s="1"/>
  <c r="AB316" i="1"/>
  <c r="Z257" i="4" s="1"/>
  <c r="AM316" i="1"/>
  <c r="AC257" i="4" s="1"/>
  <c r="AA316" i="1"/>
  <c r="Y257" i="4" s="1"/>
  <c r="AO316" i="1"/>
  <c r="Y316" i="1"/>
  <c r="W257" i="4" s="1"/>
  <c r="AL316" i="1"/>
  <c r="AB257" i="4" s="1"/>
  <c r="X315" i="1"/>
  <c r="V256" i="4" s="1"/>
  <c r="V314" i="1"/>
  <c r="T255" i="4" s="1"/>
  <c r="AB314" i="1"/>
  <c r="Z255" i="4" s="1"/>
  <c r="AM314" i="1"/>
  <c r="AC255" i="4" s="1"/>
  <c r="AA314" i="1"/>
  <c r="Y255" i="4" s="1"/>
  <c r="AO314" i="1"/>
  <c r="AE255" i="4" s="1"/>
  <c r="Y314" i="1"/>
  <c r="W255" i="4" s="1"/>
  <c r="AL314" i="1"/>
  <c r="AB255" i="4" s="1"/>
  <c r="W303" i="1"/>
  <c r="U244" i="4" s="1"/>
  <c r="AC303" i="1"/>
  <c r="AA244" i="4" s="1"/>
  <c r="AN303" i="1"/>
  <c r="X303" i="1"/>
  <c r="V244" i="4" s="1"/>
  <c r="AE303" i="1"/>
  <c r="G303" i="1" s="1"/>
  <c r="AB303" i="1"/>
  <c r="Z244" i="4" s="1"/>
  <c r="AM303" i="1"/>
  <c r="AC244" i="4" s="1"/>
  <c r="V303" i="1"/>
  <c r="T244" i="4" s="1"/>
  <c r="AO303" i="1"/>
  <c r="AE244" i="4" s="1"/>
  <c r="Y303" i="1"/>
  <c r="W244" i="4" s="1"/>
  <c r="AQ303" i="1"/>
  <c r="AG244" i="4" s="1"/>
  <c r="Z303" i="1"/>
  <c r="AA303" i="1"/>
  <c r="Y244" i="4" s="1"/>
  <c r="AU303" i="1"/>
  <c r="AK244" i="4" s="1"/>
  <c r="AQ315" i="1"/>
  <c r="AG256" i="4" s="1"/>
  <c r="W315" i="1"/>
  <c r="U256" i="4" s="1"/>
  <c r="V315" i="1"/>
  <c r="T256" i="4" s="1"/>
  <c r="AB315" i="1"/>
  <c r="Z256" i="4" s="1"/>
  <c r="AM315" i="1"/>
  <c r="AC256" i="4" s="1"/>
  <c r="AA315" i="1"/>
  <c r="Y256" i="4" s="1"/>
  <c r="AO315" i="1"/>
  <c r="AE256" i="4" s="1"/>
  <c r="Y315" i="1"/>
  <c r="W256" i="4" s="1"/>
  <c r="AL315" i="1"/>
  <c r="AB256" i="4" s="1"/>
  <c r="W325" i="1"/>
  <c r="U266" i="4" s="1"/>
  <c r="AC325" i="1"/>
  <c r="AA266" i="4" s="1"/>
  <c r="AN325" i="1"/>
  <c r="V325" i="1"/>
  <c r="V321" i="1"/>
  <c r="T262" i="4" s="1"/>
  <c r="AB321" i="1"/>
  <c r="Z262" i="4" s="1"/>
  <c r="AM321" i="1"/>
  <c r="AC262" i="4" s="1"/>
  <c r="Y321" i="1"/>
  <c r="W262" i="4" s="1"/>
  <c r="AL321" i="1"/>
  <c r="AB262" i="4" s="1"/>
  <c r="S321" i="1"/>
  <c r="AC315" i="1"/>
  <c r="AA256" i="4" s="1"/>
  <c r="S311" i="1"/>
  <c r="AL313" i="1"/>
  <c r="AB254" i="4" s="1"/>
  <c r="AL312" i="1"/>
  <c r="AB253" i="4" s="1"/>
  <c r="W311" i="1"/>
  <c r="U252" i="4" s="1"/>
  <c r="AC311" i="1"/>
  <c r="AA252" i="4" s="1"/>
  <c r="AN311" i="1"/>
  <c r="X311" i="1"/>
  <c r="V252" i="4" s="1"/>
  <c r="AE311" i="1"/>
  <c r="G311" i="1" s="1"/>
  <c r="AQ309" i="1"/>
  <c r="AG250" i="4" s="1"/>
  <c r="AO307" i="1"/>
  <c r="AE248" i="4" s="1"/>
  <c r="S307" i="1"/>
  <c r="AQ306" i="1"/>
  <c r="AG247" i="4" s="1"/>
  <c r="W305" i="1"/>
  <c r="U246" i="4" s="1"/>
  <c r="AC305" i="1"/>
  <c r="AA246" i="4" s="1"/>
  <c r="AN305" i="1"/>
  <c r="Z305" i="1"/>
  <c r="AM305" i="1"/>
  <c r="AC246" i="4" s="1"/>
  <c r="AU305" i="1"/>
  <c r="AK246" i="4" s="1"/>
  <c r="X305" i="1"/>
  <c r="V246" i="4" s="1"/>
  <c r="AE305" i="1"/>
  <c r="G305" i="1" s="1"/>
  <c r="AO301" i="1"/>
  <c r="AE242" i="4" s="1"/>
  <c r="W307" i="1"/>
  <c r="U248" i="4" s="1"/>
  <c r="AC307" i="1"/>
  <c r="AA248" i="4" s="1"/>
  <c r="AN307" i="1"/>
  <c r="AB307" i="1"/>
  <c r="Z248" i="4" s="1"/>
  <c r="Z307" i="1"/>
  <c r="AM307" i="1"/>
  <c r="AC248" i="4" s="1"/>
  <c r="AU307" i="1"/>
  <c r="AK248" i="4" s="1"/>
  <c r="S301" i="1"/>
  <c r="V313" i="1"/>
  <c r="T254" i="4" s="1"/>
  <c r="AB313" i="1"/>
  <c r="Z254" i="4" s="1"/>
  <c r="AM313" i="1"/>
  <c r="AC254" i="4" s="1"/>
  <c r="W313" i="1"/>
  <c r="U254" i="4" s="1"/>
  <c r="V312" i="1"/>
  <c r="T253" i="4" s="1"/>
  <c r="AB312" i="1"/>
  <c r="Z253" i="4" s="1"/>
  <c r="AM312" i="1"/>
  <c r="AC253" i="4" s="1"/>
  <c r="W312" i="1"/>
  <c r="U253" i="4" s="1"/>
  <c r="AA307" i="1"/>
  <c r="Y248" i="4" s="1"/>
  <c r="W306" i="1"/>
  <c r="U247" i="4" s="1"/>
  <c r="AC306" i="1"/>
  <c r="AA247" i="4" s="1"/>
  <c r="AN306" i="1"/>
  <c r="AA306" i="1"/>
  <c r="Y247" i="4" s="1"/>
  <c r="AO306" i="1"/>
  <c r="AE247" i="4" s="1"/>
  <c r="Y306" i="1"/>
  <c r="W247" i="4" s="1"/>
  <c r="AL306" i="1"/>
  <c r="AB247" i="4" s="1"/>
  <c r="Z294" i="1"/>
  <c r="AQ294" i="1"/>
  <c r="AG235" i="4" s="1"/>
  <c r="V294" i="1"/>
  <c r="T235" i="4" s="1"/>
  <c r="AC294" i="1"/>
  <c r="AA235" i="4" s="1"/>
  <c r="AO294" i="1"/>
  <c r="AE235" i="4" s="1"/>
  <c r="AA294" i="1"/>
  <c r="Y235" i="4" s="1"/>
  <c r="AM294" i="1"/>
  <c r="AC235" i="4" s="1"/>
  <c r="AE294" i="1"/>
  <c r="G294" i="1" s="1"/>
  <c r="AN294" i="1"/>
  <c r="W294" i="1"/>
  <c r="U235" i="4" s="1"/>
  <c r="X294" i="1"/>
  <c r="V235" i="4" s="1"/>
  <c r="Y294" i="1"/>
  <c r="W235" i="4" s="1"/>
  <c r="AB294" i="1"/>
  <c r="Z235" i="4" s="1"/>
  <c r="AU294" i="1"/>
  <c r="AK235" i="4" s="1"/>
  <c r="S298" i="1"/>
  <c r="AO313" i="1"/>
  <c r="AE254" i="4" s="1"/>
  <c r="AA313" i="1"/>
  <c r="Y254" i="4" s="1"/>
  <c r="AO312" i="1"/>
  <c r="AE253" i="4" s="1"/>
  <c r="AA312" i="1"/>
  <c r="Y253" i="4" s="1"/>
  <c r="W309" i="1"/>
  <c r="U250" i="4" s="1"/>
  <c r="AC309" i="1"/>
  <c r="AA250" i="4" s="1"/>
  <c r="AN309" i="1"/>
  <c r="AB309" i="1"/>
  <c r="Z250" i="4" s="1"/>
  <c r="S309" i="1"/>
  <c r="X307" i="1"/>
  <c r="V248" i="4" s="1"/>
  <c r="AU306" i="1"/>
  <c r="AK247" i="4" s="1"/>
  <c r="Z306" i="1"/>
  <c r="S303" i="1"/>
  <c r="W301" i="1"/>
  <c r="U242" i="4" s="1"/>
  <c r="AC301" i="1"/>
  <c r="AA242" i="4" s="1"/>
  <c r="AN301" i="1"/>
  <c r="AB301" i="1"/>
  <c r="Z242" i="4" s="1"/>
  <c r="X301" i="1"/>
  <c r="V242" i="4" s="1"/>
  <c r="AE301" i="1"/>
  <c r="G301" i="1" s="1"/>
  <c r="Y301" i="1"/>
  <c r="W242" i="4" s="1"/>
  <c r="AL301" i="1"/>
  <c r="AB242" i="4" s="1"/>
  <c r="Z301" i="1"/>
  <c r="AM301" i="1"/>
  <c r="AC242" i="4" s="1"/>
  <c r="AU301" i="1"/>
  <c r="AK242" i="4" s="1"/>
  <c r="AL294" i="1"/>
  <c r="AB235" i="4" s="1"/>
  <c r="Z286" i="1"/>
  <c r="AQ286" i="1"/>
  <c r="AG227" i="4" s="1"/>
  <c r="X286" i="1"/>
  <c r="V227" i="4" s="1"/>
  <c r="AE286" i="1"/>
  <c r="G286" i="1" s="1"/>
  <c r="Y286" i="1"/>
  <c r="W227" i="4" s="1"/>
  <c r="AL286" i="1"/>
  <c r="AB227" i="4" s="1"/>
  <c r="AA286" i="1"/>
  <c r="Y227" i="4" s="1"/>
  <c r="AM286" i="1"/>
  <c r="AC227" i="4" s="1"/>
  <c r="AB286" i="1"/>
  <c r="Z227" i="4" s="1"/>
  <c r="AN286" i="1"/>
  <c r="AU286" i="1"/>
  <c r="AK227" i="4" s="1"/>
  <c r="V286" i="1"/>
  <c r="T227" i="4" s="1"/>
  <c r="AC286" i="1"/>
  <c r="AA227" i="4" s="1"/>
  <c r="AO286" i="1"/>
  <c r="AE227" i="4" s="1"/>
  <c r="W286" i="1"/>
  <c r="U227" i="4" s="1"/>
  <c r="W310" i="1"/>
  <c r="U251" i="4" s="1"/>
  <c r="AC310" i="1"/>
  <c r="AA251" i="4" s="1"/>
  <c r="AN310" i="1"/>
  <c r="V310" i="1"/>
  <c r="T251" i="4" s="1"/>
  <c r="AO308" i="1"/>
  <c r="AE249" i="4" s="1"/>
  <c r="W304" i="1"/>
  <c r="U245" i="4" s="1"/>
  <c r="AC304" i="1"/>
  <c r="AA245" i="4" s="1"/>
  <c r="AN304" i="1"/>
  <c r="V304" i="1"/>
  <c r="T245" i="4" s="1"/>
  <c r="AO302" i="1"/>
  <c r="AE243" i="4" s="1"/>
  <c r="AL300" i="1"/>
  <c r="AB241" i="4" s="1"/>
  <c r="Y300" i="1"/>
  <c r="W241" i="4" s="1"/>
  <c r="AE299" i="1"/>
  <c r="G299" i="1" s="1"/>
  <c r="AQ298" i="1"/>
  <c r="AG239" i="4" s="1"/>
  <c r="AO297" i="1"/>
  <c r="AE238" i="4" s="1"/>
  <c r="Z297" i="1"/>
  <c r="AO296" i="1"/>
  <c r="AE237" i="4" s="1"/>
  <c r="W296" i="1"/>
  <c r="U237" i="4" s="1"/>
  <c r="AM295" i="1"/>
  <c r="AC236" i="4" s="1"/>
  <c r="AE295" i="1"/>
  <c r="G295" i="1" s="1"/>
  <c r="AE300" i="1"/>
  <c r="G300" i="1" s="1"/>
  <c r="W299" i="1"/>
  <c r="U240" i="4" s="1"/>
  <c r="AC299" i="1"/>
  <c r="AA240" i="4" s="1"/>
  <c r="AN299" i="1"/>
  <c r="V299" i="1"/>
  <c r="AM297" i="1"/>
  <c r="AC238" i="4" s="1"/>
  <c r="X297" i="1"/>
  <c r="V238" i="4" s="1"/>
  <c r="Z295" i="1"/>
  <c r="AQ295" i="1"/>
  <c r="AG236" i="4" s="1"/>
  <c r="AB295" i="1"/>
  <c r="Z236" i="4" s="1"/>
  <c r="AN295" i="1"/>
  <c r="AU295" i="1"/>
  <c r="AK236" i="4" s="1"/>
  <c r="Y295" i="1"/>
  <c r="W236" i="4" s="1"/>
  <c r="AL295" i="1"/>
  <c r="AB236" i="4" s="1"/>
  <c r="Z283" i="1"/>
  <c r="X283" i="1"/>
  <c r="V224" i="4" s="1"/>
  <c r="AE283" i="1"/>
  <c r="G283" i="1" s="1"/>
  <c r="AC283" i="1"/>
  <c r="AA224" i="4" s="1"/>
  <c r="AO283" i="1"/>
  <c r="AE224" i="4" s="1"/>
  <c r="Y283" i="1"/>
  <c r="W224" i="4" s="1"/>
  <c r="AA283" i="1"/>
  <c r="Y224" i="4" s="1"/>
  <c r="AM283" i="1"/>
  <c r="AC224" i="4" s="1"/>
  <c r="AL283" i="1"/>
  <c r="AB224" i="4" s="1"/>
  <c r="AN283" i="1"/>
  <c r="V283" i="1"/>
  <c r="T224" i="4" s="1"/>
  <c r="AQ283" i="1"/>
  <c r="AG224" i="4" s="1"/>
  <c r="W283" i="1"/>
  <c r="U224" i="4" s="1"/>
  <c r="AB283" i="1"/>
  <c r="Z224" i="4" s="1"/>
  <c r="W300" i="1"/>
  <c r="U241" i="4" s="1"/>
  <c r="AC300" i="1"/>
  <c r="AA241" i="4" s="1"/>
  <c r="AN300" i="1"/>
  <c r="V300" i="1"/>
  <c r="AB299" i="1"/>
  <c r="Z240" i="4" s="1"/>
  <c r="AU297" i="1"/>
  <c r="AK238" i="4" s="1"/>
  <c r="AL297" i="1"/>
  <c r="AB238" i="4" s="1"/>
  <c r="Z296" i="1"/>
  <c r="AQ296" i="1"/>
  <c r="AG237" i="4" s="1"/>
  <c r="AA296" i="1"/>
  <c r="Y237" i="4" s="1"/>
  <c r="AM296" i="1"/>
  <c r="X296" i="1"/>
  <c r="V237" i="4" s="1"/>
  <c r="AE296" i="1"/>
  <c r="G296" i="1" s="1"/>
  <c r="AC295" i="1"/>
  <c r="AA236" i="4" s="1"/>
  <c r="Z292" i="1"/>
  <c r="AQ292" i="1"/>
  <c r="AG233" i="4" s="1"/>
  <c r="X292" i="1"/>
  <c r="V233" i="4" s="1"/>
  <c r="AE292" i="1"/>
  <c r="G292" i="1" s="1"/>
  <c r="AB292" i="1"/>
  <c r="Z233" i="4" s="1"/>
  <c r="AN292" i="1"/>
  <c r="AU292" i="1"/>
  <c r="AK233" i="4" s="1"/>
  <c r="V292" i="1"/>
  <c r="T233" i="4" s="1"/>
  <c r="AC292" i="1"/>
  <c r="AA233" i="4" s="1"/>
  <c r="AO292" i="1"/>
  <c r="AE233" i="4" s="1"/>
  <c r="AU283" i="1"/>
  <c r="AK224" i="4" s="1"/>
  <c r="Y297" i="1"/>
  <c r="W238" i="4" s="1"/>
  <c r="AE297" i="1"/>
  <c r="G297" i="1" s="1"/>
  <c r="W297" i="1"/>
  <c r="U238" i="4" s="1"/>
  <c r="AC297" i="1"/>
  <c r="AA238" i="4" s="1"/>
  <c r="AN297" i="1"/>
  <c r="AA292" i="1"/>
  <c r="Y233" i="4" s="1"/>
  <c r="W308" i="1"/>
  <c r="U249" i="4" s="1"/>
  <c r="AC308" i="1"/>
  <c r="AN308" i="1"/>
  <c r="V308" i="1"/>
  <c r="W302" i="1"/>
  <c r="U243" i="4" s="1"/>
  <c r="AC302" i="1"/>
  <c r="AA243" i="4" s="1"/>
  <c r="AN302" i="1"/>
  <c r="V302" i="1"/>
  <c r="T243" i="4" s="1"/>
  <c r="AO300" i="1"/>
  <c r="AE241" i="4" s="1"/>
  <c r="AA300" i="1"/>
  <c r="Y241" i="4" s="1"/>
  <c r="AU299" i="1"/>
  <c r="AK240" i="4" s="1"/>
  <c r="AM299" i="1"/>
  <c r="AC240" i="4" s="1"/>
  <c r="Z299" i="1"/>
  <c r="Y298" i="1"/>
  <c r="W239" i="4" s="1"/>
  <c r="AE298" i="1"/>
  <c r="G298" i="1" s="1"/>
  <c r="W298" i="1"/>
  <c r="U239" i="4" s="1"/>
  <c r="AC298" i="1"/>
  <c r="AN298" i="1"/>
  <c r="AB297" i="1"/>
  <c r="Z238" i="4" s="1"/>
  <c r="AB296" i="1"/>
  <c r="Z237" i="4" s="1"/>
  <c r="X295" i="1"/>
  <c r="V236" i="4" s="1"/>
  <c r="Y292" i="1"/>
  <c r="W233" i="4" s="1"/>
  <c r="AU293" i="1"/>
  <c r="AK234" i="4" s="1"/>
  <c r="AN293" i="1"/>
  <c r="Z291" i="1"/>
  <c r="AQ291" i="1"/>
  <c r="AG232" i="4" s="1"/>
  <c r="W291" i="1"/>
  <c r="AE290" i="1"/>
  <c r="G290" i="1" s="1"/>
  <c r="AL289" i="1"/>
  <c r="AB230" i="4" s="1"/>
  <c r="Y289" i="1"/>
  <c r="W230" i="4" s="1"/>
  <c r="AM288" i="1"/>
  <c r="AC229" i="4" s="1"/>
  <c r="AA288" i="1"/>
  <c r="Y229" i="4" s="1"/>
  <c r="AU287" i="1"/>
  <c r="AK228" i="4" s="1"/>
  <c r="AN287" i="1"/>
  <c r="AN285" i="1"/>
  <c r="X285" i="1"/>
  <c r="V226" i="4" s="1"/>
  <c r="AL284" i="1"/>
  <c r="AB225" i="4" s="1"/>
  <c r="Z290" i="1"/>
  <c r="AQ290" i="1"/>
  <c r="AG231" i="4" s="1"/>
  <c r="W290" i="1"/>
  <c r="U231" i="4" s="1"/>
  <c r="AE289" i="1"/>
  <c r="G289" i="1" s="1"/>
  <c r="AL288" i="1"/>
  <c r="AB229" i="4" s="1"/>
  <c r="Y288" i="1"/>
  <c r="W229" i="4" s="1"/>
  <c r="AU285" i="1"/>
  <c r="AK226" i="4" s="1"/>
  <c r="AL285" i="1"/>
  <c r="AB226" i="4" s="1"/>
  <c r="Y284" i="1"/>
  <c r="W225" i="4" s="1"/>
  <c r="AE284" i="1"/>
  <c r="G284" i="1" s="1"/>
  <c r="V284" i="1"/>
  <c r="T225" i="4" s="1"/>
  <c r="AC284" i="1"/>
  <c r="AO284" i="1"/>
  <c r="AE225" i="4" s="1"/>
  <c r="AA284" i="1"/>
  <c r="Y225" i="4" s="1"/>
  <c r="AM284" i="1"/>
  <c r="AC225" i="4" s="1"/>
  <c r="Z282" i="1"/>
  <c r="AQ282" i="1"/>
  <c r="AG223" i="4" s="1"/>
  <c r="Y282" i="1"/>
  <c r="W223" i="4" s="1"/>
  <c r="AL282" i="1"/>
  <c r="AB223" i="4" s="1"/>
  <c r="W282" i="1"/>
  <c r="AE282" i="1"/>
  <c r="G282" i="1" s="1"/>
  <c r="AM282" i="1"/>
  <c r="AC223" i="4" s="1"/>
  <c r="AU282" i="1"/>
  <c r="AK223" i="4" s="1"/>
  <c r="AB282" i="1"/>
  <c r="Z223" i="4" s="1"/>
  <c r="AC282" i="1"/>
  <c r="AA223" i="4" s="1"/>
  <c r="Z289" i="1"/>
  <c r="AQ289" i="1"/>
  <c r="AG230" i="4" s="1"/>
  <c r="W289" i="1"/>
  <c r="U230" i="4" s="1"/>
  <c r="AE288" i="1"/>
  <c r="G288" i="1" s="1"/>
  <c r="Y285" i="1"/>
  <c r="W226" i="4" s="1"/>
  <c r="AE285" i="1"/>
  <c r="G285" i="1" s="1"/>
  <c r="V285" i="1"/>
  <c r="T226" i="4" s="1"/>
  <c r="AA285" i="1"/>
  <c r="Y226" i="4" s="1"/>
  <c r="AM285" i="1"/>
  <c r="AC226" i="4" s="1"/>
  <c r="Z279" i="1"/>
  <c r="AQ279" i="1"/>
  <c r="AG220" i="4" s="1"/>
  <c r="V279" i="1"/>
  <c r="T220" i="4" s="1"/>
  <c r="AC279" i="1"/>
  <c r="AA220" i="4" s="1"/>
  <c r="AO279" i="1"/>
  <c r="AE220" i="4" s="1"/>
  <c r="AA279" i="1"/>
  <c r="Y220" i="4" s="1"/>
  <c r="AB279" i="1"/>
  <c r="Z220" i="4" s="1"/>
  <c r="W279" i="1"/>
  <c r="U220" i="4" s="1"/>
  <c r="AE279" i="1"/>
  <c r="G279" i="1" s="1"/>
  <c r="AL279" i="1"/>
  <c r="AB220" i="4" s="1"/>
  <c r="X279" i="1"/>
  <c r="V220" i="4" s="1"/>
  <c r="AM279" i="1"/>
  <c r="AC220" i="4" s="1"/>
  <c r="AU279" i="1"/>
  <c r="AK220" i="4" s="1"/>
  <c r="Z288" i="1"/>
  <c r="AQ288" i="1"/>
  <c r="AG229" i="4" s="1"/>
  <c r="W288" i="1"/>
  <c r="U229" i="4" s="1"/>
  <c r="Z280" i="1"/>
  <c r="AQ280" i="1"/>
  <c r="AG221" i="4" s="1"/>
  <c r="AB280" i="1"/>
  <c r="Z221" i="4" s="1"/>
  <c r="AN280" i="1"/>
  <c r="AU280" i="1"/>
  <c r="AK221" i="4" s="1"/>
  <c r="W280" i="1"/>
  <c r="U221" i="4" s="1"/>
  <c r="AE280" i="1"/>
  <c r="G280" i="1" s="1"/>
  <c r="X280" i="1"/>
  <c r="V221" i="4" s="1"/>
  <c r="AA280" i="1"/>
  <c r="Y221" i="4" s="1"/>
  <c r="AO280" i="1"/>
  <c r="AE221" i="4" s="1"/>
  <c r="AC280" i="1"/>
  <c r="AA221" i="4" s="1"/>
  <c r="Z293" i="1"/>
  <c r="AQ293" i="1"/>
  <c r="AG234" i="4" s="1"/>
  <c r="W293" i="1"/>
  <c r="U234" i="4" s="1"/>
  <c r="AM290" i="1"/>
  <c r="AA290" i="1"/>
  <c r="Y231" i="4" s="1"/>
  <c r="AU289" i="1"/>
  <c r="AK230" i="4" s="1"/>
  <c r="AN289" i="1"/>
  <c r="AB289" i="1"/>
  <c r="Z230" i="4" s="1"/>
  <c r="AO288" i="1"/>
  <c r="AC288" i="1"/>
  <c r="AA229" i="4" s="1"/>
  <c r="V288" i="1"/>
  <c r="T229" i="4" s="1"/>
  <c r="Z287" i="1"/>
  <c r="AQ287" i="1"/>
  <c r="AG228" i="4" s="1"/>
  <c r="W287" i="1"/>
  <c r="U228" i="4" s="1"/>
  <c r="AQ285" i="1"/>
  <c r="AG226" i="4" s="1"/>
  <c r="AB285" i="1"/>
  <c r="Z226" i="4" s="1"/>
  <c r="AQ284" i="1"/>
  <c r="AG225" i="4" s="1"/>
  <c r="X284" i="1"/>
  <c r="V225" i="4" s="1"/>
  <c r="V282" i="1"/>
  <c r="T223" i="4" s="1"/>
  <c r="AL280" i="1"/>
  <c r="AB221" i="4" s="1"/>
  <c r="Y280" i="1"/>
  <c r="W221" i="4" s="1"/>
  <c r="AN279" i="1"/>
  <c r="AU281" i="1"/>
  <c r="AK222" i="4" s="1"/>
  <c r="AL281" i="1"/>
  <c r="AB222" i="4" s="1"/>
  <c r="AE281" i="1"/>
  <c r="G281" i="1" s="1"/>
  <c r="Z273" i="1"/>
  <c r="AQ273" i="1"/>
  <c r="AG214" i="4" s="1"/>
  <c r="X273" i="1"/>
  <c r="V214" i="4" s="1"/>
  <c r="AE273" i="1"/>
  <c r="G273" i="1" s="1"/>
  <c r="Y273" i="1"/>
  <c r="W214" i="4" s="1"/>
  <c r="AL273" i="1"/>
  <c r="AB214" i="4" s="1"/>
  <c r="AA273" i="1"/>
  <c r="Y214" i="4" s="1"/>
  <c r="AM273" i="1"/>
  <c r="AC214" i="4" s="1"/>
  <c r="AB273" i="1"/>
  <c r="Z214" i="4" s="1"/>
  <c r="AN273" i="1"/>
  <c r="AU273" i="1"/>
  <c r="AK214" i="4" s="1"/>
  <c r="V273" i="1"/>
  <c r="T214" i="4" s="1"/>
  <c r="AC273" i="1"/>
  <c r="AA214" i="4" s="1"/>
  <c r="AO273" i="1"/>
  <c r="AE214" i="4" s="1"/>
  <c r="Z281" i="1"/>
  <c r="AQ281" i="1"/>
  <c r="AG222" i="4" s="1"/>
  <c r="AA281" i="1"/>
  <c r="Y222" i="4" s="1"/>
  <c r="AM281" i="1"/>
  <c r="V281" i="1"/>
  <c r="T222" i="4" s="1"/>
  <c r="Z275" i="1"/>
  <c r="AQ275" i="1"/>
  <c r="AG216" i="4" s="1"/>
  <c r="V275" i="1"/>
  <c r="T216" i="4" s="1"/>
  <c r="AC275" i="1"/>
  <c r="AA216" i="4" s="1"/>
  <c r="AO275" i="1"/>
  <c r="AE216" i="4" s="1"/>
  <c r="X275" i="1"/>
  <c r="V216" i="4" s="1"/>
  <c r="AE275" i="1"/>
  <c r="G275" i="1" s="1"/>
  <c r="Y275" i="1"/>
  <c r="W216" i="4" s="1"/>
  <c r="AL275" i="1"/>
  <c r="AB216" i="4" s="1"/>
  <c r="AA275" i="1"/>
  <c r="Y216" i="4" s="1"/>
  <c r="AM275" i="1"/>
  <c r="S265" i="1"/>
  <c r="AO281" i="1"/>
  <c r="AE222" i="4" s="1"/>
  <c r="Y281" i="1"/>
  <c r="W222" i="4" s="1"/>
  <c r="Z278" i="1"/>
  <c r="AQ278" i="1"/>
  <c r="AG219" i="4" s="1"/>
  <c r="W278" i="1"/>
  <c r="U219" i="4" s="1"/>
  <c r="AE277" i="1"/>
  <c r="G277" i="1" s="1"/>
  <c r="AL276" i="1"/>
  <c r="AB217" i="4" s="1"/>
  <c r="Y276" i="1"/>
  <c r="W217" i="4" s="1"/>
  <c r="AU274" i="1"/>
  <c r="AK215" i="4" s="1"/>
  <c r="AN274" i="1"/>
  <c r="AB274" i="1"/>
  <c r="Z215" i="4" s="1"/>
  <c r="Z272" i="1"/>
  <c r="AQ272" i="1"/>
  <c r="AG213" i="4" s="1"/>
  <c r="W272" i="1"/>
  <c r="U213" i="4" s="1"/>
  <c r="AA271" i="1"/>
  <c r="Y212" i="4" s="1"/>
  <c r="Z277" i="1"/>
  <c r="AQ277" i="1"/>
  <c r="AG218" i="4" s="1"/>
  <c r="W277" i="1"/>
  <c r="U218" i="4" s="1"/>
  <c r="AE276" i="1"/>
  <c r="G276" i="1" s="1"/>
  <c r="AM274" i="1"/>
  <c r="AC215" i="4" s="1"/>
  <c r="AA274" i="1"/>
  <c r="Y215" i="4" s="1"/>
  <c r="AO271" i="1"/>
  <c r="AE212" i="4" s="1"/>
  <c r="Y271" i="1"/>
  <c r="W212" i="4" s="1"/>
  <c r="AC277" i="1"/>
  <c r="AA218" i="4" s="1"/>
  <c r="V277" i="1"/>
  <c r="T218" i="4" s="1"/>
  <c r="Z276" i="1"/>
  <c r="AQ276" i="1"/>
  <c r="AG217" i="4" s="1"/>
  <c r="W276" i="1"/>
  <c r="U217" i="4" s="1"/>
  <c r="AL274" i="1"/>
  <c r="AB215" i="4" s="1"/>
  <c r="AM271" i="1"/>
  <c r="AC212" i="4" s="1"/>
  <c r="S268" i="1"/>
  <c r="Y266" i="1"/>
  <c r="W207" i="4" s="1"/>
  <c r="AE266" i="1"/>
  <c r="G266" i="1" s="1"/>
  <c r="AA266" i="1"/>
  <c r="Y207" i="4" s="1"/>
  <c r="AL266" i="1"/>
  <c r="AB207" i="4" s="1"/>
  <c r="V266" i="1"/>
  <c r="T207" i="4" s="1"/>
  <c r="AB266" i="1"/>
  <c r="Z207" i="4" s="1"/>
  <c r="AM266" i="1"/>
  <c r="AC207" i="4" s="1"/>
  <c r="W266" i="1"/>
  <c r="U207" i="4" s="1"/>
  <c r="AC266" i="1"/>
  <c r="AA207" i="4" s="1"/>
  <c r="AN266" i="1"/>
  <c r="AU266" i="1"/>
  <c r="AK207" i="4" s="1"/>
  <c r="X266" i="1"/>
  <c r="V207" i="4" s="1"/>
  <c r="Z274" i="1"/>
  <c r="AQ274" i="1"/>
  <c r="AG215" i="4" s="1"/>
  <c r="W274" i="1"/>
  <c r="W271" i="1"/>
  <c r="U212" i="4" s="1"/>
  <c r="AC271" i="1"/>
  <c r="AA212" i="4" s="1"/>
  <c r="AN271" i="1"/>
  <c r="Z271" i="1"/>
  <c r="AQ271" i="1"/>
  <c r="AG212" i="4" s="1"/>
  <c r="AO266" i="1"/>
  <c r="AE207" i="4" s="1"/>
  <c r="AU270" i="1"/>
  <c r="AK211" i="4" s="1"/>
  <c r="AM270" i="1"/>
  <c r="AC211" i="4" s="1"/>
  <c r="AM269" i="1"/>
  <c r="AC210" i="4" s="1"/>
  <c r="Y267" i="1"/>
  <c r="W208" i="4" s="1"/>
  <c r="AE267" i="1"/>
  <c r="G267" i="1" s="1"/>
  <c r="AA267" i="1"/>
  <c r="Y208" i="4" s="1"/>
  <c r="AL267" i="1"/>
  <c r="AB208" i="4" s="1"/>
  <c r="V267" i="1"/>
  <c r="AB267" i="1"/>
  <c r="Z208" i="4" s="1"/>
  <c r="AM267" i="1"/>
  <c r="AC208" i="4" s="1"/>
  <c r="W267" i="1"/>
  <c r="U208" i="4" s="1"/>
  <c r="AC267" i="1"/>
  <c r="AN267" i="1"/>
  <c r="AU269" i="1"/>
  <c r="AK210" i="4" s="1"/>
  <c r="AL269" i="1"/>
  <c r="AB210" i="4" s="1"/>
  <c r="AU268" i="1"/>
  <c r="AK209" i="4" s="1"/>
  <c r="S266" i="1"/>
  <c r="AU265" i="1"/>
  <c r="AK206" i="4" s="1"/>
  <c r="Y269" i="1"/>
  <c r="W210" i="4" s="1"/>
  <c r="AE269" i="1"/>
  <c r="G269" i="1" s="1"/>
  <c r="V269" i="1"/>
  <c r="AB269" i="1"/>
  <c r="Z210" i="4" s="1"/>
  <c r="W269" i="1"/>
  <c r="U210" i="4" s="1"/>
  <c r="AC269" i="1"/>
  <c r="AN269" i="1"/>
  <c r="Y268" i="1"/>
  <c r="W209" i="4" s="1"/>
  <c r="AE268" i="1"/>
  <c r="G268" i="1" s="1"/>
  <c r="AA268" i="1"/>
  <c r="Y209" i="4" s="1"/>
  <c r="AL268" i="1"/>
  <c r="AB209" i="4" s="1"/>
  <c r="V268" i="1"/>
  <c r="AB268" i="1"/>
  <c r="Z209" i="4" s="1"/>
  <c r="AM268" i="1"/>
  <c r="AC209" i="4" s="1"/>
  <c r="W268" i="1"/>
  <c r="U209" i="4" s="1"/>
  <c r="AC268" i="1"/>
  <c r="AA209" i="4" s="1"/>
  <c r="AN268" i="1"/>
  <c r="Y265" i="1"/>
  <c r="W206" i="4" s="1"/>
  <c r="AE265" i="1"/>
  <c r="G265" i="1" s="1"/>
  <c r="AA265" i="1"/>
  <c r="Y206" i="4" s="1"/>
  <c r="AL265" i="1"/>
  <c r="AB206" i="4" s="1"/>
  <c r="V265" i="1"/>
  <c r="AB265" i="1"/>
  <c r="Z206" i="4" s="1"/>
  <c r="AM265" i="1"/>
  <c r="AC206" i="4" s="1"/>
  <c r="W265" i="1"/>
  <c r="U206" i="4" s="1"/>
  <c r="AC265" i="1"/>
  <c r="AA206" i="4" s="1"/>
  <c r="AN265" i="1"/>
  <c r="Y264" i="1"/>
  <c r="W205" i="4" s="1"/>
  <c r="AE264" i="1"/>
  <c r="G264" i="1" s="1"/>
  <c r="Z264" i="1"/>
  <c r="AQ264" i="1"/>
  <c r="AG205" i="4" s="1"/>
  <c r="AA264" i="1"/>
  <c r="Y205" i="4" s="1"/>
  <c r="AL264" i="1"/>
  <c r="AB205" i="4" s="1"/>
  <c r="V264" i="1"/>
  <c r="T205" i="4" s="1"/>
  <c r="AB264" i="1"/>
  <c r="Z205" i="4" s="1"/>
  <c r="AM264" i="1"/>
  <c r="AC205" i="4" s="1"/>
  <c r="W264" i="1"/>
  <c r="U205" i="4" s="1"/>
  <c r="AC264" i="1"/>
  <c r="AA205" i="4" s="1"/>
  <c r="AN264" i="1"/>
  <c r="W270" i="1"/>
  <c r="U211" i="4" s="1"/>
  <c r="AC270" i="1"/>
  <c r="AN270" i="1"/>
  <c r="V270" i="1"/>
  <c r="T211" i="4" s="1"/>
  <c r="AA269" i="1"/>
  <c r="Y210" i="4" s="1"/>
  <c r="AO268" i="1"/>
  <c r="AE209" i="4" s="1"/>
  <c r="Z268" i="1"/>
  <c r="S267" i="1"/>
  <c r="AO265" i="1"/>
  <c r="AE206" i="4" s="1"/>
  <c r="Z265" i="1"/>
  <c r="AU264" i="1"/>
  <c r="AK205" i="4" s="1"/>
  <c r="X264" i="1"/>
  <c r="V205" i="4" s="1"/>
  <c r="AM263" i="1"/>
  <c r="AC204" i="4" s="1"/>
  <c r="AQ263" i="1"/>
  <c r="AG204" i="4" s="1"/>
  <c r="AB263" i="1"/>
  <c r="AE263" i="1"/>
  <c r="G263" i="1" s="1"/>
  <c r="AN263" i="1"/>
  <c r="AC263" i="1"/>
  <c r="AU263" i="1"/>
  <c r="AK204" i="4" s="1"/>
  <c r="AL263" i="1"/>
  <c r="AB204" i="4" s="1"/>
  <c r="Z256" i="1"/>
  <c r="AA172" i="1"/>
  <c r="Y113" i="4" s="1"/>
  <c r="AB118" i="1"/>
  <c r="Z59" i="4" s="1"/>
  <c r="Z244" i="1"/>
  <c r="Z178" i="1"/>
  <c r="Z124" i="1"/>
  <c r="Z148" i="1"/>
  <c r="AB250" i="1"/>
  <c r="Z191" i="4" s="1"/>
  <c r="AC238" i="1"/>
  <c r="AA179" i="4" s="1"/>
  <c r="AC112" i="1"/>
  <c r="AA53" i="4" s="1"/>
  <c r="AB238" i="1"/>
  <c r="X202" i="1"/>
  <c r="V143" i="4" s="1"/>
  <c r="X118" i="1"/>
  <c r="V59" i="4" s="1"/>
  <c r="Z82" i="1"/>
  <c r="W106" i="1"/>
  <c r="U47" i="4" s="1"/>
  <c r="X130" i="1"/>
  <c r="V71" i="4" s="1"/>
  <c r="AB262" i="1"/>
  <c r="Z203" i="4" s="1"/>
  <c r="AC70" i="1"/>
  <c r="AA11" i="4" s="1"/>
  <c r="Z232" i="1"/>
  <c r="W142" i="1"/>
  <c r="U83" i="4" s="1"/>
  <c r="W160" i="1"/>
  <c r="U101" i="4" s="1"/>
  <c r="X220" i="1"/>
  <c r="V161" i="4" s="1"/>
  <c r="X142" i="1"/>
  <c r="V83" i="4" s="1"/>
  <c r="AB190" i="1"/>
  <c r="Z131" i="4" s="1"/>
  <c r="V250" i="1"/>
  <c r="T191" i="4" s="1"/>
  <c r="V232" i="1"/>
  <c r="T173" i="4" s="1"/>
  <c r="V214" i="1"/>
  <c r="V196" i="1"/>
  <c r="V178" i="1"/>
  <c r="V160" i="1"/>
  <c r="V142" i="1"/>
  <c r="T83" i="4" s="1"/>
  <c r="V124" i="1"/>
  <c r="T65" i="4" s="1"/>
  <c r="V106" i="1"/>
  <c r="T47" i="4" s="1"/>
  <c r="V88" i="1"/>
  <c r="V70" i="1"/>
  <c r="T11" i="4" s="1"/>
  <c r="W262" i="1"/>
  <c r="U203" i="4" s="1"/>
  <c r="W232" i="1"/>
  <c r="U173" i="4" s="1"/>
  <c r="W214" i="1"/>
  <c r="U155" i="4" s="1"/>
  <c r="W196" i="1"/>
  <c r="U137" i="4" s="1"/>
  <c r="W178" i="1"/>
  <c r="U119" i="4" s="1"/>
  <c r="W148" i="1"/>
  <c r="U89" i="4" s="1"/>
  <c r="W94" i="1"/>
  <c r="U35" i="4" s="1"/>
  <c r="X208" i="1"/>
  <c r="V149" i="4" s="1"/>
  <c r="X196" i="1"/>
  <c r="V137" i="4" s="1"/>
  <c r="X184" i="1"/>
  <c r="V125" i="4" s="1"/>
  <c r="X106" i="1"/>
  <c r="V47" i="4" s="1"/>
  <c r="X82" i="1"/>
  <c r="V23" i="4" s="1"/>
  <c r="Y262" i="1"/>
  <c r="W203" i="4" s="1"/>
  <c r="Y250" i="1"/>
  <c r="W191" i="4" s="1"/>
  <c r="Y226" i="1"/>
  <c r="W167" i="4" s="1"/>
  <c r="Y214" i="1"/>
  <c r="W155" i="4" s="1"/>
  <c r="Y190" i="1"/>
  <c r="W131" i="4" s="1"/>
  <c r="Y178" i="1"/>
  <c r="W119" i="4" s="1"/>
  <c r="Y154" i="1"/>
  <c r="W95" i="4" s="1"/>
  <c r="Y142" i="1"/>
  <c r="W83" i="4" s="1"/>
  <c r="Y118" i="1"/>
  <c r="W59" i="4" s="1"/>
  <c r="Y106" i="1"/>
  <c r="W47" i="4" s="1"/>
  <c r="Y82" i="1"/>
  <c r="W23" i="4" s="1"/>
  <c r="Y70" i="1"/>
  <c r="W11" i="4" s="1"/>
  <c r="Z226" i="1"/>
  <c r="Z214" i="1"/>
  <c r="Z202" i="1"/>
  <c r="Z172" i="1"/>
  <c r="X113" i="4" s="1"/>
  <c r="Z160" i="1"/>
  <c r="Z118" i="1"/>
  <c r="Z106" i="1"/>
  <c r="Z94" i="1"/>
  <c r="X35" i="4" s="1"/>
  <c r="AA262" i="1"/>
  <c r="Y203" i="4" s="1"/>
  <c r="AA220" i="1"/>
  <c r="Y161" i="4" s="1"/>
  <c r="AA184" i="1"/>
  <c r="Y125" i="4" s="1"/>
  <c r="AA160" i="1"/>
  <c r="Y101" i="4" s="1"/>
  <c r="AA136" i="1"/>
  <c r="Y77" i="4" s="1"/>
  <c r="AA124" i="1"/>
  <c r="Y65" i="4" s="1"/>
  <c r="AA70" i="1"/>
  <c r="Y11" i="4" s="1"/>
  <c r="AB232" i="1"/>
  <c r="AB220" i="1"/>
  <c r="Z161" i="4" s="1"/>
  <c r="AB202" i="1"/>
  <c r="AB160" i="1"/>
  <c r="Z101" i="4" s="1"/>
  <c r="AB148" i="1"/>
  <c r="Z89" i="4" s="1"/>
  <c r="AB130" i="1"/>
  <c r="Z71" i="4" s="1"/>
  <c r="AC250" i="1"/>
  <c r="AA191" i="4" s="1"/>
  <c r="AC220" i="1"/>
  <c r="AA161" i="4" s="1"/>
  <c r="AC202" i="1"/>
  <c r="AA143" i="4" s="1"/>
  <c r="AC184" i="1"/>
  <c r="AA125" i="4" s="1"/>
  <c r="AC154" i="1"/>
  <c r="AA95" i="4" s="1"/>
  <c r="W250" i="1"/>
  <c r="U191" i="4" s="1"/>
  <c r="W136" i="1"/>
  <c r="U77" i="4" s="1"/>
  <c r="W124" i="1"/>
  <c r="U65" i="4" s="1"/>
  <c r="W82" i="1"/>
  <c r="U23" i="4" s="1"/>
  <c r="W70" i="1"/>
  <c r="U11" i="4" s="1"/>
  <c r="X262" i="1"/>
  <c r="V203" i="4" s="1"/>
  <c r="X172" i="1"/>
  <c r="X160" i="1"/>
  <c r="V101" i="4" s="1"/>
  <c r="X148" i="1"/>
  <c r="V89" i="4" s="1"/>
  <c r="X94" i="1"/>
  <c r="V35" i="4" s="1"/>
  <c r="X70" i="1"/>
  <c r="V11" i="4" s="1"/>
  <c r="Y238" i="1"/>
  <c r="W179" i="4" s="1"/>
  <c r="Y202" i="1"/>
  <c r="W143" i="4" s="1"/>
  <c r="Y166" i="1"/>
  <c r="Y130" i="1"/>
  <c r="W71" i="4" s="1"/>
  <c r="Y94" i="1"/>
  <c r="W35" i="4" s="1"/>
  <c r="Z184" i="1"/>
  <c r="Z76" i="1"/>
  <c r="AA244" i="1"/>
  <c r="Y185" i="4" s="1"/>
  <c r="AA142" i="1"/>
  <c r="Y83" i="4" s="1"/>
  <c r="AA106" i="1"/>
  <c r="Y47" i="4" s="1"/>
  <c r="AA82" i="1"/>
  <c r="Y23" i="4" s="1"/>
  <c r="AB244" i="1"/>
  <c r="Z185" i="4" s="1"/>
  <c r="AB172" i="1"/>
  <c r="Z113" i="4" s="1"/>
  <c r="AB100" i="1"/>
  <c r="Z41" i="4" s="1"/>
  <c r="AB88" i="1"/>
  <c r="Z29" i="4" s="1"/>
  <c r="AB76" i="1"/>
  <c r="Z17" i="4" s="1"/>
  <c r="AC262" i="1"/>
  <c r="AA203" i="4" s="1"/>
  <c r="AC232" i="1"/>
  <c r="AA173" i="4" s="1"/>
  <c r="AC166" i="1"/>
  <c r="AC136" i="1"/>
  <c r="AA77" i="4" s="1"/>
  <c r="AC118" i="1"/>
  <c r="AA59" i="4" s="1"/>
  <c r="V256" i="1"/>
  <c r="T197" i="4" s="1"/>
  <c r="V238" i="1"/>
  <c r="V220" i="1"/>
  <c r="T161" i="4" s="1"/>
  <c r="V202" i="1"/>
  <c r="T143" i="4" s="1"/>
  <c r="V184" i="1"/>
  <c r="T125" i="4" s="1"/>
  <c r="V166" i="1"/>
  <c r="V148" i="1"/>
  <c r="T89" i="4" s="1"/>
  <c r="V130" i="1"/>
  <c r="V112" i="1"/>
  <c r="T53" i="4" s="1"/>
  <c r="V94" i="1"/>
  <c r="T35" i="4" s="1"/>
  <c r="V76" i="1"/>
  <c r="T17" i="4" s="1"/>
  <c r="W238" i="1"/>
  <c r="U179" i="4" s="1"/>
  <c r="W220" i="1"/>
  <c r="U161" i="4" s="1"/>
  <c r="W202" i="1"/>
  <c r="U143" i="4" s="1"/>
  <c r="W184" i="1"/>
  <c r="U125" i="4" s="1"/>
  <c r="W166" i="1"/>
  <c r="U107" i="4" s="1"/>
  <c r="W112" i="1"/>
  <c r="U53" i="4" s="1"/>
  <c r="X250" i="1"/>
  <c r="V191" i="4" s="1"/>
  <c r="X238" i="1"/>
  <c r="V179" i="4" s="1"/>
  <c r="X226" i="1"/>
  <c r="V167" i="4" s="1"/>
  <c r="X136" i="1"/>
  <c r="V77" i="4" s="1"/>
  <c r="X124" i="1"/>
  <c r="V65" i="4" s="1"/>
  <c r="X112" i="1"/>
  <c r="Z238" i="1"/>
  <c r="Z208" i="1"/>
  <c r="Z196" i="1"/>
  <c r="Z154" i="1"/>
  <c r="Z142" i="1"/>
  <c r="Z130" i="1"/>
  <c r="X71" i="4" s="1"/>
  <c r="Z100" i="1"/>
  <c r="X41" i="4" s="1"/>
  <c r="Z88" i="1"/>
  <c r="AA256" i="1"/>
  <c r="Y197" i="4" s="1"/>
  <c r="AA232" i="1"/>
  <c r="Y173" i="4" s="1"/>
  <c r="AA208" i="1"/>
  <c r="Y149" i="4" s="1"/>
  <c r="AA196" i="1"/>
  <c r="Y137" i="4" s="1"/>
  <c r="AA154" i="1"/>
  <c r="Y95" i="4" s="1"/>
  <c r="AA118" i="1"/>
  <c r="Y59" i="4" s="1"/>
  <c r="AA94" i="1"/>
  <c r="Y35" i="4" s="1"/>
  <c r="AB226" i="1"/>
  <c r="Z167" i="4" s="1"/>
  <c r="AB214" i="1"/>
  <c r="Z155" i="4" s="1"/>
  <c r="AB154" i="1"/>
  <c r="Z95" i="4" s="1"/>
  <c r="AB142" i="1"/>
  <c r="Z83" i="4" s="1"/>
  <c r="AC244" i="1"/>
  <c r="AA185" i="4" s="1"/>
  <c r="AC214" i="1"/>
  <c r="AA155" i="4" s="1"/>
  <c r="AC196" i="1"/>
  <c r="AA137" i="4" s="1"/>
  <c r="AC178" i="1"/>
  <c r="AA119" i="4" s="1"/>
  <c r="AC148" i="1"/>
  <c r="AA89" i="4" s="1"/>
  <c r="AC76" i="1"/>
  <c r="AA17" i="4" s="1"/>
  <c r="AC94" i="1"/>
  <c r="AA35" i="4" s="1"/>
  <c r="W256" i="1"/>
  <c r="U197" i="4" s="1"/>
  <c r="W154" i="1"/>
  <c r="U95" i="4" s="1"/>
  <c r="W100" i="1"/>
  <c r="U41" i="4" s="1"/>
  <c r="W88" i="1"/>
  <c r="U29" i="4" s="1"/>
  <c r="X214" i="1"/>
  <c r="V155" i="4" s="1"/>
  <c r="X190" i="1"/>
  <c r="V131" i="4" s="1"/>
  <c r="X88" i="1"/>
  <c r="V29" i="4" s="1"/>
  <c r="X76" i="1"/>
  <c r="V17" i="4" s="1"/>
  <c r="Y244" i="1"/>
  <c r="W185" i="4" s="1"/>
  <c r="Y232" i="1"/>
  <c r="W173" i="4" s="1"/>
  <c r="Y208" i="1"/>
  <c r="W149" i="4" s="1"/>
  <c r="Y196" i="1"/>
  <c r="W137" i="4" s="1"/>
  <c r="Y172" i="1"/>
  <c r="W113" i="4" s="1"/>
  <c r="Y160" i="1"/>
  <c r="W101" i="4" s="1"/>
  <c r="Y136" i="1"/>
  <c r="W77" i="4" s="1"/>
  <c r="Y124" i="1"/>
  <c r="W65" i="4" s="1"/>
  <c r="Y100" i="1"/>
  <c r="W41" i="4" s="1"/>
  <c r="Y88" i="1"/>
  <c r="W29" i="4" s="1"/>
  <c r="Z262" i="1"/>
  <c r="Z220" i="1"/>
  <c r="Z112" i="1"/>
  <c r="AA178" i="1"/>
  <c r="AA166" i="1"/>
  <c r="AA130" i="1"/>
  <c r="Y71" i="4" s="1"/>
  <c r="AA76" i="1"/>
  <c r="Y17" i="4" s="1"/>
  <c r="AB256" i="1"/>
  <c r="Z197" i="4" s="1"/>
  <c r="AB184" i="1"/>
  <c r="Z125" i="4" s="1"/>
  <c r="AB166" i="1"/>
  <c r="Z107" i="4" s="1"/>
  <c r="AB124" i="1"/>
  <c r="Z65" i="4" s="1"/>
  <c r="AB112" i="1"/>
  <c r="Z53" i="4" s="1"/>
  <c r="AB82" i="1"/>
  <c r="Z23" i="4" s="1"/>
  <c r="AB70" i="1"/>
  <c r="Z11" i="4" s="1"/>
  <c r="AC256" i="1"/>
  <c r="AA197" i="4" s="1"/>
  <c r="AC130" i="1"/>
  <c r="AA71" i="4" s="1"/>
  <c r="AC100" i="1"/>
  <c r="AA41" i="4" s="1"/>
  <c r="V244" i="1"/>
  <c r="V226" i="1"/>
  <c r="T167" i="4" s="1"/>
  <c r="V208" i="1"/>
  <c r="T149" i="4" s="1"/>
  <c r="V190" i="1"/>
  <c r="T131" i="4" s="1"/>
  <c r="V172" i="1"/>
  <c r="V154" i="1"/>
  <c r="V136" i="1"/>
  <c r="V118" i="1"/>
  <c r="T59" i="4" s="1"/>
  <c r="V100" i="1"/>
  <c r="T41" i="4" s="1"/>
  <c r="V82" i="1"/>
  <c r="T23" i="4" s="1"/>
  <c r="W226" i="1"/>
  <c r="W208" i="1"/>
  <c r="U149" i="4" s="1"/>
  <c r="W190" i="1"/>
  <c r="U131" i="4" s="1"/>
  <c r="W172" i="1"/>
  <c r="U113" i="4" s="1"/>
  <c r="W76" i="1"/>
  <c r="U17" i="4" s="1"/>
  <c r="X256" i="1"/>
  <c r="V197" i="4" s="1"/>
  <c r="X178" i="1"/>
  <c r="V119" i="4" s="1"/>
  <c r="X166" i="1"/>
  <c r="V107" i="4" s="1"/>
  <c r="X100" i="1"/>
  <c r="V41" i="4" s="1"/>
  <c r="Y148" i="1"/>
  <c r="Y112" i="1"/>
  <c r="W53" i="4" s="1"/>
  <c r="Z190" i="1"/>
  <c r="Z136" i="1"/>
  <c r="X77" i="4" s="1"/>
  <c r="AA226" i="1"/>
  <c r="Y167" i="4" s="1"/>
  <c r="AA190" i="1"/>
  <c r="Y131" i="4" s="1"/>
  <c r="AB208" i="1"/>
  <c r="Z149" i="4" s="1"/>
  <c r="AA263" i="1"/>
  <c r="Y204" i="4" s="1"/>
  <c r="Z263" i="1"/>
  <c r="W258" i="1"/>
  <c r="U199" i="4" s="1"/>
  <c r="W240" i="1"/>
  <c r="U181" i="4" s="1"/>
  <c r="X254" i="1"/>
  <c r="V195" i="4" s="1"/>
  <c r="X246" i="1"/>
  <c r="V187" i="4" s="1"/>
  <c r="X218" i="1"/>
  <c r="V159" i="4" s="1"/>
  <c r="X182" i="1"/>
  <c r="V123" i="4" s="1"/>
  <c r="X174" i="1"/>
  <c r="V115" i="4" s="1"/>
  <c r="X146" i="1"/>
  <c r="V87" i="4" s="1"/>
  <c r="AA254" i="1"/>
  <c r="Y195" i="4" s="1"/>
  <c r="AA224" i="1"/>
  <c r="Y165" i="4" s="1"/>
  <c r="AA205" i="1"/>
  <c r="Y146" i="4" s="1"/>
  <c r="AA182" i="1"/>
  <c r="Y123" i="4" s="1"/>
  <c r="AA152" i="1"/>
  <c r="Y93" i="4" s="1"/>
  <c r="AA110" i="1"/>
  <c r="Y51" i="4" s="1"/>
  <c r="AA80" i="1"/>
  <c r="Y21" i="4" s="1"/>
  <c r="AB216" i="1"/>
  <c r="Z157" i="4" s="1"/>
  <c r="AB204" i="1"/>
  <c r="Z145" i="4" s="1"/>
  <c r="AB132" i="1"/>
  <c r="Z73" i="4" s="1"/>
  <c r="AB108" i="1"/>
  <c r="Z49" i="4" s="1"/>
  <c r="AB96" i="1"/>
  <c r="Z37" i="4" s="1"/>
  <c r="V242" i="1"/>
  <c r="AA242" i="1"/>
  <c r="V236" i="1"/>
  <c r="T177" i="4" s="1"/>
  <c r="AA236" i="1"/>
  <c r="Y177" i="4" s="1"/>
  <c r="X236" i="1"/>
  <c r="V177" i="4" s="1"/>
  <c r="V230" i="1"/>
  <c r="T171" i="4" s="1"/>
  <c r="AA230" i="1"/>
  <c r="Y171" i="4" s="1"/>
  <c r="V212" i="1"/>
  <c r="T153" i="4" s="1"/>
  <c r="X212" i="1"/>
  <c r="V153" i="4" s="1"/>
  <c r="V206" i="1"/>
  <c r="T147" i="4" s="1"/>
  <c r="AA206" i="1"/>
  <c r="Y147" i="4" s="1"/>
  <c r="AC200" i="1"/>
  <c r="AA141" i="4" s="1"/>
  <c r="AA200" i="1"/>
  <c r="Y141" i="4" s="1"/>
  <c r="X200" i="1"/>
  <c r="V141" i="4" s="1"/>
  <c r="V176" i="1"/>
  <c r="T117" i="4" s="1"/>
  <c r="X176" i="1"/>
  <c r="V117" i="4" s="1"/>
  <c r="V164" i="1"/>
  <c r="AC164" i="1"/>
  <c r="AA105" i="4" s="1"/>
  <c r="AA164" i="1"/>
  <c r="Y105" i="4" s="1"/>
  <c r="X164" i="1"/>
  <c r="V158" i="1"/>
  <c r="T99" i="4" s="1"/>
  <c r="AA158" i="1"/>
  <c r="Y99" i="4" s="1"/>
  <c r="V140" i="1"/>
  <c r="T81" i="4" s="1"/>
  <c r="X140" i="1"/>
  <c r="V81" i="4" s="1"/>
  <c r="V134" i="1"/>
  <c r="T75" i="4" s="1"/>
  <c r="AA134" i="1"/>
  <c r="Y75" i="4" s="1"/>
  <c r="AA128" i="1"/>
  <c r="Y69" i="4" s="1"/>
  <c r="X128" i="1"/>
  <c r="V69" i="4" s="1"/>
  <c r="AC104" i="1"/>
  <c r="AA45" i="4" s="1"/>
  <c r="X104" i="1"/>
  <c r="V45" i="4" s="1"/>
  <c r="X98" i="1"/>
  <c r="V39" i="4" s="1"/>
  <c r="AA98" i="1"/>
  <c r="Y39" i="4" s="1"/>
  <c r="AA92" i="1"/>
  <c r="Y33" i="4" s="1"/>
  <c r="X92" i="1"/>
  <c r="V33" i="4" s="1"/>
  <c r="AC86" i="1"/>
  <c r="AA86" i="1"/>
  <c r="Y27" i="4" s="1"/>
  <c r="AC68" i="1"/>
  <c r="AA9" i="4" s="1"/>
  <c r="X68" i="1"/>
  <c r="V9" i="4" s="1"/>
  <c r="X260" i="1"/>
  <c r="V201" i="4" s="1"/>
  <c r="X224" i="1"/>
  <c r="V165" i="4" s="1"/>
  <c r="X188" i="1"/>
  <c r="V129" i="4" s="1"/>
  <c r="X152" i="1"/>
  <c r="V93" i="4" s="1"/>
  <c r="X74" i="1"/>
  <c r="V15" i="4" s="1"/>
  <c r="AC259" i="1"/>
  <c r="AA200" i="4" s="1"/>
  <c r="AA259" i="1"/>
  <c r="Y200" i="4" s="1"/>
  <c r="AC253" i="1"/>
  <c r="AA194" i="4" s="1"/>
  <c r="Y253" i="1"/>
  <c r="W194" i="4" s="1"/>
  <c r="AB253" i="1"/>
  <c r="Z194" i="4" s="1"/>
  <c r="Z253" i="1"/>
  <c r="AC247" i="1"/>
  <c r="AA188" i="4" s="1"/>
  <c r="AB247" i="1"/>
  <c r="Z188" i="4" s="1"/>
  <c r="Z247" i="1"/>
  <c r="AC241" i="1"/>
  <c r="AA182" i="4" s="1"/>
  <c r="X241" i="1"/>
  <c r="V182" i="4" s="1"/>
  <c r="AC235" i="1"/>
  <c r="AA176" i="4" s="1"/>
  <c r="Y235" i="1"/>
  <c r="W176" i="4" s="1"/>
  <c r="AB235" i="1"/>
  <c r="Z176" i="4" s="1"/>
  <c r="AA235" i="1"/>
  <c r="Y176" i="4" s="1"/>
  <c r="Z235" i="1"/>
  <c r="AC229" i="1"/>
  <c r="AA170" i="4" s="1"/>
  <c r="AA229" i="1"/>
  <c r="Y170" i="4" s="1"/>
  <c r="AB229" i="1"/>
  <c r="Z170" i="4" s="1"/>
  <c r="Z229" i="1"/>
  <c r="X229" i="1"/>
  <c r="V170" i="4" s="1"/>
  <c r="AC223" i="1"/>
  <c r="AA164" i="4" s="1"/>
  <c r="AA223" i="1"/>
  <c r="Y164" i="4" s="1"/>
  <c r="AC217" i="1"/>
  <c r="AA158" i="4" s="1"/>
  <c r="Y217" i="1"/>
  <c r="W158" i="4" s="1"/>
  <c r="AB217" i="1"/>
  <c r="Z158" i="4" s="1"/>
  <c r="Z217" i="1"/>
  <c r="AB211" i="1"/>
  <c r="Z152" i="4" s="1"/>
  <c r="Z211" i="1"/>
  <c r="AC211" i="1"/>
  <c r="AA152" i="4" s="1"/>
  <c r="Y199" i="1"/>
  <c r="AB199" i="1"/>
  <c r="Z140" i="4" s="1"/>
  <c r="AA199" i="1"/>
  <c r="Y140" i="4" s="1"/>
  <c r="Z199" i="1"/>
  <c r="AA193" i="1"/>
  <c r="Y134" i="4" s="1"/>
  <c r="AB193" i="1"/>
  <c r="Z134" i="4" s="1"/>
  <c r="Z193" i="1"/>
  <c r="X134" i="4" s="1"/>
  <c r="X193" i="1"/>
  <c r="V134" i="4" s="1"/>
  <c r="AC187" i="1"/>
  <c r="AA128" i="4" s="1"/>
  <c r="AA187" i="1"/>
  <c r="Y128" i="4" s="1"/>
  <c r="AC181" i="1"/>
  <c r="AA122" i="4" s="1"/>
  <c r="Y181" i="1"/>
  <c r="W122" i="4" s="1"/>
  <c r="AB181" i="1"/>
  <c r="Z122" i="4" s="1"/>
  <c r="Z181" i="1"/>
  <c r="AB175" i="1"/>
  <c r="Z116" i="4" s="1"/>
  <c r="Z175" i="1"/>
  <c r="AC175" i="1"/>
  <c r="AA116" i="4" s="1"/>
  <c r="Y163" i="1"/>
  <c r="W104" i="4" s="1"/>
  <c r="W163" i="1"/>
  <c r="U104" i="4" s="1"/>
  <c r="AB163" i="1"/>
  <c r="Z104" i="4" s="1"/>
  <c r="AA163" i="1"/>
  <c r="Y104" i="4" s="1"/>
  <c r="Z163" i="1"/>
  <c r="AA157" i="1"/>
  <c r="Y98" i="4" s="1"/>
  <c r="AB157" i="1"/>
  <c r="Z98" i="4" s="1"/>
  <c r="Z157" i="1"/>
  <c r="X98" i="4" s="1"/>
  <c r="X157" i="1"/>
  <c r="V98" i="4" s="1"/>
  <c r="AC151" i="1"/>
  <c r="AA92" i="4" s="1"/>
  <c r="AA151" i="1"/>
  <c r="Y92" i="4" s="1"/>
  <c r="W151" i="1"/>
  <c r="U92" i="4" s="1"/>
  <c r="AC145" i="1"/>
  <c r="AA86" i="4" s="1"/>
  <c r="Y145" i="1"/>
  <c r="W86" i="4" s="1"/>
  <c r="W145" i="1"/>
  <c r="U86" i="4" s="1"/>
  <c r="AB145" i="1"/>
  <c r="Z86" i="4" s="1"/>
  <c r="Z145" i="1"/>
  <c r="AB139" i="1"/>
  <c r="Z80" i="4" s="1"/>
  <c r="Z139" i="1"/>
  <c r="AC139" i="1"/>
  <c r="AA80" i="4" s="1"/>
  <c r="X133" i="1"/>
  <c r="V74" i="4" s="1"/>
  <c r="W133" i="1"/>
  <c r="U74" i="4" s="1"/>
  <c r="Y127" i="1"/>
  <c r="W68" i="4" s="1"/>
  <c r="W127" i="1"/>
  <c r="U68" i="4" s="1"/>
  <c r="AB127" i="1"/>
  <c r="Z68" i="4" s="1"/>
  <c r="AA127" i="1"/>
  <c r="Z127" i="1"/>
  <c r="AA121" i="1"/>
  <c r="Y62" i="4" s="1"/>
  <c r="AB121" i="1"/>
  <c r="Z62" i="4" s="1"/>
  <c r="Z121" i="1"/>
  <c r="X62" i="4" s="1"/>
  <c r="X121" i="1"/>
  <c r="V62" i="4" s="1"/>
  <c r="AA115" i="1"/>
  <c r="W115" i="1"/>
  <c r="U56" i="4" s="1"/>
  <c r="Y109" i="1"/>
  <c r="W50" i="4" s="1"/>
  <c r="W109" i="1"/>
  <c r="U50" i="4" s="1"/>
  <c r="AC109" i="1"/>
  <c r="AA50" i="4" s="1"/>
  <c r="AB109" i="1"/>
  <c r="Z50" i="4" s="1"/>
  <c r="Z109" i="1"/>
  <c r="X50" i="4" s="1"/>
  <c r="AC103" i="1"/>
  <c r="AA44" i="4" s="1"/>
  <c r="AB103" i="1"/>
  <c r="Z44" i="4" s="1"/>
  <c r="Z103" i="1"/>
  <c r="X97" i="1"/>
  <c r="V38" i="4" s="1"/>
  <c r="W97" i="1"/>
  <c r="U38" i="4" s="1"/>
  <c r="Y91" i="1"/>
  <c r="W32" i="4" s="1"/>
  <c r="X91" i="1"/>
  <c r="V32" i="4" s="1"/>
  <c r="W91" i="1"/>
  <c r="U32" i="4" s="1"/>
  <c r="AB91" i="1"/>
  <c r="Z32" i="4" s="1"/>
  <c r="AA91" i="1"/>
  <c r="Z91" i="1"/>
  <c r="AC85" i="1"/>
  <c r="AA26" i="4" s="1"/>
  <c r="AA85" i="1"/>
  <c r="Y26" i="4" s="1"/>
  <c r="AB85" i="1"/>
  <c r="Z26" i="4" s="1"/>
  <c r="Z85" i="1"/>
  <c r="X85" i="1"/>
  <c r="V26" i="4" s="1"/>
  <c r="AA79" i="1"/>
  <c r="Y20" i="4" s="1"/>
  <c r="W79" i="1"/>
  <c r="U20" i="4" s="1"/>
  <c r="Y73" i="1"/>
  <c r="W14" i="4" s="1"/>
  <c r="W73" i="1"/>
  <c r="U14" i="4" s="1"/>
  <c r="AB73" i="1"/>
  <c r="Z14" i="4" s="1"/>
  <c r="Z73" i="1"/>
  <c r="AB67" i="1"/>
  <c r="Z8" i="4" s="1"/>
  <c r="Z67" i="1"/>
  <c r="X242" i="1"/>
  <c r="V183" i="4" s="1"/>
  <c r="X206" i="1"/>
  <c r="V147" i="4" s="1"/>
  <c r="X170" i="1"/>
  <c r="V111" i="4" s="1"/>
  <c r="X134" i="1"/>
  <c r="V75" i="4" s="1"/>
  <c r="AA260" i="1"/>
  <c r="Y201" i="4" s="1"/>
  <c r="AA188" i="1"/>
  <c r="Y129" i="4" s="1"/>
  <c r="AA116" i="1"/>
  <c r="Y57" i="4" s="1"/>
  <c r="AA74" i="1"/>
  <c r="Y15" i="4" s="1"/>
  <c r="AA258" i="1"/>
  <c r="Y199" i="4" s="1"/>
  <c r="AC258" i="1"/>
  <c r="AA199" i="4" s="1"/>
  <c r="X258" i="1"/>
  <c r="V199" i="4" s="1"/>
  <c r="AA252" i="1"/>
  <c r="Y193" i="4" s="1"/>
  <c r="Y252" i="1"/>
  <c r="W193" i="4" s="1"/>
  <c r="AB246" i="1"/>
  <c r="Z187" i="4" s="1"/>
  <c r="Z246" i="1"/>
  <c r="AC246" i="1"/>
  <c r="AA187" i="4" s="1"/>
  <c r="Y246" i="1"/>
  <c r="W187" i="4" s="1"/>
  <c r="AC234" i="1"/>
  <c r="AA175" i="4" s="1"/>
  <c r="Y234" i="1"/>
  <c r="W175" i="4" s="1"/>
  <c r="X234" i="1"/>
  <c r="V175" i="4" s="1"/>
  <c r="AB228" i="1"/>
  <c r="Z169" i="4" s="1"/>
  <c r="Z228" i="1"/>
  <c r="Y228" i="1"/>
  <c r="W169" i="4" s="1"/>
  <c r="AA228" i="1"/>
  <c r="Y169" i="4" s="1"/>
  <c r="AA222" i="1"/>
  <c r="Y163" i="4" s="1"/>
  <c r="AC222" i="1"/>
  <c r="AA163" i="4" s="1"/>
  <c r="X222" i="1"/>
  <c r="V163" i="4" s="1"/>
  <c r="AA216" i="1"/>
  <c r="Y157" i="4" s="1"/>
  <c r="Y216" i="1"/>
  <c r="W157" i="4" s="1"/>
  <c r="AB210" i="1"/>
  <c r="Z151" i="4" s="1"/>
  <c r="Z210" i="1"/>
  <c r="AC210" i="1"/>
  <c r="AA151" i="4" s="1"/>
  <c r="Y210" i="1"/>
  <c r="W151" i="4" s="1"/>
  <c r="AC198" i="1"/>
  <c r="AA139" i="4" s="1"/>
  <c r="Y198" i="1"/>
  <c r="W139" i="4" s="1"/>
  <c r="X198" i="1"/>
  <c r="V139" i="4" s="1"/>
  <c r="AB192" i="1"/>
  <c r="Z133" i="4" s="1"/>
  <c r="Z192" i="1"/>
  <c r="Y192" i="1"/>
  <c r="W133" i="4" s="1"/>
  <c r="AA192" i="1"/>
  <c r="Y133" i="4" s="1"/>
  <c r="AC186" i="1"/>
  <c r="AA186" i="1"/>
  <c r="Y127" i="4" s="1"/>
  <c r="X186" i="1"/>
  <c r="V127" i="4" s="1"/>
  <c r="AA180" i="1"/>
  <c r="Y121" i="4" s="1"/>
  <c r="Y180" i="1"/>
  <c r="W121" i="4" s="1"/>
  <c r="AC174" i="1"/>
  <c r="AA115" i="4" s="1"/>
  <c r="AB174" i="1"/>
  <c r="Z115" i="4" s="1"/>
  <c r="Z174" i="1"/>
  <c r="X115" i="4" s="1"/>
  <c r="Y174" i="1"/>
  <c r="W115" i="4" s="1"/>
  <c r="AC162" i="1"/>
  <c r="AA103" i="4" s="1"/>
  <c r="Y162" i="1"/>
  <c r="W103" i="4" s="1"/>
  <c r="X162" i="1"/>
  <c r="V103" i="4" s="1"/>
  <c r="AB156" i="1"/>
  <c r="Z97" i="4" s="1"/>
  <c r="Z156" i="1"/>
  <c r="X97" i="4" s="1"/>
  <c r="Y156" i="1"/>
  <c r="W97" i="4" s="1"/>
  <c r="AA156" i="1"/>
  <c r="Y97" i="4" s="1"/>
  <c r="AA150" i="1"/>
  <c r="X150" i="1"/>
  <c r="V91" i="4" s="1"/>
  <c r="AC150" i="1"/>
  <c r="AA144" i="1"/>
  <c r="Y144" i="1"/>
  <c r="W85" i="4" s="1"/>
  <c r="AB138" i="1"/>
  <c r="Z79" i="4" s="1"/>
  <c r="Z138" i="1"/>
  <c r="X79" i="4" s="1"/>
  <c r="Y138" i="1"/>
  <c r="W79" i="4" s="1"/>
  <c r="AC138" i="1"/>
  <c r="AA79" i="4" s="1"/>
  <c r="AC126" i="1"/>
  <c r="AA67" i="4" s="1"/>
  <c r="Y126" i="1"/>
  <c r="W67" i="4" s="1"/>
  <c r="X126" i="1"/>
  <c r="V67" i="4" s="1"/>
  <c r="AB120" i="1"/>
  <c r="Z61" i="4" s="1"/>
  <c r="Z120" i="1"/>
  <c r="X61" i="4" s="1"/>
  <c r="X120" i="1"/>
  <c r="V61" i="4" s="1"/>
  <c r="AC120" i="1"/>
  <c r="AA61" i="4" s="1"/>
  <c r="Y120" i="1"/>
  <c r="W61" i="4" s="1"/>
  <c r="AA120" i="1"/>
  <c r="Y61" i="4" s="1"/>
  <c r="AA114" i="1"/>
  <c r="Y55" i="4" s="1"/>
  <c r="X114" i="1"/>
  <c r="V55" i="4" s="1"/>
  <c r="AA108" i="1"/>
  <c r="Y49" i="4" s="1"/>
  <c r="Y108" i="1"/>
  <c r="W49" i="4" s="1"/>
  <c r="AB102" i="1"/>
  <c r="Z43" i="4" s="1"/>
  <c r="Z102" i="1"/>
  <c r="Y102" i="1"/>
  <c r="W43" i="4" s="1"/>
  <c r="AC102" i="1"/>
  <c r="AA43" i="4" s="1"/>
  <c r="Y90" i="1"/>
  <c r="W31" i="4" s="1"/>
  <c r="X90" i="1"/>
  <c r="V31" i="4" s="1"/>
  <c r="AB84" i="1"/>
  <c r="Z25" i="4" s="1"/>
  <c r="Z84" i="1"/>
  <c r="X84" i="1"/>
  <c r="V25" i="4" s="1"/>
  <c r="Y84" i="1"/>
  <c r="W25" i="4" s="1"/>
  <c r="AC84" i="1"/>
  <c r="AA25" i="4" s="1"/>
  <c r="AA84" i="1"/>
  <c r="Y25" i="4" s="1"/>
  <c r="AA78" i="1"/>
  <c r="Y19" i="4" s="1"/>
  <c r="AC78" i="1"/>
  <c r="AA19" i="4" s="1"/>
  <c r="X78" i="1"/>
  <c r="V19" i="4" s="1"/>
  <c r="AA72" i="1"/>
  <c r="AN72" i="1" s="1"/>
  <c r="Y72" i="1"/>
  <c r="W13" i="4" s="1"/>
  <c r="AB66" i="1"/>
  <c r="Z66" i="1"/>
  <c r="Y66" i="1"/>
  <c r="W7" i="4" s="1"/>
  <c r="X230" i="1"/>
  <c r="V171" i="4" s="1"/>
  <c r="X194" i="1"/>
  <c r="V135" i="4" s="1"/>
  <c r="X158" i="1"/>
  <c r="V99" i="4" s="1"/>
  <c r="X122" i="1"/>
  <c r="V63" i="4" s="1"/>
  <c r="X80" i="1"/>
  <c r="V21" i="4" s="1"/>
  <c r="AA248" i="1"/>
  <c r="Y189" i="4" s="1"/>
  <c r="AA176" i="1"/>
  <c r="Y117" i="4" s="1"/>
  <c r="AA104" i="1"/>
  <c r="Y45" i="4" s="1"/>
  <c r="AC194" i="1"/>
  <c r="AC180" i="1"/>
  <c r="AA121" i="4" s="1"/>
  <c r="AC169" i="1"/>
  <c r="AA110" i="4" s="1"/>
  <c r="X110" i="1"/>
  <c r="V51" i="4" s="1"/>
  <c r="Z259" i="1"/>
  <c r="AA247" i="1"/>
  <c r="Y188" i="4" s="1"/>
  <c r="AA175" i="1"/>
  <c r="Y116" i="4" s="1"/>
  <c r="AB241" i="1"/>
  <c r="Z182" i="4" s="1"/>
  <c r="AB205" i="1"/>
  <c r="Z146" i="4" s="1"/>
  <c r="AB169" i="1"/>
  <c r="Z110" i="4" s="1"/>
  <c r="AB133" i="1"/>
  <c r="Z74" i="4" s="1"/>
  <c r="AC192" i="1"/>
  <c r="AA133" i="4" s="1"/>
  <c r="AC121" i="1"/>
  <c r="AA62" i="4" s="1"/>
  <c r="AC97" i="1"/>
  <c r="AC163" i="1"/>
  <c r="AA104" i="4" s="1"/>
  <c r="AC261" i="1"/>
  <c r="AA202" i="4" s="1"/>
  <c r="Z261" i="1"/>
  <c r="W261" i="1"/>
  <c r="U202" i="4" s="1"/>
  <c r="AB261" i="1"/>
  <c r="Z202" i="4" s="1"/>
  <c r="Y261" i="1"/>
  <c r="W202" i="4" s="1"/>
  <c r="AA261" i="1"/>
  <c r="Y202" i="4" s="1"/>
  <c r="X261" i="1"/>
  <c r="V202" i="4" s="1"/>
  <c r="Z243" i="1"/>
  <c r="W243" i="1"/>
  <c r="U184" i="4" s="1"/>
  <c r="AB243" i="1"/>
  <c r="Z184" i="4" s="1"/>
  <c r="Y243" i="1"/>
  <c r="W184" i="4" s="1"/>
  <c r="AA243" i="1"/>
  <c r="Y184" i="4" s="1"/>
  <c r="X243" i="1"/>
  <c r="V184" i="4" s="1"/>
  <c r="AC225" i="1"/>
  <c r="AA166" i="4" s="1"/>
  <c r="Z225" i="1"/>
  <c r="W225" i="1"/>
  <c r="AB225" i="1"/>
  <c r="Z166" i="4" s="1"/>
  <c r="Y225" i="1"/>
  <c r="W166" i="4" s="1"/>
  <c r="AA225" i="1"/>
  <c r="Y166" i="4" s="1"/>
  <c r="X225" i="1"/>
  <c r="V166" i="4" s="1"/>
  <c r="Z207" i="1"/>
  <c r="W207" i="1"/>
  <c r="U148" i="4" s="1"/>
  <c r="AB207" i="1"/>
  <c r="Z148" i="4" s="1"/>
  <c r="Y207" i="1"/>
  <c r="W148" i="4" s="1"/>
  <c r="AA207" i="1"/>
  <c r="Y148" i="4" s="1"/>
  <c r="X207" i="1"/>
  <c r="V148" i="4" s="1"/>
  <c r="AC207" i="1"/>
  <c r="AA148" i="4" s="1"/>
  <c r="AC189" i="1"/>
  <c r="AA130" i="4" s="1"/>
  <c r="Z189" i="1"/>
  <c r="W189" i="1"/>
  <c r="AB189" i="1"/>
  <c r="Z130" i="4" s="1"/>
  <c r="Y189" i="1"/>
  <c r="W130" i="4" s="1"/>
  <c r="AA189" i="1"/>
  <c r="X189" i="1"/>
  <c r="Z165" i="1"/>
  <c r="W165" i="1"/>
  <c r="U106" i="4" s="1"/>
  <c r="AB165" i="1"/>
  <c r="Z106" i="4" s="1"/>
  <c r="Y165" i="1"/>
  <c r="W106" i="4" s="1"/>
  <c r="AA165" i="1"/>
  <c r="Y106" i="4" s="1"/>
  <c r="X165" i="1"/>
  <c r="V106" i="4" s="1"/>
  <c r="V165" i="1"/>
  <c r="Z147" i="1"/>
  <c r="W147" i="1"/>
  <c r="U88" i="4" s="1"/>
  <c r="AC147" i="1"/>
  <c r="AA88" i="4" s="1"/>
  <c r="AB147" i="1"/>
  <c r="Z88" i="4" s="1"/>
  <c r="Y147" i="1"/>
  <c r="W88" i="4" s="1"/>
  <c r="AA147" i="1"/>
  <c r="Y88" i="4" s="1"/>
  <c r="X147" i="1"/>
  <c r="V88" i="4" s="1"/>
  <c r="V147" i="1"/>
  <c r="Z135" i="1"/>
  <c r="W135" i="1"/>
  <c r="AB135" i="1"/>
  <c r="Z76" i="4" s="1"/>
  <c r="Y135" i="1"/>
  <c r="W76" i="4" s="1"/>
  <c r="AA135" i="1"/>
  <c r="Y76" i="4" s="1"/>
  <c r="X135" i="1"/>
  <c r="V76" i="4" s="1"/>
  <c r="V135" i="1"/>
  <c r="T76" i="4" s="1"/>
  <c r="Z129" i="1"/>
  <c r="W129" i="1"/>
  <c r="U70" i="4" s="1"/>
  <c r="AB129" i="1"/>
  <c r="Z70" i="4" s="1"/>
  <c r="Y129" i="1"/>
  <c r="W70" i="4" s="1"/>
  <c r="AA129" i="1"/>
  <c r="Y70" i="4" s="1"/>
  <c r="X129" i="1"/>
  <c r="V70" i="4" s="1"/>
  <c r="AC129" i="1"/>
  <c r="V129" i="1"/>
  <c r="T70" i="4" s="1"/>
  <c r="AC117" i="1"/>
  <c r="AA58" i="4" s="1"/>
  <c r="Z117" i="1"/>
  <c r="W117" i="1"/>
  <c r="U58" i="4" s="1"/>
  <c r="AB117" i="1"/>
  <c r="Z58" i="4" s="1"/>
  <c r="Y117" i="1"/>
  <c r="W58" i="4" s="1"/>
  <c r="AA117" i="1"/>
  <c r="Y58" i="4" s="1"/>
  <c r="X117" i="1"/>
  <c r="V58" i="4" s="1"/>
  <c r="V117" i="1"/>
  <c r="AC105" i="1"/>
  <c r="AA46" i="4" s="1"/>
  <c r="Z105" i="1"/>
  <c r="W105" i="1"/>
  <c r="U46" i="4" s="1"/>
  <c r="AB105" i="1"/>
  <c r="Z46" i="4" s="1"/>
  <c r="Y105" i="1"/>
  <c r="W46" i="4" s="1"/>
  <c r="V105" i="1"/>
  <c r="AA105" i="1"/>
  <c r="Y46" i="4" s="1"/>
  <c r="X105" i="1"/>
  <c r="V46" i="4" s="1"/>
  <c r="AC93" i="1"/>
  <c r="Z93" i="1"/>
  <c r="W93" i="1"/>
  <c r="U34" i="4" s="1"/>
  <c r="AB93" i="1"/>
  <c r="Z34" i="4" s="1"/>
  <c r="Y93" i="1"/>
  <c r="W34" i="4" s="1"/>
  <c r="V93" i="1"/>
  <c r="T34" i="4" s="1"/>
  <c r="AA93" i="1"/>
  <c r="X93" i="1"/>
  <c r="V34" i="4" s="1"/>
  <c r="AC69" i="1"/>
  <c r="AA10" i="4" s="1"/>
  <c r="Z69" i="1"/>
  <c r="W69" i="1"/>
  <c r="U10" i="4" s="1"/>
  <c r="AB69" i="1"/>
  <c r="Z10" i="4" s="1"/>
  <c r="Y69" i="1"/>
  <c r="W10" i="4" s="1"/>
  <c r="V69" i="1"/>
  <c r="T10" i="4" s="1"/>
  <c r="AA69" i="1"/>
  <c r="Y10" i="4" s="1"/>
  <c r="X69" i="1"/>
  <c r="V10" i="4" s="1"/>
  <c r="Z255" i="1"/>
  <c r="W255" i="1"/>
  <c r="U196" i="4" s="1"/>
  <c r="AC255" i="1"/>
  <c r="AA196" i="4" s="1"/>
  <c r="AB255" i="1"/>
  <c r="Z196" i="4" s="1"/>
  <c r="Y255" i="1"/>
  <c r="W196" i="4" s="1"/>
  <c r="AA255" i="1"/>
  <c r="Y196" i="4" s="1"/>
  <c r="X255" i="1"/>
  <c r="V196" i="4" s="1"/>
  <c r="Z237" i="1"/>
  <c r="W237" i="1"/>
  <c r="U178" i="4" s="1"/>
  <c r="AB237" i="1"/>
  <c r="Z178" i="4" s="1"/>
  <c r="Y237" i="1"/>
  <c r="W178" i="4" s="1"/>
  <c r="AA237" i="1"/>
  <c r="Y178" i="4" s="1"/>
  <c r="X237" i="1"/>
  <c r="V178" i="4" s="1"/>
  <c r="AC237" i="1"/>
  <c r="AA178" i="4" s="1"/>
  <c r="Z219" i="1"/>
  <c r="W219" i="1"/>
  <c r="U160" i="4" s="1"/>
  <c r="AC219" i="1"/>
  <c r="AA160" i="4" s="1"/>
  <c r="AB219" i="1"/>
  <c r="Z160" i="4" s="1"/>
  <c r="Y219" i="1"/>
  <c r="W160" i="4" s="1"/>
  <c r="AA219" i="1"/>
  <c r="Y160" i="4" s="1"/>
  <c r="X219" i="1"/>
  <c r="V160" i="4" s="1"/>
  <c r="Z201" i="1"/>
  <c r="W201" i="1"/>
  <c r="U142" i="4" s="1"/>
  <c r="AB201" i="1"/>
  <c r="Z142" i="4" s="1"/>
  <c r="Y201" i="1"/>
  <c r="W142" i="4" s="1"/>
  <c r="AA201" i="1"/>
  <c r="Y142" i="4" s="1"/>
  <c r="X201" i="1"/>
  <c r="V142" i="4" s="1"/>
  <c r="AC201" i="1"/>
  <c r="AA142" i="4" s="1"/>
  <c r="Z183" i="1"/>
  <c r="W183" i="1"/>
  <c r="U124" i="4" s="1"/>
  <c r="AC183" i="1"/>
  <c r="AA124" i="4" s="1"/>
  <c r="AB183" i="1"/>
  <c r="Z124" i="4" s="1"/>
  <c r="Y183" i="1"/>
  <c r="W124" i="4" s="1"/>
  <c r="AA183" i="1"/>
  <c r="X183" i="1"/>
  <c r="V124" i="4" s="1"/>
  <c r="V183" i="1"/>
  <c r="Z171" i="1"/>
  <c r="W171" i="1"/>
  <c r="U112" i="4" s="1"/>
  <c r="AB171" i="1"/>
  <c r="Z112" i="4" s="1"/>
  <c r="Y171" i="1"/>
  <c r="W112" i="4" s="1"/>
  <c r="AA171" i="1"/>
  <c r="Y112" i="4" s="1"/>
  <c r="X171" i="1"/>
  <c r="V112" i="4" s="1"/>
  <c r="AC171" i="1"/>
  <c r="AA112" i="4" s="1"/>
  <c r="V171" i="1"/>
  <c r="T112" i="4" s="1"/>
  <c r="AC153" i="1"/>
  <c r="AA94" i="4" s="1"/>
  <c r="Z153" i="1"/>
  <c r="W153" i="1"/>
  <c r="U94" i="4" s="1"/>
  <c r="AB153" i="1"/>
  <c r="Z94" i="4" s="1"/>
  <c r="Y153" i="1"/>
  <c r="W94" i="4" s="1"/>
  <c r="AA153" i="1"/>
  <c r="Y94" i="4" s="1"/>
  <c r="X153" i="1"/>
  <c r="V94" i="4" s="1"/>
  <c r="V153" i="1"/>
  <c r="AC81" i="1"/>
  <c r="AA22" i="4" s="1"/>
  <c r="Z81" i="1"/>
  <c r="W81" i="1"/>
  <c r="U22" i="4" s="1"/>
  <c r="AB81" i="1"/>
  <c r="Z22" i="4" s="1"/>
  <c r="Y81" i="1"/>
  <c r="W22" i="4" s="1"/>
  <c r="V81" i="1"/>
  <c r="AA81" i="1"/>
  <c r="Y22" i="4" s="1"/>
  <c r="X81" i="1"/>
  <c r="V22" i="4" s="1"/>
  <c r="AC165" i="1"/>
  <c r="AA106" i="4" s="1"/>
  <c r="Z249" i="1"/>
  <c r="W249" i="1"/>
  <c r="U190" i="4" s="1"/>
  <c r="AC249" i="1"/>
  <c r="AA190" i="4" s="1"/>
  <c r="AB249" i="1"/>
  <c r="Z190" i="4" s="1"/>
  <c r="Y249" i="1"/>
  <c r="W190" i="4" s="1"/>
  <c r="AA249" i="1"/>
  <c r="Y190" i="4" s="1"/>
  <c r="X249" i="1"/>
  <c r="V190" i="4" s="1"/>
  <c r="AC231" i="1"/>
  <c r="AA172" i="4" s="1"/>
  <c r="Z231" i="1"/>
  <c r="W231" i="1"/>
  <c r="U172" i="4" s="1"/>
  <c r="AB231" i="1"/>
  <c r="Z172" i="4" s="1"/>
  <c r="Y231" i="1"/>
  <c r="W172" i="4" s="1"/>
  <c r="AA231" i="1"/>
  <c r="Y172" i="4" s="1"/>
  <c r="X231" i="1"/>
  <c r="V172" i="4" s="1"/>
  <c r="Z213" i="1"/>
  <c r="W213" i="1"/>
  <c r="U154" i="4" s="1"/>
  <c r="AC213" i="1"/>
  <c r="AA154" i="4" s="1"/>
  <c r="AB213" i="1"/>
  <c r="Z154" i="4" s="1"/>
  <c r="Y213" i="1"/>
  <c r="W154" i="4" s="1"/>
  <c r="AA213" i="1"/>
  <c r="Y154" i="4" s="1"/>
  <c r="X213" i="1"/>
  <c r="V154" i="4" s="1"/>
  <c r="AC195" i="1"/>
  <c r="AA136" i="4" s="1"/>
  <c r="Z195" i="1"/>
  <c r="W195" i="1"/>
  <c r="AB195" i="1"/>
  <c r="Z136" i="4" s="1"/>
  <c r="Y195" i="1"/>
  <c r="W136" i="4" s="1"/>
  <c r="AA195" i="1"/>
  <c r="Y136" i="4" s="1"/>
  <c r="X195" i="1"/>
  <c r="V136" i="4" s="1"/>
  <c r="Z177" i="1"/>
  <c r="W177" i="1"/>
  <c r="U118" i="4" s="1"/>
  <c r="AC177" i="1"/>
  <c r="AA118" i="4" s="1"/>
  <c r="AB177" i="1"/>
  <c r="Z118" i="4" s="1"/>
  <c r="Y177" i="1"/>
  <c r="W118" i="4" s="1"/>
  <c r="AA177" i="1"/>
  <c r="Y118" i="4" s="1"/>
  <c r="X177" i="1"/>
  <c r="V118" i="4" s="1"/>
  <c r="AC159" i="1"/>
  <c r="AA100" i="4" s="1"/>
  <c r="Z159" i="1"/>
  <c r="W159" i="1"/>
  <c r="U100" i="4" s="1"/>
  <c r="AB159" i="1"/>
  <c r="Z100" i="4" s="1"/>
  <c r="Y159" i="1"/>
  <c r="W100" i="4" s="1"/>
  <c r="AA159" i="1"/>
  <c r="Y100" i="4" s="1"/>
  <c r="X159" i="1"/>
  <c r="V100" i="4" s="1"/>
  <c r="V159" i="1"/>
  <c r="T100" i="4" s="1"/>
  <c r="Z141" i="1"/>
  <c r="W141" i="1"/>
  <c r="U82" i="4" s="1"/>
  <c r="AC141" i="1"/>
  <c r="AA82" i="4" s="1"/>
  <c r="AB141" i="1"/>
  <c r="Z82" i="4" s="1"/>
  <c r="Y141" i="1"/>
  <c r="W82" i="4" s="1"/>
  <c r="AA141" i="1"/>
  <c r="Y82" i="4" s="1"/>
  <c r="X141" i="1"/>
  <c r="V82" i="4" s="1"/>
  <c r="V141" i="1"/>
  <c r="T82" i="4" s="1"/>
  <c r="AC123" i="1"/>
  <c r="AA64" i="4" s="1"/>
  <c r="Z123" i="1"/>
  <c r="W123" i="1"/>
  <c r="U64" i="4" s="1"/>
  <c r="AB123" i="1"/>
  <c r="Z64" i="4" s="1"/>
  <c r="Y123" i="1"/>
  <c r="W64" i="4" s="1"/>
  <c r="AA123" i="1"/>
  <c r="Y64" i="4" s="1"/>
  <c r="X123" i="1"/>
  <c r="V64" i="4" s="1"/>
  <c r="AC111" i="1"/>
  <c r="AA52" i="4" s="1"/>
  <c r="Z111" i="1"/>
  <c r="W111" i="1"/>
  <c r="U52" i="4" s="1"/>
  <c r="AB111" i="1"/>
  <c r="Z52" i="4" s="1"/>
  <c r="Y111" i="1"/>
  <c r="W52" i="4" s="1"/>
  <c r="AA111" i="1"/>
  <c r="Y52" i="4" s="1"/>
  <c r="X111" i="1"/>
  <c r="V52" i="4" s="1"/>
  <c r="V111" i="1"/>
  <c r="AC99" i="1"/>
  <c r="AA40" i="4" s="1"/>
  <c r="Z99" i="1"/>
  <c r="W99" i="1"/>
  <c r="U40" i="4" s="1"/>
  <c r="AB99" i="1"/>
  <c r="Z40" i="4" s="1"/>
  <c r="Y99" i="1"/>
  <c r="W40" i="4" s="1"/>
  <c r="V99" i="1"/>
  <c r="AA99" i="1"/>
  <c r="Y40" i="4" s="1"/>
  <c r="X99" i="1"/>
  <c r="V40" i="4" s="1"/>
  <c r="AC75" i="1"/>
  <c r="AA16" i="4" s="1"/>
  <c r="Z75" i="1"/>
  <c r="W75" i="1"/>
  <c r="U16" i="4" s="1"/>
  <c r="AB75" i="1"/>
  <c r="Z16" i="4" s="1"/>
  <c r="Y75" i="1"/>
  <c r="W16" i="4" s="1"/>
  <c r="V75" i="1"/>
  <c r="T16" i="4" s="1"/>
  <c r="AA75" i="1"/>
  <c r="Y16" i="4" s="1"/>
  <c r="X75" i="1"/>
  <c r="V16" i="4" s="1"/>
  <c r="V255" i="1"/>
  <c r="V237" i="1"/>
  <c r="T178" i="4" s="1"/>
  <c r="V201" i="1"/>
  <c r="T142" i="4" s="1"/>
  <c r="AC243" i="1"/>
  <c r="AA184" i="4" s="1"/>
  <c r="AC87" i="1"/>
  <c r="AA28" i="4" s="1"/>
  <c r="Z87" i="1"/>
  <c r="W87" i="1"/>
  <c r="U28" i="4" s="1"/>
  <c r="AB87" i="1"/>
  <c r="Z28" i="4" s="1"/>
  <c r="Y87" i="1"/>
  <c r="W28" i="4" s="1"/>
  <c r="V87" i="1"/>
  <c r="AA87" i="1"/>
  <c r="Y28" i="4" s="1"/>
  <c r="X87" i="1"/>
  <c r="V28" i="4" s="1"/>
  <c r="V261" i="1"/>
  <c r="V225" i="1"/>
  <c r="T166" i="4" s="1"/>
  <c r="V189" i="1"/>
  <c r="AC135" i="1"/>
  <c r="AA76" i="4" s="1"/>
  <c r="V243" i="1"/>
  <c r="V207" i="1"/>
  <c r="V177" i="1"/>
  <c r="Z248" i="1"/>
  <c r="W248" i="1"/>
  <c r="U189" i="4" s="1"/>
  <c r="AC248" i="1"/>
  <c r="AA189" i="4" s="1"/>
  <c r="AB248" i="1"/>
  <c r="Z189" i="4" s="1"/>
  <c r="Y248" i="1"/>
  <c r="W189" i="4" s="1"/>
  <c r="Z218" i="1"/>
  <c r="W218" i="1"/>
  <c r="U159" i="4" s="1"/>
  <c r="AC218" i="1"/>
  <c r="AA159" i="4" s="1"/>
  <c r="AB218" i="1"/>
  <c r="Z159" i="4" s="1"/>
  <c r="Y218" i="1"/>
  <c r="W159" i="4" s="1"/>
  <c r="Z194" i="1"/>
  <c r="W194" i="1"/>
  <c r="U135" i="4" s="1"/>
  <c r="AB194" i="1"/>
  <c r="Z135" i="4" s="1"/>
  <c r="Y194" i="1"/>
  <c r="W135" i="4" s="1"/>
  <c r="Z170" i="1"/>
  <c r="W170" i="1"/>
  <c r="U111" i="4" s="1"/>
  <c r="AB170" i="1"/>
  <c r="Z111" i="4" s="1"/>
  <c r="Y170" i="1"/>
  <c r="W111" i="4" s="1"/>
  <c r="AC170" i="1"/>
  <c r="AA111" i="4" s="1"/>
  <c r="Z146" i="1"/>
  <c r="W146" i="1"/>
  <c r="U87" i="4" s="1"/>
  <c r="AC146" i="1"/>
  <c r="AA87" i="4" s="1"/>
  <c r="AB146" i="1"/>
  <c r="Z87" i="4" s="1"/>
  <c r="Y146" i="1"/>
  <c r="W87" i="4" s="1"/>
  <c r="Z122" i="1"/>
  <c r="W122" i="1"/>
  <c r="U63" i="4" s="1"/>
  <c r="AB122" i="1"/>
  <c r="Z63" i="4" s="1"/>
  <c r="Y122" i="1"/>
  <c r="W63" i="4" s="1"/>
  <c r="V122" i="1"/>
  <c r="T63" i="4" s="1"/>
  <c r="Z98" i="1"/>
  <c r="W98" i="1"/>
  <c r="U39" i="4" s="1"/>
  <c r="AB98" i="1"/>
  <c r="Z39" i="4" s="1"/>
  <c r="Y98" i="1"/>
  <c r="W39" i="4" s="1"/>
  <c r="V98" i="1"/>
  <c r="T39" i="4" s="1"/>
  <c r="Z74" i="1"/>
  <c r="W74" i="1"/>
  <c r="U15" i="4" s="1"/>
  <c r="AB74" i="1"/>
  <c r="Z15" i="4" s="1"/>
  <c r="Y74" i="1"/>
  <c r="W15" i="4" s="1"/>
  <c r="V74" i="1"/>
  <c r="T15" i="4" s="1"/>
  <c r="V248" i="1"/>
  <c r="T189" i="4" s="1"/>
  <c r="V218" i="1"/>
  <c r="T159" i="4" s="1"/>
  <c r="V200" i="1"/>
  <c r="T141" i="4" s="1"/>
  <c r="V194" i="1"/>
  <c r="T135" i="4" s="1"/>
  <c r="V170" i="1"/>
  <c r="T111" i="4" s="1"/>
  <c r="V146" i="1"/>
  <c r="T87" i="4" s="1"/>
  <c r="Z254" i="1"/>
  <c r="W254" i="1"/>
  <c r="U195" i="4" s="1"/>
  <c r="AC254" i="1"/>
  <c r="AA195" i="4" s="1"/>
  <c r="AB254" i="1"/>
  <c r="Z195" i="4" s="1"/>
  <c r="Y254" i="1"/>
  <c r="W195" i="4" s="1"/>
  <c r="Z230" i="1"/>
  <c r="W230" i="1"/>
  <c r="U171" i="4" s="1"/>
  <c r="AB230" i="1"/>
  <c r="Z171" i="4" s="1"/>
  <c r="Y230" i="1"/>
  <c r="W171" i="4" s="1"/>
  <c r="Z206" i="1"/>
  <c r="W206" i="1"/>
  <c r="U147" i="4" s="1"/>
  <c r="AB206" i="1"/>
  <c r="Z147" i="4" s="1"/>
  <c r="Y206" i="1"/>
  <c r="W147" i="4" s="1"/>
  <c r="AC206" i="1"/>
  <c r="AA147" i="4" s="1"/>
  <c r="Z182" i="1"/>
  <c r="W182" i="1"/>
  <c r="AC182" i="1"/>
  <c r="AA123" i="4" s="1"/>
  <c r="AB182" i="1"/>
  <c r="Z123" i="4" s="1"/>
  <c r="Y182" i="1"/>
  <c r="W123" i="4" s="1"/>
  <c r="Z158" i="1"/>
  <c r="W158" i="1"/>
  <c r="U99" i="4" s="1"/>
  <c r="AB158" i="1"/>
  <c r="Z99" i="4" s="1"/>
  <c r="Y158" i="1"/>
  <c r="W99" i="4" s="1"/>
  <c r="Z134" i="1"/>
  <c r="W134" i="1"/>
  <c r="U75" i="4" s="1"/>
  <c r="AB134" i="1"/>
  <c r="Z75" i="4" s="1"/>
  <c r="Y134" i="1"/>
  <c r="W75" i="4" s="1"/>
  <c r="AC134" i="1"/>
  <c r="AA75" i="4" s="1"/>
  <c r="Z104" i="1"/>
  <c r="W104" i="1"/>
  <c r="U45" i="4" s="1"/>
  <c r="AB104" i="1"/>
  <c r="Z45" i="4" s="1"/>
  <c r="Y104" i="1"/>
  <c r="W45" i="4" s="1"/>
  <c r="V104" i="1"/>
  <c r="T45" i="4" s="1"/>
  <c r="Z68" i="1"/>
  <c r="W68" i="1"/>
  <c r="U9" i="4" s="1"/>
  <c r="AB68" i="1"/>
  <c r="Z9" i="4" s="1"/>
  <c r="Y68" i="1"/>
  <c r="W9" i="4" s="1"/>
  <c r="V68" i="1"/>
  <c r="T9" i="4" s="1"/>
  <c r="AC230" i="1"/>
  <c r="AA171" i="4" s="1"/>
  <c r="AC122" i="1"/>
  <c r="AA63" i="4" s="1"/>
  <c r="Z242" i="1"/>
  <c r="W242" i="1"/>
  <c r="U183" i="4" s="1"/>
  <c r="AB242" i="1"/>
  <c r="Z183" i="4" s="1"/>
  <c r="Y242" i="1"/>
  <c r="W183" i="4" s="1"/>
  <c r="AC242" i="1"/>
  <c r="AA183" i="4" s="1"/>
  <c r="Z212" i="1"/>
  <c r="W212" i="1"/>
  <c r="U153" i="4" s="1"/>
  <c r="AC212" i="1"/>
  <c r="AA153" i="4" s="1"/>
  <c r="AB212" i="1"/>
  <c r="Y212" i="1"/>
  <c r="W153" i="4" s="1"/>
  <c r="AC188" i="1"/>
  <c r="AA129" i="4" s="1"/>
  <c r="Z188" i="1"/>
  <c r="W188" i="1"/>
  <c r="U129" i="4" s="1"/>
  <c r="AB188" i="1"/>
  <c r="Y188" i="1"/>
  <c r="W129" i="4" s="1"/>
  <c r="Z164" i="1"/>
  <c r="W164" i="1"/>
  <c r="U105" i="4" s="1"/>
  <c r="AB164" i="1"/>
  <c r="Z105" i="4" s="1"/>
  <c r="Y164" i="1"/>
  <c r="W105" i="4" s="1"/>
  <c r="Z140" i="1"/>
  <c r="W140" i="1"/>
  <c r="U81" i="4" s="1"/>
  <c r="AC140" i="1"/>
  <c r="AA81" i="4" s="1"/>
  <c r="AB140" i="1"/>
  <c r="Z81" i="4" s="1"/>
  <c r="Y140" i="1"/>
  <c r="W81" i="4" s="1"/>
  <c r="Z116" i="1"/>
  <c r="W116" i="1"/>
  <c r="U57" i="4" s="1"/>
  <c r="AB116" i="1"/>
  <c r="Z57" i="4" s="1"/>
  <c r="Y116" i="1"/>
  <c r="W57" i="4" s="1"/>
  <c r="V116" i="1"/>
  <c r="T57" i="4" s="1"/>
  <c r="Z92" i="1"/>
  <c r="W92" i="1"/>
  <c r="U33" i="4" s="1"/>
  <c r="AB92" i="1"/>
  <c r="Z33" i="4" s="1"/>
  <c r="Y92" i="1"/>
  <c r="W33" i="4" s="1"/>
  <c r="V92" i="1"/>
  <c r="T33" i="4" s="1"/>
  <c r="Z80" i="1"/>
  <c r="W80" i="1"/>
  <c r="U21" i="4" s="1"/>
  <c r="AB80" i="1"/>
  <c r="Z21" i="4" s="1"/>
  <c r="Y80" i="1"/>
  <c r="W21" i="4" s="1"/>
  <c r="V80" i="1"/>
  <c r="T21" i="4" s="1"/>
  <c r="AC92" i="1"/>
  <c r="AA33" i="4" s="1"/>
  <c r="AC260" i="1"/>
  <c r="AA201" i="4" s="1"/>
  <c r="Z260" i="1"/>
  <c r="W260" i="1"/>
  <c r="U201" i="4" s="1"/>
  <c r="AB260" i="1"/>
  <c r="Z201" i="4" s="1"/>
  <c r="Y260" i="1"/>
  <c r="W201" i="4" s="1"/>
  <c r="Z236" i="1"/>
  <c r="W236" i="1"/>
  <c r="U177" i="4" s="1"/>
  <c r="AB236" i="1"/>
  <c r="Z177" i="4" s="1"/>
  <c r="Y236" i="1"/>
  <c r="W177" i="4" s="1"/>
  <c r="AC224" i="1"/>
  <c r="AA165" i="4" s="1"/>
  <c r="Z224" i="1"/>
  <c r="W224" i="1"/>
  <c r="U165" i="4" s="1"/>
  <c r="AB224" i="1"/>
  <c r="Z165" i="4" s="1"/>
  <c r="Y224" i="1"/>
  <c r="W165" i="4" s="1"/>
  <c r="Z200" i="1"/>
  <c r="W200" i="1"/>
  <c r="U141" i="4" s="1"/>
  <c r="AB200" i="1"/>
  <c r="Z141" i="4" s="1"/>
  <c r="Y200" i="1"/>
  <c r="W141" i="4" s="1"/>
  <c r="Z176" i="1"/>
  <c r="W176" i="1"/>
  <c r="U117" i="4" s="1"/>
  <c r="AC176" i="1"/>
  <c r="AA117" i="4" s="1"/>
  <c r="AB176" i="1"/>
  <c r="Z117" i="4" s="1"/>
  <c r="Y176" i="1"/>
  <c r="W117" i="4" s="1"/>
  <c r="AC152" i="1"/>
  <c r="AA93" i="4" s="1"/>
  <c r="Z152" i="1"/>
  <c r="W152" i="1"/>
  <c r="AB152" i="1"/>
  <c r="Z93" i="4" s="1"/>
  <c r="Y152" i="1"/>
  <c r="W93" i="4" s="1"/>
  <c r="Z128" i="1"/>
  <c r="W128" i="1"/>
  <c r="U69" i="4" s="1"/>
  <c r="AB128" i="1"/>
  <c r="Z69" i="4" s="1"/>
  <c r="Y128" i="1"/>
  <c r="W69" i="4" s="1"/>
  <c r="V128" i="1"/>
  <c r="T69" i="4" s="1"/>
  <c r="Z110" i="1"/>
  <c r="W110" i="1"/>
  <c r="U51" i="4" s="1"/>
  <c r="AB110" i="1"/>
  <c r="Z51" i="4" s="1"/>
  <c r="Y110" i="1"/>
  <c r="W51" i="4" s="1"/>
  <c r="V110" i="1"/>
  <c r="Z86" i="1"/>
  <c r="W86" i="1"/>
  <c r="U27" i="4" s="1"/>
  <c r="AB86" i="1"/>
  <c r="Z27" i="4" s="1"/>
  <c r="Y86" i="1"/>
  <c r="W27" i="4" s="1"/>
  <c r="V86" i="1"/>
  <c r="T27" i="4" s="1"/>
  <c r="AC236" i="1"/>
  <c r="AA177" i="4" s="1"/>
  <c r="AC158" i="1"/>
  <c r="AA99" i="4" s="1"/>
  <c r="AC128" i="1"/>
  <c r="AA69" i="4" s="1"/>
  <c r="AC98" i="1"/>
  <c r="AA39" i="4" s="1"/>
  <c r="T98" i="4"/>
  <c r="U170" i="4"/>
  <c r="U134" i="4"/>
  <c r="U98" i="4"/>
  <c r="U62" i="4"/>
  <c r="U26" i="4"/>
  <c r="V97" i="4"/>
  <c r="W163" i="4"/>
  <c r="W109" i="4"/>
  <c r="Y43" i="4"/>
  <c r="AW249" i="1"/>
  <c r="AW231" i="1"/>
  <c r="AW213" i="1"/>
  <c r="AW195" i="1"/>
  <c r="AW177" i="1"/>
  <c r="AW159" i="1"/>
  <c r="AW141" i="1"/>
  <c r="AW123" i="1"/>
  <c r="AW105" i="1"/>
  <c r="AW87" i="1"/>
  <c r="T155" i="4"/>
  <c r="T123" i="4"/>
  <c r="T62" i="4"/>
  <c r="V193" i="4"/>
  <c r="V133" i="4"/>
  <c r="V53" i="4"/>
  <c r="W127" i="4"/>
  <c r="W73" i="4"/>
  <c r="W38" i="4"/>
  <c r="Y103" i="4"/>
  <c r="Y31" i="4"/>
  <c r="Z31" i="4"/>
  <c r="AW228" i="1"/>
  <c r="AW138" i="1"/>
  <c r="T152" i="4"/>
  <c r="T26" i="4"/>
  <c r="V169" i="4"/>
  <c r="V151" i="4"/>
  <c r="V68" i="4"/>
  <c r="V50" i="4"/>
  <c r="W91" i="4"/>
  <c r="W37" i="4"/>
  <c r="Y187" i="4"/>
  <c r="AW261" i="1"/>
  <c r="AW243" i="1"/>
  <c r="AW225" i="1"/>
  <c r="AW207" i="1"/>
  <c r="AW189" i="1"/>
  <c r="AW171" i="1"/>
  <c r="AW153" i="1"/>
  <c r="AW135" i="1"/>
  <c r="AW117" i="1"/>
  <c r="AW99" i="1"/>
  <c r="AW81" i="1"/>
  <c r="T116" i="4"/>
  <c r="U116" i="4"/>
  <c r="U80" i="4"/>
  <c r="U44" i="4"/>
  <c r="V104" i="4"/>
  <c r="V49" i="4"/>
  <c r="W182" i="4"/>
  <c r="W55" i="4"/>
  <c r="Y79" i="4"/>
  <c r="Z103" i="4"/>
  <c r="AA193" i="4"/>
  <c r="AW240" i="1"/>
  <c r="T170" i="4"/>
  <c r="T80" i="4"/>
  <c r="V140" i="4"/>
  <c r="V85" i="4"/>
  <c r="W181" i="4"/>
  <c r="W146" i="4"/>
  <c r="AW255" i="1"/>
  <c r="AW237" i="1"/>
  <c r="AW219" i="1"/>
  <c r="AW183" i="1"/>
  <c r="AW147" i="1"/>
  <c r="AW111" i="1"/>
  <c r="V158" i="4"/>
  <c r="V43" i="4"/>
  <c r="W199" i="4"/>
  <c r="W145" i="4"/>
  <c r="Z175" i="4"/>
  <c r="X168" i="4"/>
  <c r="P198" i="4"/>
  <c r="P162" i="4"/>
  <c r="P126" i="4"/>
  <c r="P96" i="4"/>
  <c r="P72" i="4"/>
  <c r="P42" i="4"/>
  <c r="AC192" i="4"/>
  <c r="AK192" i="4"/>
  <c r="AE150" i="4"/>
  <c r="AG36" i="4"/>
  <c r="AC36" i="4"/>
  <c r="V36" i="4"/>
  <c r="P195" i="4"/>
  <c r="P171" i="4"/>
  <c r="P153" i="4"/>
  <c r="P135" i="4"/>
  <c r="P117" i="4"/>
  <c r="P105" i="4"/>
  <c r="P87" i="4"/>
  <c r="P75" i="4"/>
  <c r="P57" i="4"/>
  <c r="P45" i="4"/>
  <c r="P39" i="4"/>
  <c r="P27" i="4"/>
  <c r="P15" i="4"/>
  <c r="AK201" i="4"/>
  <c r="AC189" i="4"/>
  <c r="AK189" i="4"/>
  <c r="AE189" i="4"/>
  <c r="AC171" i="4"/>
  <c r="AG171" i="4"/>
  <c r="AE171" i="4"/>
  <c r="AB153" i="4"/>
  <c r="Y153" i="4"/>
  <c r="AK153" i="4"/>
  <c r="Y135" i="4"/>
  <c r="AK105" i="4"/>
  <c r="AB105" i="4"/>
  <c r="AG87" i="4"/>
  <c r="AE87" i="4"/>
  <c r="AK75" i="4"/>
  <c r="AC57" i="4"/>
  <c r="AE33" i="4"/>
  <c r="T126" i="4"/>
  <c r="U36" i="4"/>
  <c r="P194" i="4"/>
  <c r="P176" i="4"/>
  <c r="P164" i="4"/>
  <c r="P152" i="4"/>
  <c r="P140" i="4"/>
  <c r="P128" i="4"/>
  <c r="P116" i="4"/>
  <c r="P104" i="4"/>
  <c r="P86" i="4"/>
  <c r="P62" i="4"/>
  <c r="P26" i="4"/>
  <c r="AB200" i="4"/>
  <c r="AK200" i="4"/>
  <c r="Z200" i="4"/>
  <c r="AB188" i="4"/>
  <c r="AC188" i="4"/>
  <c r="AB164" i="4"/>
  <c r="AK164" i="4"/>
  <c r="AE164" i="4"/>
  <c r="Z164" i="4"/>
  <c r="AB152" i="4"/>
  <c r="AC134" i="4"/>
  <c r="AA134" i="4"/>
  <c r="AB110" i="4"/>
  <c r="AC110" i="4"/>
  <c r="AE110" i="4"/>
  <c r="AA98" i="4"/>
  <c r="AB86" i="4"/>
  <c r="AK86" i="4"/>
  <c r="AA74" i="4"/>
  <c r="AK56" i="4"/>
  <c r="AA56" i="4"/>
  <c r="Z56" i="4"/>
  <c r="AA32" i="4"/>
  <c r="AG20" i="4"/>
  <c r="AW212" i="1"/>
  <c r="AW200" i="1"/>
  <c r="AW188" i="1"/>
  <c r="AW122" i="1"/>
  <c r="AW116" i="1"/>
  <c r="AW104" i="1"/>
  <c r="T194" i="4"/>
  <c r="T188" i="4"/>
  <c r="T182" i="4"/>
  <c r="T176" i="4"/>
  <c r="T168" i="4"/>
  <c r="T154" i="4"/>
  <c r="T96" i="4"/>
  <c r="T32" i="4"/>
  <c r="U194" i="4"/>
  <c r="U158" i="4"/>
  <c r="U150" i="4"/>
  <c r="U122" i="4"/>
  <c r="U78" i="4"/>
  <c r="U42" i="4"/>
  <c r="V110" i="4"/>
  <c r="V95" i="4"/>
  <c r="W192" i="4"/>
  <c r="W156" i="4"/>
  <c r="W62" i="4"/>
  <c r="W26" i="4"/>
  <c r="Y168" i="4"/>
  <c r="Y110" i="4"/>
  <c r="Y74" i="4"/>
  <c r="Y60" i="4"/>
  <c r="Y53" i="4"/>
  <c r="Y24" i="4"/>
  <c r="Z192" i="4"/>
  <c r="Z156" i="4"/>
  <c r="Z120" i="4"/>
  <c r="Z84" i="4"/>
  <c r="AA167" i="4"/>
  <c r="AA138" i="4"/>
  <c r="AA78" i="4"/>
  <c r="AA60" i="4"/>
  <c r="A168" i="10"/>
  <c r="A168" i="9"/>
  <c r="A168" i="7"/>
  <c r="A168" i="4"/>
  <c r="A132" i="10"/>
  <c r="A132" i="9"/>
  <c r="A132" i="7"/>
  <c r="A132" i="4"/>
  <c r="A96" i="10"/>
  <c r="A96" i="9"/>
  <c r="A96" i="7"/>
  <c r="A96" i="4"/>
  <c r="A60" i="10"/>
  <c r="A60" i="9"/>
  <c r="A60" i="7"/>
  <c r="A60" i="4"/>
  <c r="A24" i="10"/>
  <c r="A24" i="9"/>
  <c r="A24" i="7"/>
  <c r="A24" i="4"/>
  <c r="P186" i="4"/>
  <c r="P174" i="4"/>
  <c r="P138" i="4"/>
  <c r="P108" i="4"/>
  <c r="P84" i="4"/>
  <c r="P54" i="4"/>
  <c r="P18" i="4"/>
  <c r="AC174" i="4"/>
  <c r="AE174" i="4"/>
  <c r="AK174" i="4"/>
  <c r="AC24" i="4"/>
  <c r="AG24" i="4"/>
  <c r="AE24" i="4"/>
  <c r="P201" i="4"/>
  <c r="P189" i="4"/>
  <c r="P177" i="4"/>
  <c r="P165" i="4"/>
  <c r="P147" i="4"/>
  <c r="P141" i="4"/>
  <c r="P123" i="4"/>
  <c r="P111" i="4"/>
  <c r="P93" i="4"/>
  <c r="P81" i="4"/>
  <c r="P69" i="4"/>
  <c r="P51" i="4"/>
  <c r="P33" i="4"/>
  <c r="P21" i="4"/>
  <c r="AC183" i="4"/>
  <c r="Y183" i="4"/>
  <c r="AG159" i="4"/>
  <c r="AB141" i="4"/>
  <c r="AG111" i="4"/>
  <c r="Y111" i="4"/>
  <c r="AB93" i="4"/>
  <c r="AK27" i="4"/>
  <c r="Y9" i="4"/>
  <c r="T195" i="4"/>
  <c r="T162" i="4"/>
  <c r="U180" i="4"/>
  <c r="P200" i="4"/>
  <c r="P188" i="4"/>
  <c r="P182" i="4"/>
  <c r="P170" i="4"/>
  <c r="P158" i="4"/>
  <c r="P146" i="4"/>
  <c r="P134" i="4"/>
  <c r="P122" i="4"/>
  <c r="P110" i="4"/>
  <c r="P98" i="4"/>
  <c r="P92" i="4"/>
  <c r="P80" i="4"/>
  <c r="P74" i="4"/>
  <c r="P68" i="4"/>
  <c r="P56" i="4"/>
  <c r="P50" i="4"/>
  <c r="P44" i="4"/>
  <c r="P38" i="4"/>
  <c r="P32" i="4"/>
  <c r="P20" i="4"/>
  <c r="P14" i="4"/>
  <c r="P8" i="4"/>
  <c r="AB194" i="4"/>
  <c r="AG182" i="4"/>
  <c r="AB182" i="4"/>
  <c r="AK182" i="4"/>
  <c r="AG146" i="4"/>
  <c r="AB146" i="4"/>
  <c r="AK146" i="4"/>
  <c r="AE140" i="4"/>
  <c r="AG128" i="4"/>
  <c r="AB128" i="4"/>
  <c r="AB116" i="4"/>
  <c r="AK104" i="4"/>
  <c r="AB92" i="4"/>
  <c r="AC92" i="4"/>
  <c r="AE92" i="4"/>
  <c r="AB80" i="4"/>
  <c r="AB68" i="4"/>
  <c r="AA68" i="4"/>
  <c r="AG38" i="4"/>
  <c r="AB38" i="4"/>
  <c r="Z38" i="4"/>
  <c r="U71" i="4"/>
  <c r="P199" i="4"/>
  <c r="P193" i="4"/>
  <c r="P187" i="4"/>
  <c r="P181" i="4"/>
  <c r="P175" i="4"/>
  <c r="P169" i="4"/>
  <c r="P163" i="4"/>
  <c r="P157" i="4"/>
  <c r="P151" i="4"/>
  <c r="P145" i="4"/>
  <c r="P139" i="4"/>
  <c r="P133" i="4"/>
  <c r="P127" i="4"/>
  <c r="P121" i="4"/>
  <c r="P115" i="4"/>
  <c r="P109" i="4"/>
  <c r="P103" i="4"/>
  <c r="P97" i="4"/>
  <c r="P91" i="4"/>
  <c r="P85" i="4"/>
  <c r="P79" i="4"/>
  <c r="P73" i="4"/>
  <c r="P67" i="4"/>
  <c r="P61" i="4"/>
  <c r="P55" i="4"/>
  <c r="P49" i="4"/>
  <c r="P43" i="4"/>
  <c r="P37" i="4"/>
  <c r="P31" i="4"/>
  <c r="P25" i="4"/>
  <c r="P19" i="4"/>
  <c r="P13" i="4"/>
  <c r="P7" i="4"/>
  <c r="AB193" i="4"/>
  <c r="U193" i="4"/>
  <c r="AK187" i="4"/>
  <c r="AG187" i="4"/>
  <c r="U187" i="4"/>
  <c r="AC175" i="4"/>
  <c r="AE175" i="4"/>
  <c r="U169" i="4"/>
  <c r="T169" i="4"/>
  <c r="AB163" i="4"/>
  <c r="AK157" i="4"/>
  <c r="AE157" i="4"/>
  <c r="U157" i="4"/>
  <c r="T157" i="4"/>
  <c r="AC145" i="4"/>
  <c r="U145" i="4"/>
  <c r="T145" i="4"/>
  <c r="U133" i="4"/>
  <c r="T133" i="4"/>
  <c r="AG127" i="4"/>
  <c r="U121" i="4"/>
  <c r="T121" i="4"/>
  <c r="AC115" i="4"/>
  <c r="T115" i="4"/>
  <c r="AK109" i="4"/>
  <c r="U109" i="4"/>
  <c r="T109" i="4"/>
  <c r="U103" i="4"/>
  <c r="T103" i="4"/>
  <c r="AC97" i="4"/>
  <c r="AE97" i="4"/>
  <c r="T97" i="4"/>
  <c r="U91" i="4"/>
  <c r="AB85" i="4"/>
  <c r="T85" i="4"/>
  <c r="AG79" i="4"/>
  <c r="U79" i="4"/>
  <c r="T79" i="4"/>
  <c r="T73" i="4"/>
  <c r="AB67" i="4"/>
  <c r="AE67" i="4"/>
  <c r="U67" i="4"/>
  <c r="T67" i="4"/>
  <c r="U61" i="4"/>
  <c r="T61" i="4"/>
  <c r="U55" i="4"/>
  <c r="T55" i="4"/>
  <c r="AK49" i="4"/>
  <c r="AE49" i="4"/>
  <c r="U49" i="4"/>
  <c r="T49" i="4"/>
  <c r="AG49" i="4"/>
  <c r="T43" i="4"/>
  <c r="U37" i="4"/>
  <c r="T37" i="4"/>
  <c r="AG31" i="4"/>
  <c r="U31" i="4"/>
  <c r="T31" i="4"/>
  <c r="T25" i="4"/>
  <c r="U7" i="4"/>
  <c r="AW223" i="1"/>
  <c r="AW217" i="1"/>
  <c r="AW211" i="1"/>
  <c r="AW205" i="1"/>
  <c r="AW181" i="1"/>
  <c r="AW175" i="1"/>
  <c r="AW127" i="1"/>
  <c r="AW115" i="1"/>
  <c r="AW109" i="1"/>
  <c r="T193" i="4"/>
  <c r="T181" i="4"/>
  <c r="T160" i="4"/>
  <c r="T146" i="4"/>
  <c r="T138" i="4"/>
  <c r="T110" i="4"/>
  <c r="T102" i="4"/>
  <c r="T95" i="4"/>
  <c r="T88" i="4"/>
  <c r="T74" i="4"/>
  <c r="T66" i="4"/>
  <c r="T38" i="4"/>
  <c r="T30" i="4"/>
  <c r="U200" i="4"/>
  <c r="U164" i="4"/>
  <c r="U156" i="4"/>
  <c r="U128" i="4"/>
  <c r="U120" i="4"/>
  <c r="U48" i="4"/>
  <c r="V188" i="4"/>
  <c r="V152" i="4"/>
  <c r="V145" i="4"/>
  <c r="V130" i="4"/>
  <c r="V116" i="4"/>
  <c r="V109" i="4"/>
  <c r="V73" i="4"/>
  <c r="V44" i="4"/>
  <c r="V37" i="4"/>
  <c r="W198" i="4"/>
  <c r="W162" i="4"/>
  <c r="W140" i="4"/>
  <c r="W126" i="4"/>
  <c r="W90" i="4"/>
  <c r="W54" i="4"/>
  <c r="Y174" i="4"/>
  <c r="Y152" i="4"/>
  <c r="Y145" i="4"/>
  <c r="Y124" i="4"/>
  <c r="Y102" i="4"/>
  <c r="Y80" i="4"/>
  <c r="Y73" i="4"/>
  <c r="Y44" i="4"/>
  <c r="Y30" i="4"/>
  <c r="Z126" i="4"/>
  <c r="Z90" i="4"/>
  <c r="AA144" i="4"/>
  <c r="AA31" i="4"/>
  <c r="P144" i="4"/>
  <c r="P36" i="4"/>
  <c r="AE198" i="4"/>
  <c r="V198" i="4"/>
  <c r="AK114" i="4"/>
  <c r="AK96" i="4"/>
  <c r="AC96" i="4"/>
  <c r="V66" i="4"/>
  <c r="AK66" i="4"/>
  <c r="T108" i="4"/>
  <c r="W132" i="4"/>
  <c r="W96" i="4"/>
  <c r="X199" i="4"/>
  <c r="X163" i="4"/>
  <c r="X127" i="4"/>
  <c r="X55" i="4"/>
  <c r="Y194" i="4"/>
  <c r="Y180" i="4"/>
  <c r="Y158" i="4"/>
  <c r="Y130" i="4"/>
  <c r="Y122" i="4"/>
  <c r="Y108" i="4"/>
  <c r="Y86" i="4"/>
  <c r="Y50" i="4"/>
  <c r="Z168" i="4"/>
  <c r="Z132" i="4"/>
  <c r="Z96" i="4"/>
  <c r="Z24" i="4"/>
  <c r="AA57" i="4"/>
  <c r="AA48" i="4"/>
  <c r="AA30" i="4"/>
  <c r="AA21" i="4"/>
  <c r="A192" i="10"/>
  <c r="A192" i="9"/>
  <c r="A192" i="7"/>
  <c r="A192" i="4"/>
  <c r="P192" i="4"/>
  <c r="P156" i="4"/>
  <c r="P114" i="4"/>
  <c r="P60" i="4"/>
  <c r="AK162" i="4"/>
  <c r="AG162" i="4"/>
  <c r="V162" i="4"/>
  <c r="AC138" i="4"/>
  <c r="AG138" i="4"/>
  <c r="AE138" i="4"/>
  <c r="V138" i="4"/>
  <c r="AK138" i="4"/>
  <c r="AC120" i="4"/>
  <c r="AE120" i="4"/>
  <c r="AG120" i="4"/>
  <c r="V120" i="4"/>
  <c r="AE102" i="4"/>
  <c r="V102" i="4"/>
  <c r="V84" i="4"/>
  <c r="AG72" i="4"/>
  <c r="AC72" i="4"/>
  <c r="AE72" i="4"/>
  <c r="V72" i="4"/>
  <c r="AE54" i="4"/>
  <c r="V54" i="4"/>
  <c r="AK42" i="4"/>
  <c r="AC42" i="4"/>
  <c r="AE42" i="4"/>
  <c r="V42" i="4"/>
  <c r="AG42" i="4"/>
  <c r="P191" i="4"/>
  <c r="P173" i="4"/>
  <c r="P155" i="4"/>
  <c r="P137" i="4"/>
  <c r="P119" i="4"/>
  <c r="P107" i="4"/>
  <c r="P101" i="4"/>
  <c r="P89" i="4"/>
  <c r="P83" i="4"/>
  <c r="P77" i="4"/>
  <c r="P71" i="4"/>
  <c r="P65" i="4"/>
  <c r="P59" i="4"/>
  <c r="P53" i="4"/>
  <c r="P47" i="4"/>
  <c r="P41" i="4"/>
  <c r="P35" i="4"/>
  <c r="P29" i="4"/>
  <c r="P23" i="4"/>
  <c r="P17" i="4"/>
  <c r="P11" i="4"/>
  <c r="AK203" i="4"/>
  <c r="AB197" i="4"/>
  <c r="W197" i="4"/>
  <c r="AC197" i="4"/>
  <c r="AE185" i="4"/>
  <c r="AK185" i="4"/>
  <c r="AG185" i="4"/>
  <c r="AE179" i="4"/>
  <c r="AK173" i="4"/>
  <c r="AB173" i="4"/>
  <c r="AG167" i="4"/>
  <c r="AE167" i="4"/>
  <c r="AB167" i="4"/>
  <c r="AC167" i="4"/>
  <c r="AK161" i="4"/>
  <c r="AB161" i="4"/>
  <c r="AB155" i="4"/>
  <c r="AC155" i="4"/>
  <c r="AE143" i="4"/>
  <c r="AG143" i="4"/>
  <c r="AE137" i="4"/>
  <c r="AB131" i="4"/>
  <c r="AK131" i="4"/>
  <c r="AK125" i="4"/>
  <c r="AE125" i="4"/>
  <c r="AG125" i="4"/>
  <c r="AB125" i="4"/>
  <c r="W125" i="4"/>
  <c r="AK119" i="4"/>
  <c r="AA113" i="4"/>
  <c r="AB113" i="4"/>
  <c r="AC113" i="4"/>
  <c r="AA107" i="4"/>
  <c r="W107" i="4"/>
  <c r="AC107" i="4"/>
  <c r="AG101" i="4"/>
  <c r="AE101" i="4"/>
  <c r="AK101" i="4"/>
  <c r="AG95" i="4"/>
  <c r="AK89" i="4"/>
  <c r="W89" i="4"/>
  <c r="AE83" i="4"/>
  <c r="AA83" i="4"/>
  <c r="AG83" i="4"/>
  <c r="AB83" i="4"/>
  <c r="AK77" i="4"/>
  <c r="AB71" i="4"/>
  <c r="AC71" i="4"/>
  <c r="AG59" i="4"/>
  <c r="AE59" i="4"/>
  <c r="AE53" i="4"/>
  <c r="AK47" i="4"/>
  <c r="AB47" i="4"/>
  <c r="AG41" i="4"/>
  <c r="AC41" i="4"/>
  <c r="AK35" i="4"/>
  <c r="AA29" i="4"/>
  <c r="AB29" i="4"/>
  <c r="AC29" i="4"/>
  <c r="AE17" i="4"/>
  <c r="AG17" i="4"/>
  <c r="AW257" i="1"/>
  <c r="AW185" i="1"/>
  <c r="AW179" i="1"/>
  <c r="AW173" i="1"/>
  <c r="AW131" i="1"/>
  <c r="AW95" i="1"/>
  <c r="AW89" i="1"/>
  <c r="AW77" i="1"/>
  <c r="T172" i="4"/>
  <c r="T165" i="4"/>
  <c r="T158" i="4"/>
  <c r="T150" i="4"/>
  <c r="T136" i="4"/>
  <c r="T129" i="4"/>
  <c r="T122" i="4"/>
  <c r="T114" i="4"/>
  <c r="T107" i="4"/>
  <c r="T93" i="4"/>
  <c r="T86" i="4"/>
  <c r="T78" i="4"/>
  <c r="T64" i="4"/>
  <c r="T50" i="4"/>
  <c r="T28" i="4"/>
  <c r="U176" i="4"/>
  <c r="U168" i="4"/>
  <c r="U140" i="4"/>
  <c r="U132" i="4"/>
  <c r="U96" i="4"/>
  <c r="V200" i="4"/>
  <c r="V185" i="4"/>
  <c r="V113" i="4"/>
  <c r="V92" i="4"/>
  <c r="V56" i="4"/>
  <c r="W188" i="4"/>
  <c r="W174" i="4"/>
  <c r="W152" i="4"/>
  <c r="W116" i="4"/>
  <c r="W80" i="4"/>
  <c r="W44" i="4"/>
  <c r="W8" i="4"/>
  <c r="Y179" i="4"/>
  <c r="Y150" i="4"/>
  <c r="Y107" i="4"/>
  <c r="Y85" i="4"/>
  <c r="Y56" i="4"/>
  <c r="Y42" i="4"/>
  <c r="Z174" i="4"/>
  <c r="Z153" i="4"/>
  <c r="Z138" i="4"/>
  <c r="Z109" i="4"/>
  <c r="Z102" i="4"/>
  <c r="Z30" i="4"/>
  <c r="AA192" i="4"/>
  <c r="AA135" i="4"/>
  <c r="AA127" i="4"/>
  <c r="AA91" i="4"/>
  <c r="AA73" i="4"/>
  <c r="AA37" i="4"/>
  <c r="A199" i="10"/>
  <c r="A199" i="9"/>
  <c r="A199" i="7"/>
  <c r="A199" i="4"/>
  <c r="A183" i="10"/>
  <c r="A183" i="9"/>
  <c r="A183" i="7"/>
  <c r="A183" i="4"/>
  <c r="A147" i="10"/>
  <c r="A147" i="9"/>
  <c r="A147" i="7"/>
  <c r="A147" i="4"/>
  <c r="A111" i="10"/>
  <c r="A111" i="9"/>
  <c r="A111" i="7"/>
  <c r="A111" i="4"/>
  <c r="A75" i="10"/>
  <c r="A75" i="9"/>
  <c r="A75" i="7"/>
  <c r="A75" i="4"/>
  <c r="A39" i="10"/>
  <c r="A39" i="9"/>
  <c r="A39" i="7"/>
  <c r="A39" i="4"/>
  <c r="P168" i="4"/>
  <c r="P120" i="4"/>
  <c r="P78" i="4"/>
  <c r="P24" i="4"/>
  <c r="AC186" i="4"/>
  <c r="AE186" i="4"/>
  <c r="AK186" i="4"/>
  <c r="V186" i="4"/>
  <c r="AG186" i="4"/>
  <c r="AC156" i="4"/>
  <c r="AK156" i="4"/>
  <c r="AE156" i="4"/>
  <c r="AG156" i="4"/>
  <c r="V156" i="4"/>
  <c r="AC144" i="4"/>
  <c r="AK144" i="4"/>
  <c r="AC126" i="4"/>
  <c r="AK126" i="4"/>
  <c r="AE126" i="4"/>
  <c r="AG108" i="4"/>
  <c r="AC108" i="4"/>
  <c r="AE108" i="4"/>
  <c r="AK108" i="4"/>
  <c r="V108" i="4"/>
  <c r="AC90" i="4"/>
  <c r="AK90" i="4"/>
  <c r="AE90" i="4"/>
  <c r="AG90" i="4"/>
  <c r="V90" i="4"/>
  <c r="AC78" i="4"/>
  <c r="AE78" i="4"/>
  <c r="AK78" i="4"/>
  <c r="V78" i="4"/>
  <c r="AK60" i="4"/>
  <c r="AC60" i="4"/>
  <c r="AG60" i="4"/>
  <c r="AE60" i="4"/>
  <c r="AK48" i="4"/>
  <c r="AC48" i="4"/>
  <c r="V48" i="4"/>
  <c r="AE18" i="4"/>
  <c r="T180" i="4"/>
  <c r="T144" i="4"/>
  <c r="U90" i="4"/>
  <c r="P203" i="4"/>
  <c r="P197" i="4"/>
  <c r="P185" i="4"/>
  <c r="P179" i="4"/>
  <c r="P167" i="4"/>
  <c r="P161" i="4"/>
  <c r="P149" i="4"/>
  <c r="P143" i="4"/>
  <c r="P131" i="4"/>
  <c r="P125" i="4"/>
  <c r="P113" i="4"/>
  <c r="P95" i="4"/>
  <c r="P202" i="4"/>
  <c r="P196" i="4"/>
  <c r="P190" i="4"/>
  <c r="P184" i="4"/>
  <c r="P178" i="4"/>
  <c r="P172" i="4"/>
  <c r="P166" i="4"/>
  <c r="P160" i="4"/>
  <c r="P154" i="4"/>
  <c r="P148" i="4"/>
  <c r="P142" i="4"/>
  <c r="P136" i="4"/>
  <c r="P130" i="4"/>
  <c r="P124" i="4"/>
  <c r="P118" i="4"/>
  <c r="P112" i="4"/>
  <c r="P106" i="4"/>
  <c r="P100" i="4"/>
  <c r="P94" i="4"/>
  <c r="P88" i="4"/>
  <c r="P82" i="4"/>
  <c r="P76" i="4"/>
  <c r="P70" i="4"/>
  <c r="P64" i="4"/>
  <c r="P58" i="4"/>
  <c r="P52" i="4"/>
  <c r="P46" i="4"/>
  <c r="P40" i="4"/>
  <c r="P34" i="4"/>
  <c r="P28" i="4"/>
  <c r="P22" i="4"/>
  <c r="P16" i="4"/>
  <c r="P10" i="4"/>
  <c r="AG202" i="4"/>
  <c r="AE202" i="4"/>
  <c r="AB202" i="4"/>
  <c r="AK202" i="4"/>
  <c r="AK196" i="4"/>
  <c r="AE190" i="4"/>
  <c r="AK184" i="4"/>
  <c r="AB184" i="4"/>
  <c r="AK178" i="4"/>
  <c r="AB178" i="4"/>
  <c r="AE172" i="4"/>
  <c r="AK172" i="4"/>
  <c r="AG172" i="4"/>
  <c r="AE166" i="4"/>
  <c r="AK154" i="4"/>
  <c r="AE154" i="4"/>
  <c r="AG154" i="4"/>
  <c r="AB154" i="4"/>
  <c r="AK148" i="4"/>
  <c r="AE142" i="4"/>
  <c r="AK136" i="4"/>
  <c r="AB136" i="4"/>
  <c r="AG136" i="4"/>
  <c r="AB130" i="4"/>
  <c r="AE124" i="4"/>
  <c r="AG124" i="4"/>
  <c r="AK124" i="4"/>
  <c r="AE118" i="4"/>
  <c r="AC118" i="4"/>
  <c r="AE106" i="4"/>
  <c r="AK106" i="4"/>
  <c r="AB106" i="4"/>
  <c r="AG106" i="4"/>
  <c r="AE100" i="4"/>
  <c r="AK100" i="4"/>
  <c r="AG100" i="4"/>
  <c r="AE94" i="4"/>
  <c r="AB88" i="4"/>
  <c r="AK88" i="4"/>
  <c r="AE76" i="4"/>
  <c r="AK76" i="4"/>
  <c r="AG76" i="4"/>
  <c r="AE70" i="4"/>
  <c r="AB70" i="4"/>
  <c r="AG58" i="4"/>
  <c r="AE58" i="4"/>
  <c r="AB58" i="4"/>
  <c r="AK58" i="4"/>
  <c r="AK52" i="4"/>
  <c r="AG52" i="4"/>
  <c r="AE46" i="4"/>
  <c r="AG40" i="4"/>
  <c r="AB40" i="4"/>
  <c r="AK40" i="4"/>
  <c r="AE28" i="4"/>
  <c r="AK28" i="4"/>
  <c r="AG28" i="4"/>
  <c r="AE22" i="4"/>
  <c r="AK22" i="4"/>
  <c r="AW244" i="1"/>
  <c r="AW238" i="1"/>
  <c r="AW232" i="1"/>
  <c r="AW226" i="1"/>
  <c r="AW220" i="1"/>
  <c r="AW196" i="1"/>
  <c r="AW148" i="1"/>
  <c r="AW136" i="1"/>
  <c r="AW130" i="1"/>
  <c r="AW124" i="1"/>
  <c r="AW112" i="1"/>
  <c r="AW100" i="1"/>
  <c r="AW94" i="1"/>
  <c r="AW88" i="1"/>
  <c r="T190" i="4"/>
  <c r="T164" i="4"/>
  <c r="T156" i="4"/>
  <c r="T120" i="4"/>
  <c r="T113" i="4"/>
  <c r="T92" i="4"/>
  <c r="T56" i="4"/>
  <c r="U182" i="4"/>
  <c r="U174" i="4"/>
  <c r="U167" i="4"/>
  <c r="U146" i="4"/>
  <c r="U110" i="4"/>
  <c r="U102" i="4"/>
  <c r="V105" i="4"/>
  <c r="W180" i="4"/>
  <c r="W144" i="4"/>
  <c r="W108" i="4"/>
  <c r="W72" i="4"/>
  <c r="W36" i="4"/>
  <c r="X139" i="4"/>
  <c r="X103" i="4"/>
  <c r="X67" i="4"/>
  <c r="X31" i="4"/>
  <c r="Y192" i="4"/>
  <c r="Y156" i="4"/>
  <c r="Y120" i="4"/>
  <c r="Y91" i="4"/>
  <c r="Y84" i="4"/>
  <c r="Y48" i="4"/>
  <c r="Y41" i="4"/>
  <c r="Y34" i="4"/>
  <c r="Z180" i="4"/>
  <c r="Z173" i="4"/>
  <c r="Z144" i="4"/>
  <c r="Z137" i="4"/>
  <c r="Z36" i="4"/>
  <c r="Z7" i="4"/>
  <c r="AA198" i="4"/>
  <c r="AA169" i="4"/>
  <c r="AA162" i="4"/>
  <c r="AA108" i="4"/>
  <c r="AA90" i="4"/>
  <c r="AA54" i="4"/>
  <c r="AA36" i="4"/>
  <c r="AA27" i="4"/>
  <c r="P180" i="4"/>
  <c r="P150" i="4"/>
  <c r="P132" i="4"/>
  <c r="P102" i="4"/>
  <c r="P90" i="4"/>
  <c r="P66" i="4"/>
  <c r="P48" i="4"/>
  <c r="P30" i="4"/>
  <c r="P12" i="4"/>
  <c r="AC168" i="4"/>
  <c r="AG168" i="4"/>
  <c r="AE168" i="4"/>
  <c r="V168" i="4"/>
  <c r="AK30" i="4"/>
  <c r="AC30" i="4"/>
  <c r="AE30" i="4"/>
  <c r="P183" i="4"/>
  <c r="P159" i="4"/>
  <c r="P129" i="4"/>
  <c r="P99" i="4"/>
  <c r="P63" i="4"/>
  <c r="P9" i="4"/>
  <c r="AK123" i="4"/>
  <c r="Y81" i="4"/>
  <c r="AE81" i="4"/>
  <c r="AK63" i="4"/>
  <c r="Y63" i="4"/>
  <c r="AC45" i="4"/>
  <c r="AE45" i="4"/>
  <c r="T105" i="4"/>
  <c r="T54" i="4"/>
  <c r="U144" i="4"/>
  <c r="U108" i="4"/>
  <c r="U72" i="4"/>
  <c r="W200" i="4"/>
  <c r="W186" i="4"/>
  <c r="W164" i="4"/>
  <c r="W128" i="4"/>
  <c r="W92" i="4"/>
  <c r="W78" i="4"/>
  <c r="W56" i="4"/>
  <c r="X181" i="4"/>
  <c r="X145" i="4"/>
  <c r="X109" i="4"/>
  <c r="X37" i="4"/>
  <c r="Y155" i="4"/>
  <c r="Y126" i="4"/>
  <c r="Y119" i="4"/>
  <c r="Y90" i="4"/>
  <c r="Y68" i="4"/>
  <c r="Y32" i="4"/>
  <c r="Z186" i="4"/>
  <c r="Z179" i="4"/>
  <c r="Z143" i="4"/>
  <c r="Z129" i="4"/>
  <c r="Z78" i="4"/>
  <c r="Z35" i="4"/>
  <c r="Z6" i="4"/>
  <c r="AA168" i="4"/>
  <c r="AA132" i="4"/>
  <c r="AA70" i="4"/>
  <c r="AA34" i="4"/>
  <c r="A175" i="10"/>
  <c r="A175" i="9"/>
  <c r="A175" i="7"/>
  <c r="A175" i="4"/>
  <c r="A139" i="10"/>
  <c r="A139" i="9"/>
  <c r="A139" i="7"/>
  <c r="A139" i="4"/>
  <c r="A103" i="10"/>
  <c r="A103" i="9"/>
  <c r="A103" i="7"/>
  <c r="A103" i="4"/>
  <c r="A67" i="10"/>
  <c r="A67" i="9"/>
  <c r="A67" i="7"/>
  <c r="A67" i="4"/>
  <c r="A31" i="10"/>
  <c r="A31" i="9"/>
  <c r="A31" i="7"/>
  <c r="A31" i="4"/>
  <c r="A198" i="10"/>
  <c r="A198" i="9"/>
  <c r="A198" i="7"/>
  <c r="A198" i="4"/>
  <c r="A191" i="10"/>
  <c r="A191" i="9"/>
  <c r="A191" i="7"/>
  <c r="A191" i="4"/>
  <c r="A184" i="10"/>
  <c r="A184" i="9"/>
  <c r="A184" i="7"/>
  <c r="A184" i="4"/>
  <c r="A177" i="10"/>
  <c r="A177" i="9"/>
  <c r="A177" i="7"/>
  <c r="A177" i="4"/>
  <c r="A169" i="10"/>
  <c r="A169" i="9"/>
  <c r="A169" i="7"/>
  <c r="A169" i="4"/>
  <c r="A162" i="10"/>
  <c r="A162" i="9"/>
  <c r="A162" i="7"/>
  <c r="A162" i="4"/>
  <c r="A155" i="10"/>
  <c r="A155" i="9"/>
  <c r="A155" i="7"/>
  <c r="A155" i="4"/>
  <c r="A148" i="10"/>
  <c r="A148" i="9"/>
  <c r="A148" i="7"/>
  <c r="A148" i="4"/>
  <c r="A141" i="10"/>
  <c r="A141" i="9"/>
  <c r="A141" i="7"/>
  <c r="A141" i="4"/>
  <c r="A133" i="10"/>
  <c r="A133" i="9"/>
  <c r="A133" i="7"/>
  <c r="A133" i="4"/>
  <c r="A126" i="10"/>
  <c r="A126" i="9"/>
  <c r="A126" i="7"/>
  <c r="A126" i="4"/>
  <c r="A119" i="10"/>
  <c r="A119" i="9"/>
  <c r="A119" i="7"/>
  <c r="A119" i="4"/>
  <c r="A112" i="10"/>
  <c r="A112" i="9"/>
  <c r="A112" i="7"/>
  <c r="A112" i="4"/>
  <c r="A105" i="10"/>
  <c r="A105" i="9"/>
  <c r="A105" i="7"/>
  <c r="A105" i="4"/>
  <c r="A97" i="10"/>
  <c r="A97" i="9"/>
  <c r="A97" i="7"/>
  <c r="A97" i="4"/>
  <c r="A90" i="10"/>
  <c r="A90" i="9"/>
  <c r="A90" i="7"/>
  <c r="A90" i="4"/>
  <c r="A83" i="10"/>
  <c r="A83" i="9"/>
  <c r="A83" i="7"/>
  <c r="A83" i="4"/>
  <c r="A76" i="10"/>
  <c r="A76" i="9"/>
  <c r="A76" i="7"/>
  <c r="A76" i="4"/>
  <c r="A69" i="10"/>
  <c r="A69" i="9"/>
  <c r="A69" i="7"/>
  <c r="A69" i="4"/>
  <c r="A61" i="10"/>
  <c r="A61" i="9"/>
  <c r="A61" i="7"/>
  <c r="A61" i="4"/>
  <c r="A54" i="10"/>
  <c r="A54" i="9"/>
  <c r="A54" i="7"/>
  <c r="A54" i="4"/>
  <c r="A47" i="10"/>
  <c r="A47" i="9"/>
  <c r="A47" i="7"/>
  <c r="A47" i="4"/>
  <c r="A40" i="10"/>
  <c r="A40" i="9"/>
  <c r="A40" i="7"/>
  <c r="A40" i="4"/>
  <c r="A33" i="10"/>
  <c r="A33" i="9"/>
  <c r="A33" i="7"/>
  <c r="A33" i="4"/>
  <c r="A25" i="10"/>
  <c r="A25" i="9"/>
  <c r="A25" i="7"/>
  <c r="A25" i="4"/>
  <c r="A18" i="10"/>
  <c r="A18" i="9"/>
  <c r="A18" i="7"/>
  <c r="A18" i="4"/>
  <c r="A11" i="10"/>
  <c r="A11" i="9"/>
  <c r="A11" i="7"/>
  <c r="A11" i="4"/>
  <c r="B203" i="10"/>
  <c r="B203" i="9"/>
  <c r="B203" i="7"/>
  <c r="B203" i="4"/>
  <c r="B197" i="10"/>
  <c r="B197" i="9"/>
  <c r="B197" i="7"/>
  <c r="B197" i="4"/>
  <c r="B191" i="10"/>
  <c r="B191" i="9"/>
  <c r="B191" i="7"/>
  <c r="B191" i="4"/>
  <c r="B185" i="10"/>
  <c r="B185" i="9"/>
  <c r="B185" i="7"/>
  <c r="B185" i="4"/>
  <c r="B179" i="10"/>
  <c r="B179" i="9"/>
  <c r="B179" i="7"/>
  <c r="B179" i="4"/>
  <c r="B173" i="10"/>
  <c r="B173" i="9"/>
  <c r="B173" i="7"/>
  <c r="B173" i="4"/>
  <c r="B167" i="10"/>
  <c r="B167" i="9"/>
  <c r="B167" i="7"/>
  <c r="B167" i="4"/>
  <c r="B161" i="10"/>
  <c r="B161" i="9"/>
  <c r="B161" i="7"/>
  <c r="B161" i="4"/>
  <c r="B155" i="10"/>
  <c r="B155" i="9"/>
  <c r="B155" i="7"/>
  <c r="B155" i="4"/>
  <c r="B149" i="10"/>
  <c r="B149" i="9"/>
  <c r="B149" i="7"/>
  <c r="B149" i="4"/>
  <c r="B143" i="10"/>
  <c r="B143" i="9"/>
  <c r="B143" i="7"/>
  <c r="B143" i="4"/>
  <c r="B137" i="10"/>
  <c r="B137" i="9"/>
  <c r="B137" i="7"/>
  <c r="B137" i="4"/>
  <c r="B131" i="10"/>
  <c r="B131" i="9"/>
  <c r="B131" i="7"/>
  <c r="B131" i="4"/>
  <c r="B125" i="10"/>
  <c r="B125" i="9"/>
  <c r="B125" i="7"/>
  <c r="B125" i="4"/>
  <c r="B119" i="10"/>
  <c r="B119" i="9"/>
  <c r="B119" i="7"/>
  <c r="B119" i="4"/>
  <c r="B113" i="10"/>
  <c r="B113" i="9"/>
  <c r="B113" i="7"/>
  <c r="B113" i="4"/>
  <c r="B107" i="10"/>
  <c r="B107" i="9"/>
  <c r="B107" i="7"/>
  <c r="B107" i="4"/>
  <c r="B101" i="10"/>
  <c r="B101" i="9"/>
  <c r="B101" i="7"/>
  <c r="B101" i="4"/>
  <c r="B95" i="10"/>
  <c r="B95" i="9"/>
  <c r="B95" i="7"/>
  <c r="B95" i="4"/>
  <c r="B89" i="10"/>
  <c r="B89" i="9"/>
  <c r="B89" i="7"/>
  <c r="B89" i="4"/>
  <c r="B83" i="10"/>
  <c r="B83" i="9"/>
  <c r="B83" i="7"/>
  <c r="B83" i="4"/>
  <c r="B77" i="10"/>
  <c r="B77" i="9"/>
  <c r="B77" i="7"/>
  <c r="B77" i="4"/>
  <c r="B71" i="10"/>
  <c r="B71" i="9"/>
  <c r="B71" i="7"/>
  <c r="B71" i="4"/>
  <c r="B65" i="10"/>
  <c r="B65" i="9"/>
  <c r="B65" i="7"/>
  <c r="B65" i="4"/>
  <c r="B59" i="10"/>
  <c r="B59" i="9"/>
  <c r="B59" i="7"/>
  <c r="B59" i="4"/>
  <c r="B53" i="10"/>
  <c r="B53" i="9"/>
  <c r="B53" i="7"/>
  <c r="B53" i="4"/>
  <c r="B47" i="10"/>
  <c r="B47" i="9"/>
  <c r="B47" i="7"/>
  <c r="B47" i="4"/>
  <c r="B41" i="10"/>
  <c r="B41" i="9"/>
  <c r="B41" i="7"/>
  <c r="B41" i="4"/>
  <c r="B35" i="10"/>
  <c r="B35" i="9"/>
  <c r="B35" i="7"/>
  <c r="B35" i="4"/>
  <c r="B29" i="10"/>
  <c r="B29" i="9"/>
  <c r="B29" i="7"/>
  <c r="B29" i="4"/>
  <c r="B23" i="10"/>
  <c r="B23" i="9"/>
  <c r="B23" i="7"/>
  <c r="B23" i="4"/>
  <c r="B17" i="10"/>
  <c r="B17" i="9"/>
  <c r="B17" i="7"/>
  <c r="B17" i="4"/>
  <c r="B11" i="10"/>
  <c r="B11" i="9"/>
  <c r="B11" i="7"/>
  <c r="B11" i="4"/>
  <c r="C204" i="10"/>
  <c r="C204" i="9"/>
  <c r="C204" i="7"/>
  <c r="C198" i="10"/>
  <c r="C198" i="9"/>
  <c r="C198" i="7"/>
  <c r="C192" i="10"/>
  <c r="C192" i="9"/>
  <c r="C192" i="7"/>
  <c r="C186" i="10"/>
  <c r="C186" i="9"/>
  <c r="C186" i="7"/>
  <c r="C180" i="10"/>
  <c r="C180" i="9"/>
  <c r="C180" i="7"/>
  <c r="C174" i="10"/>
  <c r="C174" i="9"/>
  <c r="C174" i="7"/>
  <c r="C168" i="10"/>
  <c r="C168" i="9"/>
  <c r="C168" i="7"/>
  <c r="C162" i="10"/>
  <c r="C162" i="9"/>
  <c r="C162" i="7"/>
  <c r="C156" i="10"/>
  <c r="C156" i="9"/>
  <c r="C156" i="7"/>
  <c r="C150" i="10"/>
  <c r="C150" i="9"/>
  <c r="C150" i="7"/>
  <c r="C144" i="10"/>
  <c r="C144" i="9"/>
  <c r="C144" i="7"/>
  <c r="C138" i="10"/>
  <c r="C138" i="9"/>
  <c r="C138" i="7"/>
  <c r="C132" i="10"/>
  <c r="C132" i="9"/>
  <c r="C132" i="7"/>
  <c r="C126" i="10"/>
  <c r="C126" i="9"/>
  <c r="C126" i="7"/>
  <c r="C120" i="10"/>
  <c r="C120" i="9"/>
  <c r="C120" i="7"/>
  <c r="C114" i="10"/>
  <c r="C114" i="9"/>
  <c r="C114" i="7"/>
  <c r="C108" i="10"/>
  <c r="C108" i="9"/>
  <c r="C108" i="7"/>
  <c r="C102" i="10"/>
  <c r="C102" i="9"/>
  <c r="C102" i="7"/>
  <c r="C96" i="10"/>
  <c r="C96" i="9"/>
  <c r="C96" i="7"/>
  <c r="C90" i="10"/>
  <c r="C90" i="9"/>
  <c r="C90" i="7"/>
  <c r="C84" i="10"/>
  <c r="C84" i="9"/>
  <c r="C84" i="7"/>
  <c r="C78" i="10"/>
  <c r="C78" i="9"/>
  <c r="C78" i="7"/>
  <c r="C72" i="10"/>
  <c r="C72" i="9"/>
  <c r="C72" i="7"/>
  <c r="C66" i="10"/>
  <c r="C66" i="9"/>
  <c r="C66" i="7"/>
  <c r="C60" i="10"/>
  <c r="C60" i="9"/>
  <c r="C60" i="7"/>
  <c r="C54" i="10"/>
  <c r="C54" i="9"/>
  <c r="C54" i="7"/>
  <c r="C48" i="10"/>
  <c r="C48" i="9"/>
  <c r="C48" i="7"/>
  <c r="C42" i="10"/>
  <c r="C42" i="9"/>
  <c r="C42" i="7"/>
  <c r="C36" i="10"/>
  <c r="C36" i="9"/>
  <c r="C36" i="7"/>
  <c r="C30" i="10"/>
  <c r="C30" i="9"/>
  <c r="C30" i="7"/>
  <c r="C24" i="10"/>
  <c r="C24" i="9"/>
  <c r="C24" i="7"/>
  <c r="C18" i="10"/>
  <c r="C18" i="9"/>
  <c r="C18" i="7"/>
  <c r="C12" i="10"/>
  <c r="C12" i="9"/>
  <c r="C12" i="7"/>
  <c r="AI256" i="1"/>
  <c r="A190" i="10"/>
  <c r="A190" i="9"/>
  <c r="A190" i="7"/>
  <c r="A190" i="4"/>
  <c r="AI220" i="1"/>
  <c r="A154" i="10"/>
  <c r="A154" i="9"/>
  <c r="A154" i="7"/>
  <c r="A154" i="4"/>
  <c r="AI184" i="1"/>
  <c r="A118" i="10"/>
  <c r="A118" i="9"/>
  <c r="A118" i="7"/>
  <c r="A118" i="4"/>
  <c r="AI148" i="1"/>
  <c r="A82" i="10"/>
  <c r="A82" i="9"/>
  <c r="A82" i="7"/>
  <c r="A82" i="4"/>
  <c r="AI112" i="1"/>
  <c r="A46" i="10"/>
  <c r="A46" i="9"/>
  <c r="A46" i="7"/>
  <c r="A46" i="4"/>
  <c r="AI76" i="1"/>
  <c r="A10" i="10"/>
  <c r="A10" i="9"/>
  <c r="A10" i="7"/>
  <c r="A10" i="4"/>
  <c r="B202" i="10"/>
  <c r="B202" i="9"/>
  <c r="B202" i="7"/>
  <c r="B202" i="4"/>
  <c r="B196" i="10"/>
  <c r="B196" i="9"/>
  <c r="B196" i="7"/>
  <c r="B196" i="4"/>
  <c r="B190" i="10"/>
  <c r="B190" i="9"/>
  <c r="B190" i="7"/>
  <c r="B190" i="4"/>
  <c r="B184" i="10"/>
  <c r="B184" i="9"/>
  <c r="B184" i="7"/>
  <c r="B184" i="4"/>
  <c r="B178" i="10"/>
  <c r="B178" i="9"/>
  <c r="B178" i="7"/>
  <c r="B178" i="4"/>
  <c r="B172" i="10"/>
  <c r="B172" i="9"/>
  <c r="B172" i="7"/>
  <c r="B172" i="4"/>
  <c r="B166" i="10"/>
  <c r="B166" i="9"/>
  <c r="B166" i="7"/>
  <c r="B166" i="4"/>
  <c r="B160" i="10"/>
  <c r="B160" i="9"/>
  <c r="B160" i="7"/>
  <c r="B160" i="4"/>
  <c r="B154" i="10"/>
  <c r="B154" i="9"/>
  <c r="B154" i="7"/>
  <c r="B154" i="4"/>
  <c r="B148" i="10"/>
  <c r="B148" i="9"/>
  <c r="B148" i="7"/>
  <c r="B148" i="4"/>
  <c r="B142" i="10"/>
  <c r="B142" i="9"/>
  <c r="B142" i="7"/>
  <c r="B142" i="4"/>
  <c r="B136" i="10"/>
  <c r="B136" i="9"/>
  <c r="B136" i="7"/>
  <c r="B136" i="4"/>
  <c r="B130" i="10"/>
  <c r="B130" i="9"/>
  <c r="B130" i="7"/>
  <c r="B130" i="4"/>
  <c r="B124" i="10"/>
  <c r="B124" i="9"/>
  <c r="B124" i="7"/>
  <c r="B124" i="4"/>
  <c r="B118" i="10"/>
  <c r="B118" i="9"/>
  <c r="B118" i="7"/>
  <c r="B118" i="4"/>
  <c r="B112" i="10"/>
  <c r="B112" i="9"/>
  <c r="B112" i="7"/>
  <c r="B112" i="4"/>
  <c r="B106" i="10"/>
  <c r="B106" i="9"/>
  <c r="B106" i="7"/>
  <c r="B106" i="4"/>
  <c r="B100" i="10"/>
  <c r="B100" i="9"/>
  <c r="B100" i="7"/>
  <c r="B100" i="4"/>
  <c r="B94" i="10"/>
  <c r="B94" i="9"/>
  <c r="B94" i="7"/>
  <c r="B94" i="4"/>
  <c r="B88" i="10"/>
  <c r="B88" i="9"/>
  <c r="B88" i="7"/>
  <c r="B88" i="4"/>
  <c r="B82" i="10"/>
  <c r="B82" i="9"/>
  <c r="B82" i="7"/>
  <c r="B82" i="4"/>
  <c r="B76" i="10"/>
  <c r="B76" i="9"/>
  <c r="B76" i="7"/>
  <c r="B76" i="4"/>
  <c r="B70" i="10"/>
  <c r="B70" i="9"/>
  <c r="B70" i="7"/>
  <c r="B70" i="4"/>
  <c r="B64" i="10"/>
  <c r="B64" i="9"/>
  <c r="B64" i="7"/>
  <c r="B64" i="4"/>
  <c r="B58" i="10"/>
  <c r="B58" i="9"/>
  <c r="B58" i="7"/>
  <c r="B58" i="4"/>
  <c r="B52" i="10"/>
  <c r="B52" i="9"/>
  <c r="B52" i="7"/>
  <c r="B52" i="4"/>
  <c r="B46" i="10"/>
  <c r="B46" i="9"/>
  <c r="B46" i="7"/>
  <c r="B46" i="4"/>
  <c r="B40" i="10"/>
  <c r="B40" i="9"/>
  <c r="B40" i="7"/>
  <c r="B40" i="4"/>
  <c r="B34" i="10"/>
  <c r="B34" i="9"/>
  <c r="B34" i="7"/>
  <c r="B34" i="4"/>
  <c r="B28" i="10"/>
  <c r="B28" i="9"/>
  <c r="B28" i="7"/>
  <c r="B28" i="4"/>
  <c r="B22" i="10"/>
  <c r="B22" i="9"/>
  <c r="B22" i="7"/>
  <c r="B22" i="4"/>
  <c r="B16" i="10"/>
  <c r="B16" i="9"/>
  <c r="B16" i="7"/>
  <c r="B16" i="4"/>
  <c r="B10" i="10"/>
  <c r="B10" i="9"/>
  <c r="B10" i="7"/>
  <c r="B10" i="4"/>
  <c r="C203" i="10"/>
  <c r="C203" i="9"/>
  <c r="C203" i="7"/>
  <c r="C197" i="10"/>
  <c r="C197" i="9"/>
  <c r="C197" i="7"/>
  <c r="C191" i="10"/>
  <c r="C191" i="9"/>
  <c r="C191" i="7"/>
  <c r="C185" i="10"/>
  <c r="C185" i="9"/>
  <c r="C185" i="7"/>
  <c r="C179" i="10"/>
  <c r="C179" i="9"/>
  <c r="C179" i="7"/>
  <c r="C173" i="10"/>
  <c r="C173" i="9"/>
  <c r="C173" i="7"/>
  <c r="C167" i="10"/>
  <c r="C167" i="9"/>
  <c r="C167" i="7"/>
  <c r="C161" i="10"/>
  <c r="C161" i="9"/>
  <c r="C161" i="7"/>
  <c r="C155" i="10"/>
  <c r="C155" i="9"/>
  <c r="C155" i="7"/>
  <c r="C149" i="10"/>
  <c r="C149" i="9"/>
  <c r="C149" i="7"/>
  <c r="C143" i="10"/>
  <c r="C143" i="9"/>
  <c r="C143" i="7"/>
  <c r="C137" i="10"/>
  <c r="C137" i="9"/>
  <c r="C137" i="7"/>
  <c r="C131" i="10"/>
  <c r="C131" i="9"/>
  <c r="C131" i="7"/>
  <c r="C125" i="10"/>
  <c r="C125" i="9"/>
  <c r="C125" i="7"/>
  <c r="C119" i="10"/>
  <c r="C119" i="9"/>
  <c r="C119" i="7"/>
  <c r="C113" i="10"/>
  <c r="C113" i="9"/>
  <c r="C113" i="7"/>
  <c r="C107" i="10"/>
  <c r="C107" i="9"/>
  <c r="C107" i="7"/>
  <c r="C101" i="10"/>
  <c r="C101" i="9"/>
  <c r="C101" i="7"/>
  <c r="C95" i="10"/>
  <c r="C95" i="9"/>
  <c r="C95" i="7"/>
  <c r="C89" i="10"/>
  <c r="C89" i="9"/>
  <c r="C89" i="7"/>
  <c r="C83" i="10"/>
  <c r="C83" i="9"/>
  <c r="C83" i="7"/>
  <c r="C77" i="10"/>
  <c r="C77" i="9"/>
  <c r="C77" i="7"/>
  <c r="C71" i="10"/>
  <c r="C71" i="9"/>
  <c r="C71" i="7"/>
  <c r="C65" i="10"/>
  <c r="C65" i="9"/>
  <c r="C65" i="7"/>
  <c r="C59" i="10"/>
  <c r="C59" i="9"/>
  <c r="C59" i="7"/>
  <c r="C53" i="10"/>
  <c r="C53" i="9"/>
  <c r="C53" i="7"/>
  <c r="C47" i="10"/>
  <c r="C47" i="9"/>
  <c r="C47" i="7"/>
  <c r="C41" i="10"/>
  <c r="C41" i="9"/>
  <c r="C41" i="7"/>
  <c r="C35" i="10"/>
  <c r="C35" i="9"/>
  <c r="C35" i="7"/>
  <c r="C29" i="10"/>
  <c r="C29" i="9"/>
  <c r="C29" i="7"/>
  <c r="C23" i="10"/>
  <c r="C23" i="9"/>
  <c r="C23" i="7"/>
  <c r="C17" i="10"/>
  <c r="C17" i="9"/>
  <c r="C17" i="7"/>
  <c r="C11" i="10"/>
  <c r="C11" i="9"/>
  <c r="C11" i="7"/>
  <c r="A203" i="10"/>
  <c r="A203" i="9"/>
  <c r="A203" i="7"/>
  <c r="A203" i="4"/>
  <c r="A196" i="10"/>
  <c r="A196" i="9"/>
  <c r="A196" i="7"/>
  <c r="A196" i="4"/>
  <c r="A189" i="10"/>
  <c r="A189" i="9"/>
  <c r="A189" i="7"/>
  <c r="A189" i="4"/>
  <c r="A181" i="10"/>
  <c r="A181" i="9"/>
  <c r="A181" i="7"/>
  <c r="A181" i="4"/>
  <c r="A174" i="10"/>
  <c r="A174" i="9"/>
  <c r="A174" i="7"/>
  <c r="A174" i="4"/>
  <c r="A167" i="10"/>
  <c r="A167" i="9"/>
  <c r="A167" i="7"/>
  <c r="A167" i="4"/>
  <c r="A160" i="10"/>
  <c r="A160" i="9"/>
  <c r="A160" i="7"/>
  <c r="A160" i="4"/>
  <c r="A153" i="10"/>
  <c r="A153" i="9"/>
  <c r="A153" i="7"/>
  <c r="A153" i="4"/>
  <c r="A145" i="10"/>
  <c r="A145" i="9"/>
  <c r="A145" i="7"/>
  <c r="A145" i="4"/>
  <c r="A138" i="10"/>
  <c r="A138" i="9"/>
  <c r="A138" i="7"/>
  <c r="A138" i="4"/>
  <c r="A131" i="10"/>
  <c r="A131" i="9"/>
  <c r="A131" i="7"/>
  <c r="A131" i="4"/>
  <c r="A124" i="10"/>
  <c r="A124" i="9"/>
  <c r="A124" i="7"/>
  <c r="A124" i="4"/>
  <c r="A117" i="10"/>
  <c r="A117" i="9"/>
  <c r="A117" i="7"/>
  <c r="A117" i="4"/>
  <c r="A109" i="10"/>
  <c r="A109" i="9"/>
  <c r="A109" i="7"/>
  <c r="A109" i="4"/>
  <c r="A102" i="10"/>
  <c r="A102" i="9"/>
  <c r="A102" i="7"/>
  <c r="A102" i="4"/>
  <c r="A95" i="10"/>
  <c r="A95" i="9"/>
  <c r="A95" i="7"/>
  <c r="A95" i="4"/>
  <c r="A88" i="10"/>
  <c r="A88" i="9"/>
  <c r="A88" i="7"/>
  <c r="A88" i="4"/>
  <c r="A81" i="10"/>
  <c r="A81" i="9"/>
  <c r="A81" i="7"/>
  <c r="A81" i="4"/>
  <c r="A73" i="10"/>
  <c r="A73" i="9"/>
  <c r="A73" i="7"/>
  <c r="A73" i="4"/>
  <c r="A66" i="10"/>
  <c r="A66" i="9"/>
  <c r="A66" i="7"/>
  <c r="A66" i="4"/>
  <c r="A59" i="10"/>
  <c r="A59" i="9"/>
  <c r="A59" i="7"/>
  <c r="A59" i="4"/>
  <c r="A52" i="10"/>
  <c r="A52" i="9"/>
  <c r="A52" i="7"/>
  <c r="A52" i="4"/>
  <c r="A45" i="10"/>
  <c r="A45" i="9"/>
  <c r="A45" i="7"/>
  <c r="A45" i="4"/>
  <c r="A37" i="10"/>
  <c r="A37" i="9"/>
  <c r="A37" i="7"/>
  <c r="A37" i="4"/>
  <c r="A30" i="10"/>
  <c r="A30" i="9"/>
  <c r="A30" i="7"/>
  <c r="A30" i="4"/>
  <c r="A23" i="10"/>
  <c r="A23" i="9"/>
  <c r="A23" i="7"/>
  <c r="A23" i="4"/>
  <c r="A16" i="10"/>
  <c r="A16" i="9"/>
  <c r="A16" i="7"/>
  <c r="A16" i="4"/>
  <c r="A9" i="10"/>
  <c r="A9" i="9"/>
  <c r="A9" i="7"/>
  <c r="A9" i="4"/>
  <c r="B201" i="10"/>
  <c r="B201" i="9"/>
  <c r="B201" i="7"/>
  <c r="B201" i="4"/>
  <c r="B195" i="10"/>
  <c r="B195" i="9"/>
  <c r="B195" i="7"/>
  <c r="B195" i="4"/>
  <c r="B189" i="10"/>
  <c r="B189" i="9"/>
  <c r="B189" i="7"/>
  <c r="B189" i="4"/>
  <c r="B183" i="10"/>
  <c r="B183" i="9"/>
  <c r="B183" i="7"/>
  <c r="B183" i="4"/>
  <c r="B177" i="10"/>
  <c r="B177" i="9"/>
  <c r="B177" i="7"/>
  <c r="B177" i="4"/>
  <c r="B171" i="10"/>
  <c r="B171" i="9"/>
  <c r="B171" i="7"/>
  <c r="B171" i="4"/>
  <c r="B165" i="10"/>
  <c r="B165" i="9"/>
  <c r="B165" i="7"/>
  <c r="B165" i="4"/>
  <c r="B159" i="10"/>
  <c r="B159" i="9"/>
  <c r="B159" i="7"/>
  <c r="B159" i="4"/>
  <c r="B153" i="10"/>
  <c r="B153" i="9"/>
  <c r="B153" i="7"/>
  <c r="B153" i="4"/>
  <c r="B147" i="10"/>
  <c r="B147" i="9"/>
  <c r="B147" i="7"/>
  <c r="B147" i="4"/>
  <c r="B141" i="10"/>
  <c r="B141" i="9"/>
  <c r="B141" i="7"/>
  <c r="B141" i="4"/>
  <c r="B135" i="10"/>
  <c r="B135" i="9"/>
  <c r="B135" i="7"/>
  <c r="B135" i="4"/>
  <c r="B129" i="10"/>
  <c r="B129" i="9"/>
  <c r="B129" i="7"/>
  <c r="B129" i="4"/>
  <c r="B123" i="10"/>
  <c r="B123" i="9"/>
  <c r="B123" i="7"/>
  <c r="B123" i="4"/>
  <c r="B117" i="10"/>
  <c r="B117" i="9"/>
  <c r="B117" i="7"/>
  <c r="B117" i="4"/>
  <c r="B111" i="10"/>
  <c r="B111" i="9"/>
  <c r="B111" i="7"/>
  <c r="B111" i="4"/>
  <c r="B105" i="10"/>
  <c r="B105" i="9"/>
  <c r="B105" i="7"/>
  <c r="B105" i="4"/>
  <c r="B99" i="10"/>
  <c r="B99" i="9"/>
  <c r="B99" i="7"/>
  <c r="B99" i="4"/>
  <c r="B93" i="10"/>
  <c r="B93" i="9"/>
  <c r="B93" i="7"/>
  <c r="B93" i="4"/>
  <c r="B87" i="10"/>
  <c r="B87" i="9"/>
  <c r="B87" i="7"/>
  <c r="B87" i="4"/>
  <c r="B81" i="10"/>
  <c r="B81" i="9"/>
  <c r="B81" i="7"/>
  <c r="B81" i="4"/>
  <c r="B75" i="10"/>
  <c r="B75" i="9"/>
  <c r="B75" i="7"/>
  <c r="B75" i="4"/>
  <c r="B69" i="10"/>
  <c r="B69" i="9"/>
  <c r="B69" i="7"/>
  <c r="B69" i="4"/>
  <c r="B63" i="10"/>
  <c r="B63" i="9"/>
  <c r="B63" i="7"/>
  <c r="B63" i="4"/>
  <c r="B57" i="10"/>
  <c r="B57" i="9"/>
  <c r="B57" i="7"/>
  <c r="B57" i="4"/>
  <c r="B51" i="10"/>
  <c r="B51" i="9"/>
  <c r="B51" i="7"/>
  <c r="B51" i="4"/>
  <c r="B45" i="10"/>
  <c r="B45" i="9"/>
  <c r="B45" i="7"/>
  <c r="B45" i="4"/>
  <c r="B39" i="10"/>
  <c r="B39" i="9"/>
  <c r="B39" i="7"/>
  <c r="B39" i="4"/>
  <c r="B33" i="10"/>
  <c r="B33" i="9"/>
  <c r="B33" i="7"/>
  <c r="B33" i="4"/>
  <c r="B27" i="10"/>
  <c r="B27" i="9"/>
  <c r="B27" i="7"/>
  <c r="B27" i="4"/>
  <c r="B21" i="10"/>
  <c r="B21" i="9"/>
  <c r="B21" i="7"/>
  <c r="B21" i="4"/>
  <c r="B15" i="10"/>
  <c r="B15" i="9"/>
  <c r="B15" i="7"/>
  <c r="B15" i="4"/>
  <c r="B9" i="10"/>
  <c r="B9" i="9"/>
  <c r="B9" i="7"/>
  <c r="B9" i="4"/>
  <c r="C202" i="10"/>
  <c r="C202" i="9"/>
  <c r="C202" i="7"/>
  <c r="C196" i="10"/>
  <c r="C196" i="9"/>
  <c r="C196" i="7"/>
  <c r="C190" i="10"/>
  <c r="C190" i="9"/>
  <c r="C190" i="7"/>
  <c r="C184" i="10"/>
  <c r="C184" i="9"/>
  <c r="C184" i="7"/>
  <c r="C178" i="10"/>
  <c r="C178" i="9"/>
  <c r="C178" i="7"/>
  <c r="C172" i="10"/>
  <c r="C172" i="9"/>
  <c r="C172" i="7"/>
  <c r="C166" i="10"/>
  <c r="C166" i="9"/>
  <c r="C166" i="7"/>
  <c r="C160" i="10"/>
  <c r="C160" i="9"/>
  <c r="C160" i="7"/>
  <c r="C154" i="10"/>
  <c r="C154" i="9"/>
  <c r="C154" i="7"/>
  <c r="C148" i="10"/>
  <c r="C148" i="9"/>
  <c r="C148" i="7"/>
  <c r="C142" i="10"/>
  <c r="C142" i="9"/>
  <c r="C142" i="7"/>
  <c r="C136" i="10"/>
  <c r="C136" i="9"/>
  <c r="C136" i="7"/>
  <c r="C130" i="10"/>
  <c r="C130" i="9"/>
  <c r="C130" i="7"/>
  <c r="C124" i="10"/>
  <c r="C124" i="9"/>
  <c r="C124" i="7"/>
  <c r="C118" i="10"/>
  <c r="C118" i="9"/>
  <c r="C118" i="7"/>
  <c r="C112" i="10"/>
  <c r="C112" i="9"/>
  <c r="C112" i="7"/>
  <c r="C106" i="10"/>
  <c r="C106" i="9"/>
  <c r="C106" i="7"/>
  <c r="C100" i="10"/>
  <c r="C100" i="9"/>
  <c r="C100" i="7"/>
  <c r="C94" i="10"/>
  <c r="C94" i="9"/>
  <c r="C94" i="7"/>
  <c r="C88" i="10"/>
  <c r="C88" i="9"/>
  <c r="C88" i="7"/>
  <c r="C82" i="10"/>
  <c r="C82" i="9"/>
  <c r="C82" i="7"/>
  <c r="C76" i="10"/>
  <c r="C76" i="9"/>
  <c r="C76" i="7"/>
  <c r="C70" i="10"/>
  <c r="C70" i="9"/>
  <c r="C70" i="7"/>
  <c r="C64" i="10"/>
  <c r="C64" i="9"/>
  <c r="C64" i="7"/>
  <c r="C58" i="10"/>
  <c r="C58" i="9"/>
  <c r="C58" i="7"/>
  <c r="C52" i="10"/>
  <c r="C52" i="9"/>
  <c r="C52" i="7"/>
  <c r="C46" i="10"/>
  <c r="C46" i="9"/>
  <c r="C46" i="7"/>
  <c r="C40" i="10"/>
  <c r="C40" i="9"/>
  <c r="C40" i="7"/>
  <c r="C34" i="10"/>
  <c r="C34" i="9"/>
  <c r="C34" i="7"/>
  <c r="C28" i="10"/>
  <c r="C28" i="9"/>
  <c r="C28" i="7"/>
  <c r="C22" i="10"/>
  <c r="C22" i="9"/>
  <c r="C22" i="7"/>
  <c r="C16" i="10"/>
  <c r="C16" i="9"/>
  <c r="C16" i="7"/>
  <c r="C10" i="10"/>
  <c r="C10" i="9"/>
  <c r="C10" i="7"/>
  <c r="A202" i="10"/>
  <c r="A202" i="9"/>
  <c r="A202" i="7"/>
  <c r="A202" i="4"/>
  <c r="A195" i="10"/>
  <c r="A195" i="9"/>
  <c r="A195" i="7"/>
  <c r="A195" i="4"/>
  <c r="A187" i="10"/>
  <c r="A187" i="9"/>
  <c r="A187" i="7"/>
  <c r="A187" i="4"/>
  <c r="A180" i="10"/>
  <c r="A180" i="9"/>
  <c r="A180" i="7"/>
  <c r="A180" i="4"/>
  <c r="A173" i="10"/>
  <c r="A173" i="9"/>
  <c r="A173" i="7"/>
  <c r="A173" i="4"/>
  <c r="A166" i="10"/>
  <c r="A166" i="9"/>
  <c r="A166" i="7"/>
  <c r="A166" i="4"/>
  <c r="A159" i="10"/>
  <c r="A159" i="9"/>
  <c r="A159" i="7"/>
  <c r="A159" i="4"/>
  <c r="A151" i="10"/>
  <c r="A151" i="9"/>
  <c r="A151" i="7"/>
  <c r="A151" i="4"/>
  <c r="A144" i="10"/>
  <c r="A144" i="9"/>
  <c r="A144" i="7"/>
  <c r="A144" i="4"/>
  <c r="A137" i="10"/>
  <c r="A137" i="9"/>
  <c r="A137" i="7"/>
  <c r="A137" i="4"/>
  <c r="A130" i="10"/>
  <c r="A130" i="9"/>
  <c r="A130" i="7"/>
  <c r="A130" i="4"/>
  <c r="A123" i="10"/>
  <c r="A123" i="9"/>
  <c r="A123" i="7"/>
  <c r="A123" i="4"/>
  <c r="A115" i="10"/>
  <c r="A115" i="9"/>
  <c r="A115" i="7"/>
  <c r="A115" i="4"/>
  <c r="A108" i="10"/>
  <c r="A108" i="9"/>
  <c r="A108" i="7"/>
  <c r="A108" i="4"/>
  <c r="A101" i="10"/>
  <c r="A101" i="9"/>
  <c r="A101" i="7"/>
  <c r="A101" i="4"/>
  <c r="A94" i="10"/>
  <c r="A94" i="9"/>
  <c r="A94" i="7"/>
  <c r="A94" i="4"/>
  <c r="A87" i="10"/>
  <c r="A87" i="9"/>
  <c r="A87" i="7"/>
  <c r="A87" i="4"/>
  <c r="A79" i="10"/>
  <c r="A79" i="9"/>
  <c r="A79" i="7"/>
  <c r="A79" i="4"/>
  <c r="A72" i="10"/>
  <c r="A72" i="9"/>
  <c r="A72" i="7"/>
  <c r="A72" i="4"/>
  <c r="A65" i="10"/>
  <c r="A65" i="9"/>
  <c r="A65" i="7"/>
  <c r="A65" i="4"/>
  <c r="A58" i="10"/>
  <c r="A58" i="9"/>
  <c r="A58" i="7"/>
  <c r="A58" i="4"/>
  <c r="A51" i="10"/>
  <c r="A51" i="9"/>
  <c r="A51" i="7"/>
  <c r="A51" i="4"/>
  <c r="A43" i="10"/>
  <c r="A43" i="9"/>
  <c r="A43" i="7"/>
  <c r="A43" i="4"/>
  <c r="A36" i="10"/>
  <c r="A36" i="9"/>
  <c r="A36" i="7"/>
  <c r="A36" i="4"/>
  <c r="A29" i="10"/>
  <c r="A29" i="9"/>
  <c r="A29" i="7"/>
  <c r="A29" i="4"/>
  <c r="A22" i="10"/>
  <c r="A22" i="9"/>
  <c r="A22" i="7"/>
  <c r="A22" i="4"/>
  <c r="A15" i="10"/>
  <c r="A15" i="9"/>
  <c r="A15" i="7"/>
  <c r="A15" i="4"/>
  <c r="A7" i="10"/>
  <c r="A7" i="9"/>
  <c r="A7" i="7"/>
  <c r="A7" i="4"/>
  <c r="AI259" i="1"/>
  <c r="B200" i="10"/>
  <c r="B200" i="9"/>
  <c r="B200" i="7"/>
  <c r="B200" i="4"/>
  <c r="AI253" i="1"/>
  <c r="B194" i="10"/>
  <c r="B194" i="9"/>
  <c r="B194" i="7"/>
  <c r="B194" i="4"/>
  <c r="AI247" i="1"/>
  <c r="B188" i="10"/>
  <c r="B188" i="9"/>
  <c r="B188" i="7"/>
  <c r="B188" i="4"/>
  <c r="AI241" i="1"/>
  <c r="B182" i="10"/>
  <c r="B182" i="9"/>
  <c r="B182" i="7"/>
  <c r="B182" i="4"/>
  <c r="AI235" i="1"/>
  <c r="B176" i="10"/>
  <c r="B176" i="9"/>
  <c r="B176" i="7"/>
  <c r="B176" i="4"/>
  <c r="AI229" i="1"/>
  <c r="B170" i="10"/>
  <c r="B170" i="9"/>
  <c r="B170" i="7"/>
  <c r="B170" i="4"/>
  <c r="AI223" i="1"/>
  <c r="B164" i="10"/>
  <c r="B164" i="9"/>
  <c r="B164" i="7"/>
  <c r="B164" i="4"/>
  <c r="AI217" i="1"/>
  <c r="B158" i="10"/>
  <c r="B158" i="9"/>
  <c r="B158" i="7"/>
  <c r="B158" i="4"/>
  <c r="AI211" i="1"/>
  <c r="B152" i="10"/>
  <c r="B152" i="9"/>
  <c r="B152" i="7"/>
  <c r="B152" i="4"/>
  <c r="AI205" i="1"/>
  <c r="B146" i="10"/>
  <c r="B146" i="9"/>
  <c r="B146" i="7"/>
  <c r="B146" i="4"/>
  <c r="AI199" i="1"/>
  <c r="B140" i="10"/>
  <c r="B140" i="9"/>
  <c r="B140" i="7"/>
  <c r="B140" i="4"/>
  <c r="AI193" i="1"/>
  <c r="B134" i="10"/>
  <c r="B134" i="9"/>
  <c r="B134" i="7"/>
  <c r="B134" i="4"/>
  <c r="AI187" i="1"/>
  <c r="B128" i="10"/>
  <c r="B128" i="9"/>
  <c r="B128" i="7"/>
  <c r="B128" i="4"/>
  <c r="AI181" i="1"/>
  <c r="B122" i="10"/>
  <c r="B122" i="9"/>
  <c r="B122" i="7"/>
  <c r="B122" i="4"/>
  <c r="AI175" i="1"/>
  <c r="B116" i="10"/>
  <c r="B116" i="9"/>
  <c r="B116" i="7"/>
  <c r="B116" i="4"/>
  <c r="AI169" i="1"/>
  <c r="B110" i="10"/>
  <c r="B110" i="9"/>
  <c r="B110" i="7"/>
  <c r="B110" i="4"/>
  <c r="AI163" i="1"/>
  <c r="B104" i="10"/>
  <c r="B104" i="9"/>
  <c r="B104" i="7"/>
  <c r="B104" i="4"/>
  <c r="AI157" i="1"/>
  <c r="B98" i="10"/>
  <c r="B98" i="9"/>
  <c r="B98" i="7"/>
  <c r="B98" i="4"/>
  <c r="AI151" i="1"/>
  <c r="B92" i="10"/>
  <c r="B92" i="9"/>
  <c r="B92" i="7"/>
  <c r="B92" i="4"/>
  <c r="AI145" i="1"/>
  <c r="B86" i="10"/>
  <c r="B86" i="9"/>
  <c r="B86" i="7"/>
  <c r="B86" i="4"/>
  <c r="AI139" i="1"/>
  <c r="B80" i="10"/>
  <c r="B80" i="9"/>
  <c r="B80" i="7"/>
  <c r="B80" i="4"/>
  <c r="AI133" i="1"/>
  <c r="B74" i="10"/>
  <c r="B74" i="9"/>
  <c r="B74" i="7"/>
  <c r="B74" i="4"/>
  <c r="AI127" i="1"/>
  <c r="B68" i="10"/>
  <c r="B68" i="9"/>
  <c r="B68" i="7"/>
  <c r="B68" i="4"/>
  <c r="AI121" i="1"/>
  <c r="B62" i="10"/>
  <c r="B62" i="9"/>
  <c r="B62" i="7"/>
  <c r="B62" i="4"/>
  <c r="AI115" i="1"/>
  <c r="B56" i="10"/>
  <c r="B56" i="9"/>
  <c r="B56" i="7"/>
  <c r="B56" i="4"/>
  <c r="AI109" i="1"/>
  <c r="B50" i="10"/>
  <c r="B50" i="9"/>
  <c r="B50" i="7"/>
  <c r="B50" i="4"/>
  <c r="AI103" i="1"/>
  <c r="B44" i="10"/>
  <c r="B44" i="9"/>
  <c r="B44" i="7"/>
  <c r="B44" i="4"/>
  <c r="AI97" i="1"/>
  <c r="B38" i="10"/>
  <c r="B38" i="9"/>
  <c r="B38" i="7"/>
  <c r="B38" i="4"/>
  <c r="AI91" i="1"/>
  <c r="B32" i="10"/>
  <c r="B32" i="9"/>
  <c r="B32" i="7"/>
  <c r="B32" i="4"/>
  <c r="AI85" i="1"/>
  <c r="B26" i="10"/>
  <c r="B26" i="9"/>
  <c r="B26" i="7"/>
  <c r="B26" i="4"/>
  <c r="AI79" i="1"/>
  <c r="B20" i="10"/>
  <c r="B20" i="9"/>
  <c r="B20" i="7"/>
  <c r="B20" i="4"/>
  <c r="AI73" i="1"/>
  <c r="B14" i="10"/>
  <c r="B14" i="9"/>
  <c r="B14" i="7"/>
  <c r="B14" i="4"/>
  <c r="AI67" i="1"/>
  <c r="B8" i="10"/>
  <c r="B8" i="9"/>
  <c r="B8" i="7"/>
  <c r="B8" i="4"/>
  <c r="C201" i="10"/>
  <c r="C201" i="9"/>
  <c r="C201" i="7"/>
  <c r="C195" i="10"/>
  <c r="C195" i="9"/>
  <c r="C195" i="7"/>
  <c r="C189" i="10"/>
  <c r="C189" i="9"/>
  <c r="C189" i="7"/>
  <c r="C183" i="10"/>
  <c r="C183" i="9"/>
  <c r="C183" i="7"/>
  <c r="C177" i="10"/>
  <c r="C177" i="9"/>
  <c r="C177" i="7"/>
  <c r="C171" i="10"/>
  <c r="C171" i="9"/>
  <c r="C171" i="7"/>
  <c r="C165" i="10"/>
  <c r="C165" i="9"/>
  <c r="C165" i="7"/>
  <c r="C159" i="10"/>
  <c r="C159" i="9"/>
  <c r="C159" i="7"/>
  <c r="C153" i="10"/>
  <c r="C153" i="9"/>
  <c r="C153" i="7"/>
  <c r="C147" i="10"/>
  <c r="C147" i="9"/>
  <c r="C147" i="7"/>
  <c r="C141" i="10"/>
  <c r="C141" i="9"/>
  <c r="C141" i="7"/>
  <c r="C135" i="10"/>
  <c r="C135" i="9"/>
  <c r="C135" i="7"/>
  <c r="C129" i="10"/>
  <c r="C129" i="9"/>
  <c r="C129" i="7"/>
  <c r="C123" i="10"/>
  <c r="C123" i="9"/>
  <c r="C123" i="7"/>
  <c r="C117" i="10"/>
  <c r="C117" i="9"/>
  <c r="C117" i="7"/>
  <c r="C111" i="10"/>
  <c r="C111" i="9"/>
  <c r="C111" i="7"/>
  <c r="C105" i="10"/>
  <c r="C105" i="9"/>
  <c r="C105" i="7"/>
  <c r="C99" i="10"/>
  <c r="C99" i="9"/>
  <c r="C99" i="7"/>
  <c r="C93" i="10"/>
  <c r="C93" i="9"/>
  <c r="C93" i="7"/>
  <c r="C87" i="10"/>
  <c r="C87" i="9"/>
  <c r="C87" i="7"/>
  <c r="C81" i="10"/>
  <c r="C81" i="9"/>
  <c r="C81" i="7"/>
  <c r="C75" i="10"/>
  <c r="C75" i="9"/>
  <c r="C75" i="7"/>
  <c r="C69" i="10"/>
  <c r="C69" i="9"/>
  <c r="C69" i="7"/>
  <c r="C63" i="10"/>
  <c r="C63" i="9"/>
  <c r="C63" i="7"/>
  <c r="C57" i="10"/>
  <c r="C57" i="9"/>
  <c r="C57" i="7"/>
  <c r="C51" i="10"/>
  <c r="C51" i="9"/>
  <c r="C51" i="7"/>
  <c r="C45" i="10"/>
  <c r="C45" i="9"/>
  <c r="C45" i="7"/>
  <c r="C39" i="10"/>
  <c r="C39" i="9"/>
  <c r="C39" i="7"/>
  <c r="C33" i="10"/>
  <c r="C33" i="9"/>
  <c r="C33" i="7"/>
  <c r="C27" i="10"/>
  <c r="C27" i="9"/>
  <c r="C27" i="7"/>
  <c r="C21" i="10"/>
  <c r="C21" i="9"/>
  <c r="C21" i="7"/>
  <c r="C15" i="10"/>
  <c r="C15" i="9"/>
  <c r="C15" i="7"/>
  <c r="C9" i="10"/>
  <c r="C9" i="9"/>
  <c r="C9" i="7"/>
  <c r="A201" i="10"/>
  <c r="A201" i="9"/>
  <c r="A201" i="7"/>
  <c r="A201" i="4"/>
  <c r="A193" i="10"/>
  <c r="A193" i="9"/>
  <c r="A193" i="7"/>
  <c r="A193" i="4"/>
  <c r="A186" i="10"/>
  <c r="A186" i="9"/>
  <c r="A186" i="7"/>
  <c r="A186" i="4"/>
  <c r="A179" i="10"/>
  <c r="A179" i="9"/>
  <c r="A179" i="7"/>
  <c r="A179" i="4"/>
  <c r="A172" i="10"/>
  <c r="A172" i="9"/>
  <c r="A172" i="7"/>
  <c r="A172" i="4"/>
  <c r="A165" i="10"/>
  <c r="A165" i="9"/>
  <c r="A165" i="7"/>
  <c r="A165" i="4"/>
  <c r="A157" i="10"/>
  <c r="A157" i="9"/>
  <c r="A157" i="7"/>
  <c r="A157" i="4"/>
  <c r="A150" i="10"/>
  <c r="A150" i="9"/>
  <c r="A150" i="7"/>
  <c r="A150" i="4"/>
  <c r="A143" i="10"/>
  <c r="A143" i="9"/>
  <c r="A143" i="7"/>
  <c r="A143" i="4"/>
  <c r="A136" i="10"/>
  <c r="A136" i="9"/>
  <c r="A136" i="7"/>
  <c r="A136" i="4"/>
  <c r="A129" i="10"/>
  <c r="A129" i="9"/>
  <c r="A129" i="7"/>
  <c r="A129" i="4"/>
  <c r="A121" i="10"/>
  <c r="A121" i="9"/>
  <c r="A121" i="7"/>
  <c r="A121" i="4"/>
  <c r="A114" i="10"/>
  <c r="A114" i="9"/>
  <c r="A114" i="7"/>
  <c r="A114" i="4"/>
  <c r="A107" i="10"/>
  <c r="A107" i="9"/>
  <c r="A107" i="7"/>
  <c r="A107" i="4"/>
  <c r="A100" i="10"/>
  <c r="A100" i="9"/>
  <c r="A100" i="7"/>
  <c r="A100" i="4"/>
  <c r="A93" i="10"/>
  <c r="A93" i="9"/>
  <c r="A93" i="7"/>
  <c r="A93" i="4"/>
  <c r="A85" i="10"/>
  <c r="A85" i="9"/>
  <c r="A85" i="7"/>
  <c r="A85" i="4"/>
  <c r="A78" i="10"/>
  <c r="A78" i="9"/>
  <c r="A78" i="7"/>
  <c r="A78" i="4"/>
  <c r="A71" i="10"/>
  <c r="A71" i="9"/>
  <c r="A71" i="7"/>
  <c r="A71" i="4"/>
  <c r="A64" i="10"/>
  <c r="A64" i="9"/>
  <c r="A64" i="7"/>
  <c r="A64" i="4"/>
  <c r="A57" i="10"/>
  <c r="A57" i="9"/>
  <c r="A57" i="7"/>
  <c r="A57" i="4"/>
  <c r="A49" i="10"/>
  <c r="A49" i="9"/>
  <c r="A49" i="7"/>
  <c r="A49" i="4"/>
  <c r="A42" i="10"/>
  <c r="A42" i="9"/>
  <c r="A42" i="7"/>
  <c r="A42" i="4"/>
  <c r="A35" i="10"/>
  <c r="A35" i="9"/>
  <c r="A35" i="7"/>
  <c r="A35" i="4"/>
  <c r="A28" i="10"/>
  <c r="A28" i="9"/>
  <c r="A28" i="7"/>
  <c r="A28" i="4"/>
  <c r="A21" i="10"/>
  <c r="A21" i="9"/>
  <c r="A21" i="7"/>
  <c r="A21" i="4"/>
  <c r="A13" i="10"/>
  <c r="A13" i="9"/>
  <c r="A13" i="7"/>
  <c r="A13" i="4"/>
  <c r="A6" i="9"/>
  <c r="A6" i="10"/>
  <c r="A6" i="4"/>
  <c r="B199" i="10"/>
  <c r="B199" i="9"/>
  <c r="B199" i="7"/>
  <c r="B199" i="4"/>
  <c r="B193" i="10"/>
  <c r="B193" i="9"/>
  <c r="B193" i="7"/>
  <c r="B193" i="4"/>
  <c r="B187" i="10"/>
  <c r="B187" i="9"/>
  <c r="B187" i="7"/>
  <c r="B187" i="4"/>
  <c r="B181" i="10"/>
  <c r="B181" i="9"/>
  <c r="B181" i="7"/>
  <c r="B181" i="4"/>
  <c r="B175" i="10"/>
  <c r="B175" i="9"/>
  <c r="B175" i="7"/>
  <c r="B175" i="4"/>
  <c r="B169" i="10"/>
  <c r="B169" i="9"/>
  <c r="B169" i="7"/>
  <c r="B169" i="4"/>
  <c r="B163" i="10"/>
  <c r="B163" i="9"/>
  <c r="B163" i="7"/>
  <c r="B163" i="4"/>
  <c r="B157" i="10"/>
  <c r="B157" i="9"/>
  <c r="B157" i="7"/>
  <c r="B157" i="4"/>
  <c r="B151" i="10"/>
  <c r="B151" i="9"/>
  <c r="B151" i="7"/>
  <c r="B151" i="4"/>
  <c r="B145" i="10"/>
  <c r="B145" i="9"/>
  <c r="B145" i="7"/>
  <c r="B145" i="4"/>
  <c r="B139" i="10"/>
  <c r="B139" i="9"/>
  <c r="B139" i="7"/>
  <c r="B139" i="4"/>
  <c r="B133" i="10"/>
  <c r="B133" i="9"/>
  <c r="B133" i="7"/>
  <c r="B133" i="4"/>
  <c r="B127" i="10"/>
  <c r="B127" i="9"/>
  <c r="B127" i="7"/>
  <c r="B127" i="4"/>
  <c r="B121" i="10"/>
  <c r="B121" i="9"/>
  <c r="B121" i="7"/>
  <c r="B121" i="4"/>
  <c r="B115" i="10"/>
  <c r="B115" i="9"/>
  <c r="B115" i="7"/>
  <c r="B115" i="4"/>
  <c r="B109" i="10"/>
  <c r="B109" i="9"/>
  <c r="B109" i="7"/>
  <c r="B109" i="4"/>
  <c r="B103" i="10"/>
  <c r="B103" i="9"/>
  <c r="B103" i="7"/>
  <c r="B103" i="4"/>
  <c r="B97" i="10"/>
  <c r="B97" i="9"/>
  <c r="B97" i="7"/>
  <c r="B97" i="4"/>
  <c r="B91" i="10"/>
  <c r="B91" i="9"/>
  <c r="B91" i="7"/>
  <c r="B91" i="4"/>
  <c r="B85" i="10"/>
  <c r="B85" i="9"/>
  <c r="B85" i="7"/>
  <c r="B85" i="4"/>
  <c r="B79" i="10"/>
  <c r="B79" i="9"/>
  <c r="B79" i="7"/>
  <c r="B79" i="4"/>
  <c r="B73" i="10"/>
  <c r="B73" i="9"/>
  <c r="B73" i="7"/>
  <c r="B73" i="4"/>
  <c r="B67" i="10"/>
  <c r="B67" i="9"/>
  <c r="B67" i="7"/>
  <c r="B67" i="4"/>
  <c r="B61" i="10"/>
  <c r="B61" i="9"/>
  <c r="B61" i="7"/>
  <c r="B61" i="4"/>
  <c r="B55" i="10"/>
  <c r="B55" i="9"/>
  <c r="B55" i="7"/>
  <c r="B55" i="4"/>
  <c r="B49" i="10"/>
  <c r="B49" i="9"/>
  <c r="B49" i="7"/>
  <c r="B49" i="4"/>
  <c r="B43" i="10"/>
  <c r="B43" i="9"/>
  <c r="B43" i="7"/>
  <c r="B43" i="4"/>
  <c r="B37" i="10"/>
  <c r="B37" i="9"/>
  <c r="B37" i="7"/>
  <c r="B37" i="4"/>
  <c r="B31" i="10"/>
  <c r="B31" i="9"/>
  <c r="B31" i="7"/>
  <c r="B31" i="4"/>
  <c r="B25" i="10"/>
  <c r="B25" i="9"/>
  <c r="B25" i="7"/>
  <c r="B25" i="4"/>
  <c r="B19" i="10"/>
  <c r="B19" i="9"/>
  <c r="B19" i="7"/>
  <c r="B19" i="4"/>
  <c r="B13" i="10"/>
  <c r="B13" i="9"/>
  <c r="B13" i="7"/>
  <c r="B13" i="4"/>
  <c r="B7" i="10"/>
  <c r="B7" i="9"/>
  <c r="B7" i="7"/>
  <c r="B7" i="4"/>
  <c r="C200" i="10"/>
  <c r="C200" i="9"/>
  <c r="C200" i="7"/>
  <c r="C194" i="10"/>
  <c r="C194" i="9"/>
  <c r="C194" i="7"/>
  <c r="C188" i="10"/>
  <c r="C188" i="9"/>
  <c r="C188" i="7"/>
  <c r="C182" i="10"/>
  <c r="C182" i="9"/>
  <c r="C182" i="7"/>
  <c r="C176" i="10"/>
  <c r="C176" i="9"/>
  <c r="C176" i="7"/>
  <c r="C170" i="10"/>
  <c r="C170" i="9"/>
  <c r="C170" i="7"/>
  <c r="C164" i="10"/>
  <c r="C164" i="9"/>
  <c r="C164" i="7"/>
  <c r="C158" i="10"/>
  <c r="C158" i="9"/>
  <c r="C158" i="7"/>
  <c r="C152" i="10"/>
  <c r="C152" i="9"/>
  <c r="C152" i="7"/>
  <c r="C146" i="10"/>
  <c r="C146" i="9"/>
  <c r="C146" i="7"/>
  <c r="C140" i="10"/>
  <c r="C140" i="9"/>
  <c r="C140" i="7"/>
  <c r="C134" i="10"/>
  <c r="C134" i="9"/>
  <c r="C134" i="7"/>
  <c r="C128" i="10"/>
  <c r="C128" i="9"/>
  <c r="C128" i="7"/>
  <c r="C122" i="10"/>
  <c r="C122" i="9"/>
  <c r="C122" i="7"/>
  <c r="C116" i="10"/>
  <c r="C116" i="9"/>
  <c r="C116" i="7"/>
  <c r="C110" i="10"/>
  <c r="C110" i="9"/>
  <c r="C110" i="7"/>
  <c r="C104" i="10"/>
  <c r="C104" i="9"/>
  <c r="C104" i="7"/>
  <c r="C98" i="10"/>
  <c r="C98" i="9"/>
  <c r="C98" i="7"/>
  <c r="C92" i="10"/>
  <c r="C92" i="9"/>
  <c r="C92" i="7"/>
  <c r="C86" i="10"/>
  <c r="C86" i="9"/>
  <c r="C86" i="7"/>
  <c r="C80" i="10"/>
  <c r="C80" i="9"/>
  <c r="C80" i="7"/>
  <c r="C74" i="10"/>
  <c r="C74" i="9"/>
  <c r="C74" i="7"/>
  <c r="C68" i="10"/>
  <c r="C68" i="9"/>
  <c r="C68" i="7"/>
  <c r="C62" i="10"/>
  <c r="C62" i="9"/>
  <c r="C62" i="7"/>
  <c r="C56" i="10"/>
  <c r="C56" i="9"/>
  <c r="C56" i="7"/>
  <c r="C50" i="10"/>
  <c r="C50" i="9"/>
  <c r="C50" i="7"/>
  <c r="C44" i="10"/>
  <c r="C44" i="9"/>
  <c r="C44" i="7"/>
  <c r="C38" i="10"/>
  <c r="C38" i="9"/>
  <c r="C38" i="7"/>
  <c r="C32" i="10"/>
  <c r="C32" i="9"/>
  <c r="C32" i="7"/>
  <c r="C26" i="10"/>
  <c r="C26" i="9"/>
  <c r="C26" i="7"/>
  <c r="C20" i="10"/>
  <c r="C20" i="9"/>
  <c r="C20" i="7"/>
  <c r="C14" i="10"/>
  <c r="C14" i="9"/>
  <c r="C14" i="7"/>
  <c r="C8" i="10"/>
  <c r="C8" i="9"/>
  <c r="C8" i="7"/>
  <c r="A185" i="10"/>
  <c r="A185" i="9"/>
  <c r="A185" i="7"/>
  <c r="A185" i="4"/>
  <c r="A178" i="10"/>
  <c r="A178" i="9"/>
  <c r="A178" i="7"/>
  <c r="A178" i="4"/>
  <c r="A171" i="10"/>
  <c r="A171" i="9"/>
  <c r="A171" i="7"/>
  <c r="A171" i="4"/>
  <c r="A163" i="10"/>
  <c r="A163" i="9"/>
  <c r="A163" i="7"/>
  <c r="A163" i="4"/>
  <c r="A156" i="10"/>
  <c r="A156" i="9"/>
  <c r="A156" i="7"/>
  <c r="A156" i="4"/>
  <c r="A149" i="10"/>
  <c r="A149" i="9"/>
  <c r="A149" i="7"/>
  <c r="A149" i="4"/>
  <c r="A142" i="10"/>
  <c r="A142" i="9"/>
  <c r="A142" i="7"/>
  <c r="A142" i="4"/>
  <c r="A135" i="10"/>
  <c r="A135" i="9"/>
  <c r="A135" i="7"/>
  <c r="A135" i="4"/>
  <c r="A127" i="10"/>
  <c r="A127" i="9"/>
  <c r="A127" i="7"/>
  <c r="A127" i="4"/>
  <c r="A120" i="10"/>
  <c r="A120" i="9"/>
  <c r="A120" i="7"/>
  <c r="A120" i="4"/>
  <c r="A113" i="10"/>
  <c r="A113" i="9"/>
  <c r="A113" i="7"/>
  <c r="A113" i="4"/>
  <c r="A106" i="10"/>
  <c r="A106" i="9"/>
  <c r="A106" i="7"/>
  <c r="A106" i="4"/>
  <c r="A99" i="10"/>
  <c r="A99" i="9"/>
  <c r="A99" i="7"/>
  <c r="A99" i="4"/>
  <c r="A91" i="10"/>
  <c r="A91" i="9"/>
  <c r="A91" i="7"/>
  <c r="A91" i="4"/>
  <c r="A84" i="10"/>
  <c r="A84" i="9"/>
  <c r="A84" i="7"/>
  <c r="A84" i="4"/>
  <c r="A77" i="10"/>
  <c r="A77" i="9"/>
  <c r="A77" i="7"/>
  <c r="A77" i="4"/>
  <c r="A70" i="10"/>
  <c r="A70" i="9"/>
  <c r="A70" i="7"/>
  <c r="A70" i="4"/>
  <c r="A63" i="10"/>
  <c r="A63" i="9"/>
  <c r="A63" i="7"/>
  <c r="A63" i="4"/>
  <c r="A55" i="10"/>
  <c r="A55" i="9"/>
  <c r="A55" i="7"/>
  <c r="A55" i="4"/>
  <c r="A48" i="10"/>
  <c r="A48" i="9"/>
  <c r="A48" i="7"/>
  <c r="A48" i="4"/>
  <c r="A41" i="10"/>
  <c r="A41" i="9"/>
  <c r="A41" i="7"/>
  <c r="A41" i="4"/>
  <c r="A34" i="10"/>
  <c r="A34" i="9"/>
  <c r="A34" i="7"/>
  <c r="A34" i="4"/>
  <c r="A27" i="10"/>
  <c r="A27" i="9"/>
  <c r="A27" i="7"/>
  <c r="A27" i="4"/>
  <c r="A19" i="10"/>
  <c r="A19" i="9"/>
  <c r="A19" i="7"/>
  <c r="A19" i="4"/>
  <c r="A12" i="10"/>
  <c r="A12" i="9"/>
  <c r="A12" i="7"/>
  <c r="A12" i="4"/>
  <c r="AI263" i="1"/>
  <c r="B204" i="10"/>
  <c r="B204" i="9"/>
  <c r="B204" i="7"/>
  <c r="B204" i="4"/>
  <c r="B198" i="10"/>
  <c r="B198" i="9"/>
  <c r="B198" i="7"/>
  <c r="B198" i="4"/>
  <c r="B192" i="10"/>
  <c r="B192" i="9"/>
  <c r="B192" i="7"/>
  <c r="B192" i="4"/>
  <c r="B186" i="10"/>
  <c r="B186" i="9"/>
  <c r="B186" i="7"/>
  <c r="B186" i="4"/>
  <c r="B180" i="10"/>
  <c r="B180" i="9"/>
  <c r="B180" i="7"/>
  <c r="B180" i="4"/>
  <c r="B174" i="10"/>
  <c r="B174" i="9"/>
  <c r="B174" i="7"/>
  <c r="B174" i="4"/>
  <c r="B168" i="10"/>
  <c r="B168" i="9"/>
  <c r="B168" i="7"/>
  <c r="B168" i="4"/>
  <c r="B162" i="10"/>
  <c r="B162" i="9"/>
  <c r="B162" i="7"/>
  <c r="B162" i="4"/>
  <c r="B156" i="10"/>
  <c r="B156" i="9"/>
  <c r="B156" i="7"/>
  <c r="B156" i="4"/>
  <c r="B150" i="10"/>
  <c r="B150" i="9"/>
  <c r="B150" i="7"/>
  <c r="B150" i="4"/>
  <c r="B144" i="10"/>
  <c r="B144" i="9"/>
  <c r="B144" i="7"/>
  <c r="B144" i="4"/>
  <c r="B138" i="10"/>
  <c r="B138" i="9"/>
  <c r="B138" i="7"/>
  <c r="B138" i="4"/>
  <c r="B132" i="10"/>
  <c r="B132" i="9"/>
  <c r="B132" i="7"/>
  <c r="B132" i="4"/>
  <c r="B126" i="10"/>
  <c r="B126" i="9"/>
  <c r="B126" i="7"/>
  <c r="B126" i="4"/>
  <c r="B120" i="10"/>
  <c r="B120" i="9"/>
  <c r="B120" i="7"/>
  <c r="B120" i="4"/>
  <c r="B114" i="10"/>
  <c r="B114" i="9"/>
  <c r="B114" i="7"/>
  <c r="B114" i="4"/>
  <c r="B108" i="10"/>
  <c r="B108" i="9"/>
  <c r="B108" i="7"/>
  <c r="B108" i="4"/>
  <c r="B102" i="10"/>
  <c r="B102" i="9"/>
  <c r="B102" i="7"/>
  <c r="B102" i="4"/>
  <c r="B96" i="10"/>
  <c r="B96" i="9"/>
  <c r="B96" i="7"/>
  <c r="B96" i="4"/>
  <c r="B90" i="10"/>
  <c r="B90" i="9"/>
  <c r="B90" i="7"/>
  <c r="B90" i="4"/>
  <c r="B84" i="10"/>
  <c r="B84" i="9"/>
  <c r="B84" i="7"/>
  <c r="B84" i="4"/>
  <c r="B78" i="10"/>
  <c r="B78" i="9"/>
  <c r="B78" i="7"/>
  <c r="B78" i="4"/>
  <c r="B72" i="10"/>
  <c r="B72" i="9"/>
  <c r="B72" i="7"/>
  <c r="B72" i="4"/>
  <c r="B66" i="10"/>
  <c r="B66" i="9"/>
  <c r="B66" i="7"/>
  <c r="B66" i="4"/>
  <c r="B60" i="10"/>
  <c r="B60" i="9"/>
  <c r="B60" i="7"/>
  <c r="B60" i="4"/>
  <c r="B54" i="10"/>
  <c r="B54" i="9"/>
  <c r="B54" i="7"/>
  <c r="B54" i="4"/>
  <c r="B48" i="10"/>
  <c r="B48" i="9"/>
  <c r="B48" i="7"/>
  <c r="B48" i="4"/>
  <c r="B42" i="10"/>
  <c r="B42" i="9"/>
  <c r="B42" i="7"/>
  <c r="B42" i="4"/>
  <c r="B36" i="10"/>
  <c r="B36" i="9"/>
  <c r="B36" i="7"/>
  <c r="B36" i="4"/>
  <c r="B30" i="10"/>
  <c r="B30" i="9"/>
  <c r="B30" i="7"/>
  <c r="B30" i="4"/>
  <c r="B24" i="10"/>
  <c r="B24" i="9"/>
  <c r="B24" i="7"/>
  <c r="B24" i="4"/>
  <c r="B18" i="10"/>
  <c r="B18" i="9"/>
  <c r="B18" i="7"/>
  <c r="B18" i="4"/>
  <c r="B12" i="10"/>
  <c r="B12" i="9"/>
  <c r="B12" i="7"/>
  <c r="B12" i="4"/>
  <c r="C199" i="10"/>
  <c r="C199" i="9"/>
  <c r="C199" i="7"/>
  <c r="C193" i="10"/>
  <c r="C193" i="9"/>
  <c r="C193" i="7"/>
  <c r="C187" i="10"/>
  <c r="C187" i="9"/>
  <c r="C187" i="7"/>
  <c r="C181" i="10"/>
  <c r="C181" i="9"/>
  <c r="C181" i="7"/>
  <c r="C175" i="10"/>
  <c r="C175" i="9"/>
  <c r="C175" i="7"/>
  <c r="C169" i="10"/>
  <c r="C169" i="9"/>
  <c r="C169" i="7"/>
  <c r="C163" i="10"/>
  <c r="C163" i="9"/>
  <c r="C163" i="7"/>
  <c r="C157" i="10"/>
  <c r="C157" i="9"/>
  <c r="C157" i="7"/>
  <c r="C151" i="10"/>
  <c r="C151" i="9"/>
  <c r="C151" i="7"/>
  <c r="C145" i="10"/>
  <c r="C145" i="9"/>
  <c r="C145" i="7"/>
  <c r="C139" i="10"/>
  <c r="C139" i="9"/>
  <c r="C139" i="7"/>
  <c r="C133" i="10"/>
  <c r="C133" i="9"/>
  <c r="C133" i="7"/>
  <c r="C127" i="10"/>
  <c r="C127" i="9"/>
  <c r="C127" i="7"/>
  <c r="C121" i="10"/>
  <c r="C121" i="9"/>
  <c r="C121" i="7"/>
  <c r="C115" i="10"/>
  <c r="C115" i="9"/>
  <c r="C115" i="7"/>
  <c r="C109" i="10"/>
  <c r="C109" i="9"/>
  <c r="C109" i="7"/>
  <c r="C103" i="10"/>
  <c r="C103" i="9"/>
  <c r="C103" i="7"/>
  <c r="C97" i="10"/>
  <c r="C97" i="9"/>
  <c r="C97" i="7"/>
  <c r="C91" i="10"/>
  <c r="C91" i="9"/>
  <c r="C91" i="7"/>
  <c r="C85" i="10"/>
  <c r="C85" i="9"/>
  <c r="C85" i="7"/>
  <c r="C79" i="10"/>
  <c r="C79" i="9"/>
  <c r="C79" i="7"/>
  <c r="C73" i="10"/>
  <c r="C73" i="9"/>
  <c r="C73" i="7"/>
  <c r="C67" i="10"/>
  <c r="C67" i="9"/>
  <c r="C67" i="7"/>
  <c r="C61" i="10"/>
  <c r="C61" i="9"/>
  <c r="C61" i="7"/>
  <c r="C55" i="10"/>
  <c r="C55" i="9"/>
  <c r="C55" i="7"/>
  <c r="C49" i="10"/>
  <c r="C49" i="9"/>
  <c r="C49" i="7"/>
  <c r="C43" i="10"/>
  <c r="C43" i="9"/>
  <c r="C43" i="7"/>
  <c r="C37" i="10"/>
  <c r="C37" i="9"/>
  <c r="C37" i="7"/>
  <c r="C31" i="10"/>
  <c r="C31" i="9"/>
  <c r="C31" i="7"/>
  <c r="C25" i="10"/>
  <c r="C25" i="9"/>
  <c r="C25" i="7"/>
  <c r="C19" i="10"/>
  <c r="C19" i="9"/>
  <c r="C19" i="7"/>
  <c r="C13" i="10"/>
  <c r="C13" i="9"/>
  <c r="C13" i="7"/>
  <c r="C7" i="10"/>
  <c r="C7" i="9"/>
  <c r="C7" i="7"/>
  <c r="B5" i="9"/>
  <c r="B5" i="7"/>
  <c r="AI64" i="1"/>
  <c r="A5" i="4" s="1"/>
  <c r="U6" i="4"/>
  <c r="B6" i="4"/>
  <c r="C5" i="7"/>
  <c r="C6" i="7"/>
  <c r="C6" i="9"/>
  <c r="B5" i="10"/>
  <c r="B6" i="7"/>
  <c r="B6" i="9"/>
  <c r="C5" i="10"/>
  <c r="AE6" i="4"/>
  <c r="B5" i="4"/>
  <c r="A6" i="7"/>
  <c r="AW263" i="1"/>
  <c r="AD204" i="4"/>
  <c r="W204" i="4"/>
  <c r="Z204" i="4"/>
  <c r="AE204" i="4"/>
  <c r="U204" i="4"/>
  <c r="AA204" i="4"/>
  <c r="R30" i="16"/>
  <c r="V30" i="16"/>
  <c r="W30" i="16"/>
  <c r="X30" i="16"/>
  <c r="Y30" i="16"/>
  <c r="Z30" i="16"/>
  <c r="AA30" i="16"/>
  <c r="AB30" i="16"/>
  <c r="AD30" i="16"/>
  <c r="AD64" i="1" l="1"/>
  <c r="AC64" i="1" s="1"/>
  <c r="AA5" i="4" s="1"/>
  <c r="D5" i="10"/>
  <c r="AX204" i="1"/>
  <c r="A236" i="9"/>
  <c r="AX167" i="1"/>
  <c r="AX191" i="1"/>
  <c r="AX155" i="1"/>
  <c r="AX114" i="1"/>
  <c r="AX239" i="1"/>
  <c r="AX95" i="1"/>
  <c r="T36" i="4"/>
  <c r="AX209" i="1"/>
  <c r="AX108" i="1"/>
  <c r="AX257" i="1"/>
  <c r="AA55" i="4"/>
  <c r="AX215" i="1"/>
  <c r="AX89" i="1"/>
  <c r="AX83" i="1"/>
  <c r="AX143" i="1"/>
  <c r="AX168" i="1"/>
  <c r="AX221" i="1"/>
  <c r="AH274" i="1"/>
  <c r="Q215" i="4"/>
  <c r="AH69" i="1"/>
  <c r="Q10" i="4"/>
  <c r="AH261" i="1"/>
  <c r="Q202" i="4"/>
  <c r="AH262" i="1"/>
  <c r="Q203" i="4"/>
  <c r="AH66" i="1"/>
  <c r="Q7" i="4"/>
  <c r="AH144" i="1"/>
  <c r="Q85" i="4"/>
  <c r="AH234" i="1"/>
  <c r="Q175" i="4"/>
  <c r="AH91" i="1"/>
  <c r="Q32" i="4"/>
  <c r="AH187" i="1"/>
  <c r="Q128" i="4"/>
  <c r="AH80" i="1"/>
  <c r="Q21" i="4"/>
  <c r="AH264" i="1"/>
  <c r="Q205" i="4"/>
  <c r="AH287" i="1"/>
  <c r="Q228" i="4"/>
  <c r="AH318" i="1"/>
  <c r="Q259" i="4"/>
  <c r="AH358" i="1"/>
  <c r="Q299" i="4"/>
  <c r="AH160" i="1"/>
  <c r="Q101" i="4"/>
  <c r="AH203" i="1"/>
  <c r="Q144" i="4"/>
  <c r="AH85" i="1"/>
  <c r="Q26" i="4"/>
  <c r="AH309" i="1"/>
  <c r="Q250" i="4"/>
  <c r="AH363" i="1"/>
  <c r="Q304" i="4"/>
  <c r="AH75" i="1"/>
  <c r="Q16" i="4"/>
  <c r="AH171" i="1"/>
  <c r="Q112" i="4"/>
  <c r="AH76" i="1"/>
  <c r="Q17" i="4"/>
  <c r="AH172" i="1"/>
  <c r="Q113" i="4"/>
  <c r="AH77" i="1"/>
  <c r="Q18" i="4"/>
  <c r="AH149" i="1"/>
  <c r="Q90" i="4"/>
  <c r="AH209" i="1"/>
  <c r="Q150" i="4"/>
  <c r="AH72" i="1"/>
  <c r="Q13" i="4"/>
  <c r="AH150" i="1"/>
  <c r="Q91" i="4"/>
  <c r="AH240" i="1"/>
  <c r="Q181" i="4"/>
  <c r="AH97" i="1"/>
  <c r="Q38" i="4"/>
  <c r="AH193" i="1"/>
  <c r="Q134" i="4"/>
  <c r="AH104" i="1"/>
  <c r="Q45" i="4"/>
  <c r="AH275" i="1"/>
  <c r="Q216" i="4"/>
  <c r="AH351" i="1"/>
  <c r="Q292" i="4"/>
  <c r="AH314" i="1"/>
  <c r="Q255" i="4"/>
  <c r="AH272" i="1"/>
  <c r="Q213" i="4"/>
  <c r="AH269" i="1"/>
  <c r="Q210" i="4"/>
  <c r="AH327" i="1"/>
  <c r="Q268" i="4"/>
  <c r="AH348" i="1"/>
  <c r="Q289" i="4"/>
  <c r="AH360" i="1"/>
  <c r="Q301" i="4"/>
  <c r="AH255" i="1"/>
  <c r="Q196" i="4"/>
  <c r="AH256" i="1"/>
  <c r="Q197" i="4"/>
  <c r="AH65" i="1"/>
  <c r="Q6" i="4"/>
  <c r="AH138" i="1"/>
  <c r="Q79" i="4"/>
  <c r="AH74" i="1"/>
  <c r="Q15" i="4"/>
  <c r="AH329" i="1"/>
  <c r="Q270" i="4"/>
  <c r="AH344" i="1"/>
  <c r="Q285" i="4"/>
  <c r="AH81" i="1"/>
  <c r="Q22" i="4"/>
  <c r="AH177" i="1"/>
  <c r="Q118" i="4"/>
  <c r="AH82" i="1"/>
  <c r="Q23" i="4"/>
  <c r="AH178" i="1"/>
  <c r="Q119" i="4"/>
  <c r="AH78" i="1"/>
  <c r="Q19" i="4"/>
  <c r="AH156" i="1"/>
  <c r="Q97" i="4"/>
  <c r="AH246" i="1"/>
  <c r="Q187" i="4"/>
  <c r="AH103" i="1"/>
  <c r="Q44" i="4"/>
  <c r="AH199" i="1"/>
  <c r="Q140" i="4"/>
  <c r="AH110" i="1"/>
  <c r="Q51" i="4"/>
  <c r="AH128" i="1"/>
  <c r="Q69" i="4"/>
  <c r="AH323" i="1"/>
  <c r="Q264" i="4"/>
  <c r="AH312" i="1"/>
  <c r="Q253" i="4"/>
  <c r="AH361" i="1"/>
  <c r="Q302" i="4"/>
  <c r="AH242" i="1"/>
  <c r="Q183" i="4"/>
  <c r="AH228" i="1"/>
  <c r="Q169" i="4"/>
  <c r="AH330" i="1"/>
  <c r="Q271" i="4"/>
  <c r="AH87" i="1"/>
  <c r="Q28" i="4"/>
  <c r="AH183" i="1"/>
  <c r="Q124" i="4"/>
  <c r="AH88" i="1"/>
  <c r="Q29" i="4"/>
  <c r="AH184" i="1"/>
  <c r="Q125" i="4"/>
  <c r="AH83" i="1"/>
  <c r="Q24" i="4"/>
  <c r="AH155" i="1"/>
  <c r="Q96" i="4"/>
  <c r="AH215" i="1"/>
  <c r="Q156" i="4"/>
  <c r="AH84" i="1"/>
  <c r="Q25" i="4"/>
  <c r="AH162" i="1"/>
  <c r="Q103" i="4"/>
  <c r="AH109" i="1"/>
  <c r="Q50" i="4"/>
  <c r="AH205" i="1"/>
  <c r="Q146" i="4"/>
  <c r="AH116" i="1"/>
  <c r="Q57" i="4"/>
  <c r="AH357" i="1"/>
  <c r="Q298" i="4"/>
  <c r="AX101" i="1"/>
  <c r="AH297" i="1"/>
  <c r="Q238" i="4"/>
  <c r="AH181" i="1"/>
  <c r="Q122" i="4"/>
  <c r="AH267" i="1"/>
  <c r="Q208" i="4"/>
  <c r="AH266" i="1"/>
  <c r="Q207" i="4"/>
  <c r="AH93" i="1"/>
  <c r="Q34" i="4"/>
  <c r="AH189" i="1"/>
  <c r="Q130" i="4"/>
  <c r="AH94" i="1"/>
  <c r="Q35" i="4"/>
  <c r="AH190" i="1"/>
  <c r="Q131" i="4"/>
  <c r="AH168" i="1"/>
  <c r="Q109" i="4"/>
  <c r="AH252" i="1"/>
  <c r="Q193" i="4"/>
  <c r="AH115" i="1"/>
  <c r="Q56" i="4"/>
  <c r="AH211" i="1"/>
  <c r="Q152" i="4"/>
  <c r="AH140" i="1"/>
  <c r="Q81" i="4"/>
  <c r="AH315" i="1"/>
  <c r="Q256" i="4"/>
  <c r="AH322" i="1"/>
  <c r="Q263" i="4"/>
  <c r="AH311" i="1"/>
  <c r="Q252" i="4"/>
  <c r="AH99" i="1"/>
  <c r="Q40" i="4"/>
  <c r="AH195" i="1"/>
  <c r="Q136" i="4"/>
  <c r="AH100" i="1"/>
  <c r="Q41" i="4"/>
  <c r="AH196" i="1"/>
  <c r="Q137" i="4"/>
  <c r="AH89" i="1"/>
  <c r="Q30" i="4"/>
  <c r="AH161" i="1"/>
  <c r="Q102" i="4"/>
  <c r="AH221" i="1"/>
  <c r="Q162" i="4"/>
  <c r="AH90" i="1"/>
  <c r="Q31" i="4"/>
  <c r="AH174" i="1"/>
  <c r="Q115" i="4"/>
  <c r="AH258" i="1"/>
  <c r="Q199" i="4"/>
  <c r="AH121" i="1"/>
  <c r="Q62" i="4"/>
  <c r="AH217" i="1"/>
  <c r="Q158" i="4"/>
  <c r="AH146" i="1"/>
  <c r="Q87" i="4"/>
  <c r="AH304" i="1"/>
  <c r="Q245" i="4"/>
  <c r="AH356" i="1"/>
  <c r="Q297" i="4"/>
  <c r="AH308" i="1"/>
  <c r="Q249" i="4"/>
  <c r="AH286" i="1"/>
  <c r="Q227" i="4"/>
  <c r="AH165" i="1"/>
  <c r="Q106" i="4"/>
  <c r="AH70" i="1"/>
  <c r="Q11" i="4"/>
  <c r="AH166" i="1"/>
  <c r="Q107" i="4"/>
  <c r="AH71" i="1"/>
  <c r="Q12" i="4"/>
  <c r="AH143" i="1"/>
  <c r="Q84" i="4"/>
  <c r="AH105" i="1"/>
  <c r="Q46" i="4"/>
  <c r="AH201" i="1"/>
  <c r="Q142" i="4"/>
  <c r="AH106" i="1"/>
  <c r="Q47" i="4"/>
  <c r="AH202" i="1"/>
  <c r="Q143" i="4"/>
  <c r="AH180" i="1"/>
  <c r="Q121" i="4"/>
  <c r="AH127" i="1"/>
  <c r="Q68" i="4"/>
  <c r="AH223" i="1"/>
  <c r="Q164" i="4"/>
  <c r="AH152" i="1"/>
  <c r="Q93" i="4"/>
  <c r="AH316" i="1"/>
  <c r="Q257" i="4"/>
  <c r="AH305" i="1"/>
  <c r="Q246" i="4"/>
  <c r="AH349" i="1"/>
  <c r="Q290" i="4"/>
  <c r="AH194" i="1"/>
  <c r="Q135" i="4"/>
  <c r="AH279" i="1"/>
  <c r="Q220" i="4"/>
  <c r="AH288" i="1"/>
  <c r="Q229" i="4"/>
  <c r="AH319" i="1"/>
  <c r="Q260" i="4"/>
  <c r="AH137" i="1"/>
  <c r="Q78" i="4"/>
  <c r="AH260" i="1"/>
  <c r="Q201" i="4"/>
  <c r="AH207" i="1"/>
  <c r="Q148" i="4"/>
  <c r="AH95" i="1"/>
  <c r="Q36" i="4"/>
  <c r="AH167" i="1"/>
  <c r="Q108" i="4"/>
  <c r="AH227" i="1"/>
  <c r="Q168" i="4"/>
  <c r="AH96" i="1"/>
  <c r="Q37" i="4"/>
  <c r="AH186" i="1"/>
  <c r="Q127" i="4"/>
  <c r="AH133" i="1"/>
  <c r="Q74" i="4"/>
  <c r="AH229" i="1"/>
  <c r="Q170" i="4"/>
  <c r="AH176" i="1"/>
  <c r="Q117" i="4"/>
  <c r="AH263" i="1"/>
  <c r="Q204" i="4"/>
  <c r="AH340" i="1"/>
  <c r="Q281" i="4"/>
  <c r="AH350" i="1"/>
  <c r="Q291" i="4"/>
  <c r="AH278" i="1"/>
  <c r="Q219" i="4"/>
  <c r="AH337" i="1"/>
  <c r="Q278" i="4"/>
  <c r="AH117" i="1"/>
  <c r="Q58" i="4"/>
  <c r="AH213" i="1"/>
  <c r="Q154" i="4"/>
  <c r="AH118" i="1"/>
  <c r="Q59" i="4"/>
  <c r="AH214" i="1"/>
  <c r="Q155" i="4"/>
  <c r="AH101" i="1"/>
  <c r="Q42" i="4"/>
  <c r="AH173" i="1"/>
  <c r="Q114" i="4"/>
  <c r="AH233" i="1"/>
  <c r="Q174" i="4"/>
  <c r="AH102" i="1"/>
  <c r="Q43" i="4"/>
  <c r="AH192" i="1"/>
  <c r="Q133" i="4"/>
  <c r="AH139" i="1"/>
  <c r="Q80" i="4"/>
  <c r="AH235" i="1"/>
  <c r="Q176" i="4"/>
  <c r="AH182" i="1"/>
  <c r="Q123" i="4"/>
  <c r="AH282" i="1"/>
  <c r="Q223" i="4"/>
  <c r="AH352" i="1"/>
  <c r="Q293" i="4"/>
  <c r="AH338" i="1"/>
  <c r="Q279" i="4"/>
  <c r="AH293" i="1"/>
  <c r="Q234" i="4"/>
  <c r="AH299" i="1"/>
  <c r="Q240" i="4"/>
  <c r="AH341" i="1"/>
  <c r="Q282" i="4"/>
  <c r="AH320" i="1"/>
  <c r="Q261" i="4"/>
  <c r="AH281" i="1"/>
  <c r="Q222" i="4"/>
  <c r="AH265" i="1"/>
  <c r="Q206" i="4"/>
  <c r="AH301" i="1"/>
  <c r="Q242" i="4"/>
  <c r="AH123" i="1"/>
  <c r="Q64" i="4"/>
  <c r="AH219" i="1"/>
  <c r="Q160" i="4"/>
  <c r="AH124" i="1"/>
  <c r="Q65" i="4"/>
  <c r="AH220" i="1"/>
  <c r="Q161" i="4"/>
  <c r="AH107" i="1"/>
  <c r="Q48" i="4"/>
  <c r="AH179" i="1"/>
  <c r="Q120" i="4"/>
  <c r="AH108" i="1"/>
  <c r="Q49" i="4"/>
  <c r="AH198" i="1"/>
  <c r="Q139" i="4"/>
  <c r="AH86" i="1"/>
  <c r="Q27" i="4"/>
  <c r="AH145" i="1"/>
  <c r="Q86" i="4"/>
  <c r="AH241" i="1"/>
  <c r="Q182" i="4"/>
  <c r="AH188" i="1"/>
  <c r="Q129" i="4"/>
  <c r="AH353" i="1"/>
  <c r="Q294" i="4"/>
  <c r="AH359" i="1"/>
  <c r="Q300" i="4"/>
  <c r="AH206" i="1"/>
  <c r="Q147" i="4"/>
  <c r="AH112" i="1"/>
  <c r="Q53" i="4"/>
  <c r="AH268" i="1"/>
  <c r="Q209" i="4"/>
  <c r="AH298" i="1"/>
  <c r="Q239" i="4"/>
  <c r="AH326" i="1"/>
  <c r="Q267" i="4"/>
  <c r="AH332" i="1"/>
  <c r="Q273" i="4"/>
  <c r="AH346" i="1"/>
  <c r="Q287" i="4"/>
  <c r="AH129" i="1"/>
  <c r="Q70" i="4"/>
  <c r="AH225" i="1"/>
  <c r="Q166" i="4"/>
  <c r="AH130" i="1"/>
  <c r="Q71" i="4"/>
  <c r="AH226" i="1"/>
  <c r="Q167" i="4"/>
  <c r="AH113" i="1"/>
  <c r="Q54" i="4"/>
  <c r="AH185" i="1"/>
  <c r="Q126" i="4"/>
  <c r="AH239" i="1"/>
  <c r="Q180" i="4"/>
  <c r="AH158" i="1"/>
  <c r="Q99" i="4"/>
  <c r="AH151" i="1"/>
  <c r="Q92" i="4"/>
  <c r="AH247" i="1"/>
  <c r="Q188" i="4"/>
  <c r="AH212" i="1"/>
  <c r="Q153" i="4"/>
  <c r="AH294" i="1"/>
  <c r="Q235" i="4"/>
  <c r="AH300" i="1"/>
  <c r="Q241" i="4"/>
  <c r="AH321" i="1"/>
  <c r="Q262" i="4"/>
  <c r="AH307" i="1"/>
  <c r="Q248" i="4"/>
  <c r="AH135" i="1"/>
  <c r="Q76" i="4"/>
  <c r="AH231" i="1"/>
  <c r="Q172" i="4"/>
  <c r="AH136" i="1"/>
  <c r="Q77" i="4"/>
  <c r="AH232" i="1"/>
  <c r="Q173" i="4"/>
  <c r="AH119" i="1"/>
  <c r="Q60" i="4"/>
  <c r="AH245" i="1"/>
  <c r="Q186" i="4"/>
  <c r="AH114" i="1"/>
  <c r="Q55" i="4"/>
  <c r="AH204" i="1"/>
  <c r="Q145" i="4"/>
  <c r="AH230" i="1"/>
  <c r="Q171" i="4"/>
  <c r="AH157" i="1"/>
  <c r="Q98" i="4"/>
  <c r="AH253" i="1"/>
  <c r="Q194" i="4"/>
  <c r="AH92" i="1"/>
  <c r="Q33" i="4"/>
  <c r="AH218" i="1"/>
  <c r="Q159" i="4"/>
  <c r="AH284" i="1"/>
  <c r="Q225" i="4"/>
  <c r="AH355" i="1"/>
  <c r="Q296" i="4"/>
  <c r="AH159" i="1"/>
  <c r="Q100" i="4"/>
  <c r="AH289" i="1"/>
  <c r="Q230" i="4"/>
  <c r="AH335" i="1"/>
  <c r="Q276" i="4"/>
  <c r="AH111" i="1"/>
  <c r="Q52" i="4"/>
  <c r="AH208" i="1"/>
  <c r="Q149" i="4"/>
  <c r="AH141" i="1"/>
  <c r="Q82" i="4"/>
  <c r="AH237" i="1"/>
  <c r="Q178" i="4"/>
  <c r="AH142" i="1"/>
  <c r="Q83" i="4"/>
  <c r="AH238" i="1"/>
  <c r="Q179" i="4"/>
  <c r="AH125" i="1"/>
  <c r="Q66" i="4"/>
  <c r="AH191" i="1"/>
  <c r="Q132" i="4"/>
  <c r="AH251" i="1"/>
  <c r="Q192" i="4"/>
  <c r="AH120" i="1"/>
  <c r="Q61" i="4"/>
  <c r="AH210" i="1"/>
  <c r="Q151" i="4"/>
  <c r="AH67" i="1"/>
  <c r="Q8" i="4"/>
  <c r="AH163" i="1"/>
  <c r="Q104" i="4"/>
  <c r="AH259" i="1"/>
  <c r="Q200" i="4"/>
  <c r="AH164" i="1"/>
  <c r="Q105" i="4"/>
  <c r="AH224" i="1"/>
  <c r="Q165" i="4"/>
  <c r="AH296" i="1"/>
  <c r="Q237" i="4"/>
  <c r="AH334" i="1"/>
  <c r="Q275" i="4"/>
  <c r="AH342" i="1"/>
  <c r="Q283" i="4"/>
  <c r="AH303" i="1"/>
  <c r="Q244" i="4"/>
  <c r="AH336" i="1"/>
  <c r="Q277" i="4"/>
  <c r="AH345" i="1"/>
  <c r="Q286" i="4"/>
  <c r="AH147" i="1"/>
  <c r="Q88" i="4"/>
  <c r="AH243" i="1"/>
  <c r="Q184" i="4"/>
  <c r="AH148" i="1"/>
  <c r="Q89" i="4"/>
  <c r="AH244" i="1"/>
  <c r="Q185" i="4"/>
  <c r="AH131" i="1"/>
  <c r="Q72" i="4"/>
  <c r="AH197" i="1"/>
  <c r="Q138" i="4"/>
  <c r="AH126" i="1"/>
  <c r="Q67" i="4"/>
  <c r="AH216" i="1"/>
  <c r="Q157" i="4"/>
  <c r="AH73" i="1"/>
  <c r="Q14" i="4"/>
  <c r="AH169" i="1"/>
  <c r="Q110" i="4"/>
  <c r="AH236" i="1"/>
  <c r="Q177" i="4"/>
  <c r="AH248" i="1"/>
  <c r="Q189" i="4"/>
  <c r="AH339" i="1"/>
  <c r="Q280" i="4"/>
  <c r="AH285" i="1"/>
  <c r="Q226" i="4"/>
  <c r="AH295" i="1"/>
  <c r="Q236" i="4"/>
  <c r="AH302" i="1"/>
  <c r="Q243" i="4"/>
  <c r="AH347" i="1"/>
  <c r="Q288" i="4"/>
  <c r="AH170" i="1"/>
  <c r="Q111" i="4"/>
  <c r="AH153" i="1"/>
  <c r="Q94" i="4"/>
  <c r="AH249" i="1"/>
  <c r="Q190" i="4"/>
  <c r="AH154" i="1"/>
  <c r="Q95" i="4"/>
  <c r="AH250" i="1"/>
  <c r="Q191" i="4"/>
  <c r="AH257" i="1"/>
  <c r="Q198" i="4"/>
  <c r="AH134" i="1"/>
  <c r="Q75" i="4"/>
  <c r="AH132" i="1"/>
  <c r="Q73" i="4"/>
  <c r="AH222" i="1"/>
  <c r="Q163" i="4"/>
  <c r="AH79" i="1"/>
  <c r="Q20" i="4"/>
  <c r="AH175" i="1"/>
  <c r="Q116" i="4"/>
  <c r="AH68" i="1"/>
  <c r="Q9" i="4"/>
  <c r="AH254" i="1"/>
  <c r="Q195" i="4"/>
  <c r="AH273" i="1"/>
  <c r="Q214" i="4"/>
  <c r="AH270" i="1"/>
  <c r="Q211" i="4"/>
  <c r="AH343" i="1"/>
  <c r="Q284" i="4"/>
  <c r="AH333" i="1"/>
  <c r="Q274" i="4"/>
  <c r="AH64" i="1"/>
  <c r="Q5" i="4"/>
  <c r="AX119" i="1"/>
  <c r="AX173" i="1"/>
  <c r="AX131" i="1"/>
  <c r="X42" i="4"/>
  <c r="AA109" i="4"/>
  <c r="AU74" i="1"/>
  <c r="AK15" i="4" s="1"/>
  <c r="G74" i="1"/>
  <c r="AW74" i="1" s="1"/>
  <c r="AU80" i="1"/>
  <c r="AK21" i="4" s="1"/>
  <c r="G80" i="1"/>
  <c r="AW80" i="1" s="1"/>
  <c r="AW91" i="1"/>
  <c r="AW163" i="1"/>
  <c r="AW199" i="1"/>
  <c r="AW235" i="1"/>
  <c r="AW110" i="1"/>
  <c r="AW146" i="1"/>
  <c r="AW182" i="1"/>
  <c r="AW218" i="1"/>
  <c r="AW254" i="1"/>
  <c r="AW83" i="1"/>
  <c r="AW119" i="1"/>
  <c r="AW155" i="1"/>
  <c r="AW191" i="1"/>
  <c r="AW227" i="1"/>
  <c r="AW126" i="1"/>
  <c r="AW162" i="1"/>
  <c r="AW198" i="1"/>
  <c r="AW234" i="1"/>
  <c r="AX113" i="1"/>
  <c r="AX107" i="1"/>
  <c r="AX179" i="1"/>
  <c r="AX251" i="1"/>
  <c r="AW106" i="1"/>
  <c r="AW142" i="1"/>
  <c r="AW178" i="1"/>
  <c r="AW214" i="1"/>
  <c r="AW250" i="1"/>
  <c r="AW125" i="1"/>
  <c r="AW161" i="1"/>
  <c r="AW197" i="1"/>
  <c r="AW233" i="1"/>
  <c r="AX125" i="1"/>
  <c r="AX197" i="1"/>
  <c r="AX144" i="1"/>
  <c r="AW170" i="1"/>
  <c r="AW206" i="1"/>
  <c r="AW242" i="1"/>
  <c r="AX233" i="1"/>
  <c r="AW85" i="1"/>
  <c r="AW121" i="1"/>
  <c r="AW157" i="1"/>
  <c r="AW193" i="1"/>
  <c r="AW229" i="1"/>
  <c r="AL78" i="1"/>
  <c r="AB19" i="4" s="1"/>
  <c r="AU67" i="1"/>
  <c r="AK8" i="4" s="1"/>
  <c r="AM69" i="1"/>
  <c r="AC10" i="4" s="1"/>
  <c r="E10" i="4"/>
  <c r="AU70" i="1"/>
  <c r="AK11" i="4" s="1"/>
  <c r="AL66" i="1"/>
  <c r="AB7" i="4" s="1"/>
  <c r="AM68" i="1"/>
  <c r="AC9" i="4" s="1"/>
  <c r="AW68" i="1"/>
  <c r="AL65" i="1"/>
  <c r="AB6" i="4" s="1"/>
  <c r="AW65" i="1"/>
  <c r="AL71" i="1"/>
  <c r="AB12" i="4" s="1"/>
  <c r="AW71" i="1"/>
  <c r="AW67" i="1"/>
  <c r="AX245" i="1"/>
  <c r="Y13" i="4"/>
  <c r="E25" i="4"/>
  <c r="AM78" i="1"/>
  <c r="AC19" i="4" s="1"/>
  <c r="T192" i="4"/>
  <c r="AA49" i="4"/>
  <c r="T19" i="4"/>
  <c r="AX149" i="1"/>
  <c r="AX185" i="1"/>
  <c r="AX132" i="1"/>
  <c r="AX216" i="1"/>
  <c r="T186" i="4"/>
  <c r="U85" i="4"/>
  <c r="AA146" i="4"/>
  <c r="AX336" i="1"/>
  <c r="AA66" i="4"/>
  <c r="AW70" i="1"/>
  <c r="AN73" i="1"/>
  <c r="AD14" i="4" s="1"/>
  <c r="AX110" i="1"/>
  <c r="AX194" i="1"/>
  <c r="AU69" i="1"/>
  <c r="AK10" i="4" s="1"/>
  <c r="T40" i="4"/>
  <c r="AX140" i="1"/>
  <c r="AX164" i="1"/>
  <c r="T71" i="4"/>
  <c r="T179" i="4"/>
  <c r="AA211" i="4"/>
  <c r="X205" i="4"/>
  <c r="T209" i="4"/>
  <c r="AA210" i="4"/>
  <c r="AX267" i="1"/>
  <c r="AA208" i="4"/>
  <c r="X217" i="4"/>
  <c r="AD215" i="4"/>
  <c r="AW272" i="1"/>
  <c r="E213" i="4"/>
  <c r="AD214" i="4"/>
  <c r="AD230" i="4"/>
  <c r="AW278" i="1"/>
  <c r="E219" i="4"/>
  <c r="X223" i="4"/>
  <c r="AD249" i="4"/>
  <c r="AY296" i="1"/>
  <c r="AC237" i="4"/>
  <c r="AD242" i="4"/>
  <c r="AD248" i="4"/>
  <c r="AD252" i="4"/>
  <c r="AD266" i="4"/>
  <c r="AW307" i="1"/>
  <c r="E248" i="4"/>
  <c r="AY316" i="1"/>
  <c r="AE257" i="4"/>
  <c r="AD268" i="4"/>
  <c r="X258" i="4"/>
  <c r="AD260" i="4"/>
  <c r="X260" i="4"/>
  <c r="AW325" i="1"/>
  <c r="E266" i="4"/>
  <c r="AD272" i="4"/>
  <c r="T118" i="4"/>
  <c r="T202" i="4"/>
  <c r="T196" i="4"/>
  <c r="T124" i="4"/>
  <c r="T58" i="4"/>
  <c r="T77" i="4"/>
  <c r="T185" i="4"/>
  <c r="T29" i="4"/>
  <c r="T137" i="4"/>
  <c r="X209" i="4"/>
  <c r="AD209" i="4"/>
  <c r="AX274" i="1"/>
  <c r="U215" i="4"/>
  <c r="AW274" i="1"/>
  <c r="E215" i="4"/>
  <c r="X216" i="4"/>
  <c r="X222" i="4"/>
  <c r="X228" i="4"/>
  <c r="X234" i="4"/>
  <c r="X221" i="4"/>
  <c r="X230" i="4"/>
  <c r="AY282" i="1"/>
  <c r="U223" i="4"/>
  <c r="X232" i="4"/>
  <c r="AA249" i="4"/>
  <c r="AD236" i="4"/>
  <c r="AD251" i="4"/>
  <c r="X227" i="4"/>
  <c r="AX218" i="1"/>
  <c r="T148" i="4"/>
  <c r="T106" i="4"/>
  <c r="AD205" i="4"/>
  <c r="T206" i="4"/>
  <c r="AD207" i="4"/>
  <c r="X219" i="4"/>
  <c r="AC216" i="4"/>
  <c r="AD220" i="4"/>
  <c r="X220" i="4"/>
  <c r="AW287" i="1"/>
  <c r="E228" i="4"/>
  <c r="AX248" i="1"/>
  <c r="T184" i="4"/>
  <c r="T22" i="4"/>
  <c r="AX109" i="1"/>
  <c r="AX212" i="1"/>
  <c r="AD206" i="4"/>
  <c r="T210" i="4"/>
  <c r="X212" i="4"/>
  <c r="AC222" i="4"/>
  <c r="AY290" i="1"/>
  <c r="AC231" i="4"/>
  <c r="AD221" i="4"/>
  <c r="AD228" i="4"/>
  <c r="AD239" i="4"/>
  <c r="T241" i="4"/>
  <c r="X224" i="4"/>
  <c r="AD240" i="4"/>
  <c r="AD227" i="4"/>
  <c r="AD250" i="4"/>
  <c r="AD246" i="4"/>
  <c r="AD244" i="4"/>
  <c r="AW315" i="1"/>
  <c r="E256" i="4"/>
  <c r="X263" i="4"/>
  <c r="AD270" i="4"/>
  <c r="AD271" i="4"/>
  <c r="X264" i="4"/>
  <c r="AX134" i="1"/>
  <c r="X206" i="4"/>
  <c r="T208" i="4"/>
  <c r="AD212" i="4"/>
  <c r="X215" i="4"/>
  <c r="X213" i="4"/>
  <c r="X214" i="4"/>
  <c r="AY288" i="1"/>
  <c r="AE229" i="4"/>
  <c r="AA225" i="4"/>
  <c r="AX291" i="1"/>
  <c r="U232" i="4"/>
  <c r="AW291" i="1"/>
  <c r="E232" i="4"/>
  <c r="AX298" i="1"/>
  <c r="AA239" i="4"/>
  <c r="AD238" i="4"/>
  <c r="X237" i="4"/>
  <c r="AD241" i="4"/>
  <c r="X247" i="4"/>
  <c r="AD235" i="4"/>
  <c r="X248" i="4"/>
  <c r="T130" i="4"/>
  <c r="AX258" i="1"/>
  <c r="AX230" i="1"/>
  <c r="T101" i="4"/>
  <c r="AD211" i="4"/>
  <c r="AD210" i="4"/>
  <c r="AD208" i="4"/>
  <c r="X218" i="4"/>
  <c r="X229" i="4"/>
  <c r="X231" i="4"/>
  <c r="T249" i="4"/>
  <c r="AD224" i="4"/>
  <c r="X236" i="4"/>
  <c r="X238" i="4"/>
  <c r="X242" i="4"/>
  <c r="T266" i="4"/>
  <c r="AW304" i="1"/>
  <c r="E245" i="4"/>
  <c r="X244" i="4"/>
  <c r="T268" i="4"/>
  <c r="AD265" i="4"/>
  <c r="AD273" i="4"/>
  <c r="T279" i="4"/>
  <c r="X276" i="4"/>
  <c r="AY339" i="1"/>
  <c r="AC280" i="4"/>
  <c r="AW332" i="1"/>
  <c r="E273" i="4"/>
  <c r="AD277" i="4"/>
  <c r="X291" i="4"/>
  <c r="AD290" i="4"/>
  <c r="X301" i="4"/>
  <c r="X289" i="4"/>
  <c r="X261" i="4"/>
  <c r="AD213" i="4"/>
  <c r="X211" i="4"/>
  <c r="AD302" i="4"/>
  <c r="AD254" i="4"/>
  <c r="AD225" i="4"/>
  <c r="AW310" i="1"/>
  <c r="E251" i="4"/>
  <c r="X251" i="4"/>
  <c r="AW333" i="1"/>
  <c r="E274" i="4"/>
  <c r="A215" i="10"/>
  <c r="A215" i="9"/>
  <c r="A215" i="7"/>
  <c r="A215" i="4"/>
  <c r="A248" i="10"/>
  <c r="A248" i="9"/>
  <c r="A248" i="7"/>
  <c r="A248" i="4"/>
  <c r="A252" i="10"/>
  <c r="A252" i="9"/>
  <c r="A252" i="7"/>
  <c r="A252" i="4"/>
  <c r="A255" i="10"/>
  <c r="A255" i="9"/>
  <c r="A255" i="7"/>
  <c r="A255" i="4"/>
  <c r="A260" i="10"/>
  <c r="A260" i="9"/>
  <c r="A260" i="7"/>
  <c r="A260" i="4"/>
  <c r="A290" i="10"/>
  <c r="A290" i="9"/>
  <c r="A290" i="7"/>
  <c r="A290" i="4"/>
  <c r="A258" i="10"/>
  <c r="A258" i="9"/>
  <c r="A258" i="7"/>
  <c r="A258" i="4"/>
  <c r="A270" i="10"/>
  <c r="A270" i="9"/>
  <c r="A270" i="7"/>
  <c r="A270" i="4"/>
  <c r="A238" i="10"/>
  <c r="A238" i="9"/>
  <c r="A238" i="7"/>
  <c r="A238" i="4"/>
  <c r="A239" i="10"/>
  <c r="A239" i="9"/>
  <c r="A239" i="7"/>
  <c r="A239" i="4"/>
  <c r="A256" i="10"/>
  <c r="A256" i="9"/>
  <c r="A256" i="7"/>
  <c r="A256" i="4"/>
  <c r="A233" i="10"/>
  <c r="A233" i="9"/>
  <c r="A233" i="7"/>
  <c r="A233" i="4"/>
  <c r="A205" i="10"/>
  <c r="A205" i="9"/>
  <c r="A205" i="7"/>
  <c r="A205" i="4"/>
  <c r="A223" i="10"/>
  <c r="A223" i="9"/>
  <c r="A223" i="7"/>
  <c r="A223" i="4"/>
  <c r="A249" i="10"/>
  <c r="A249" i="9"/>
  <c r="A249" i="7"/>
  <c r="A249" i="4"/>
  <c r="X280" i="4"/>
  <c r="A289" i="10"/>
  <c r="A289" i="9"/>
  <c r="A289" i="7"/>
  <c r="A289" i="4"/>
  <c r="A295" i="10"/>
  <c r="A295" i="9"/>
  <c r="A295" i="7"/>
  <c r="A295" i="4"/>
  <c r="AD232" i="4"/>
  <c r="AD261" i="4"/>
  <c r="AD274" i="4"/>
  <c r="AD258" i="4"/>
  <c r="AX329" i="1"/>
  <c r="AA270" i="4"/>
  <c r="AD264" i="4"/>
  <c r="AD267" i="4"/>
  <c r="AX332" i="1"/>
  <c r="AA273" i="4"/>
  <c r="AD281" i="4"/>
  <c r="X281" i="4"/>
  <c r="X286" i="4"/>
  <c r="X288" i="4"/>
  <c r="X275" i="4"/>
  <c r="AW340" i="1"/>
  <c r="E281" i="4"/>
  <c r="X290" i="4"/>
  <c r="X295" i="4"/>
  <c r="X303" i="4"/>
  <c r="AW312" i="1"/>
  <c r="E253" i="4"/>
  <c r="AW308" i="1"/>
  <c r="E249" i="4"/>
  <c r="X268" i="4"/>
  <c r="AD276" i="4"/>
  <c r="X207" i="4"/>
  <c r="AW351" i="1"/>
  <c r="E292" i="4"/>
  <c r="X254" i="4"/>
  <c r="AD298" i="4"/>
  <c r="AW321" i="1"/>
  <c r="E262" i="4"/>
  <c r="X259" i="4"/>
  <c r="A287" i="10"/>
  <c r="A287" i="9"/>
  <c r="A287" i="7"/>
  <c r="A287" i="4"/>
  <c r="A299" i="9"/>
  <c r="A299" i="10"/>
  <c r="A299" i="7"/>
  <c r="A299" i="4"/>
  <c r="A212" i="10"/>
  <c r="A212" i="9"/>
  <c r="A212" i="7"/>
  <c r="A212" i="4"/>
  <c r="AD217" i="4"/>
  <c r="A231" i="10"/>
  <c r="A231" i="9"/>
  <c r="A231" i="7"/>
  <c r="A231" i="4"/>
  <c r="A278" i="10"/>
  <c r="A278" i="9"/>
  <c r="A278" i="7"/>
  <c r="A278" i="4"/>
  <c r="AD280" i="4"/>
  <c r="A235" i="10"/>
  <c r="A235" i="9"/>
  <c r="A235" i="7"/>
  <c r="A235" i="4"/>
  <c r="AD255" i="4"/>
  <c r="A264" i="10"/>
  <c r="A264" i="9"/>
  <c r="A264" i="7"/>
  <c r="A264" i="4"/>
  <c r="A214" i="10"/>
  <c r="A214" i="7"/>
  <c r="A214" i="9"/>
  <c r="A214" i="4"/>
  <c r="A225" i="10"/>
  <c r="A225" i="9"/>
  <c r="A225" i="7"/>
  <c r="A225" i="4"/>
  <c r="A294" i="10"/>
  <c r="A294" i="9"/>
  <c r="A294" i="4"/>
  <c r="A294" i="7"/>
  <c r="A211" i="10"/>
  <c r="A211" i="9"/>
  <c r="A211" i="7"/>
  <c r="A211" i="4"/>
  <c r="X269" i="4"/>
  <c r="X282" i="4"/>
  <c r="AW335" i="1"/>
  <c r="E276" i="4"/>
  <c r="AD286" i="4"/>
  <c r="AD288" i="4"/>
  <c r="AD278" i="4"/>
  <c r="AW357" i="1"/>
  <c r="E298" i="4"/>
  <c r="AW354" i="1"/>
  <c r="E295" i="4"/>
  <c r="AW355" i="1"/>
  <c r="E296" i="4"/>
  <c r="X253" i="4"/>
  <c r="X252" i="4"/>
  <c r="AD299" i="4"/>
  <c r="X284" i="4"/>
  <c r="X274" i="4"/>
  <c r="AD275" i="4"/>
  <c r="A229" i="10"/>
  <c r="A229" i="9"/>
  <c r="A229" i="7"/>
  <c r="A229" i="4"/>
  <c r="AD259" i="4"/>
  <c r="A279" i="10"/>
  <c r="A279" i="9"/>
  <c r="A279" i="7"/>
  <c r="A279" i="4"/>
  <c r="A282" i="10"/>
  <c r="A282" i="9"/>
  <c r="A282" i="7"/>
  <c r="A282" i="4"/>
  <c r="A303" i="10"/>
  <c r="A303" i="9"/>
  <c r="A303" i="7"/>
  <c r="A303" i="4"/>
  <c r="A221" i="10"/>
  <c r="A221" i="9"/>
  <c r="A221" i="7"/>
  <c r="A221" i="4"/>
  <c r="A272" i="10"/>
  <c r="A272" i="9"/>
  <c r="A272" i="7"/>
  <c r="A272" i="4"/>
  <c r="A250" i="10"/>
  <c r="A250" i="9"/>
  <c r="A250" i="7"/>
  <c r="A250" i="4"/>
  <c r="A261" i="10"/>
  <c r="A261" i="9"/>
  <c r="A261" i="7"/>
  <c r="A261" i="4"/>
  <c r="A266" i="10"/>
  <c r="A266" i="9"/>
  <c r="A266" i="7"/>
  <c r="A266" i="4"/>
  <c r="A226" i="10"/>
  <c r="A226" i="7"/>
  <c r="A226" i="9"/>
  <c r="A226" i="4"/>
  <c r="A262" i="10"/>
  <c r="A262" i="9"/>
  <c r="A262" i="7"/>
  <c r="A262" i="4"/>
  <c r="A293" i="9"/>
  <c r="A293" i="10"/>
  <c r="A293" i="7"/>
  <c r="A293" i="4"/>
  <c r="AW293" i="1"/>
  <c r="E234" i="4"/>
  <c r="A288" i="10"/>
  <c r="A288" i="9"/>
  <c r="A288" i="4"/>
  <c r="A288" i="7"/>
  <c r="AW336" i="1"/>
  <c r="E277" i="4"/>
  <c r="AD283" i="4"/>
  <c r="X300" i="4"/>
  <c r="X293" i="4"/>
  <c r="AX357" i="1"/>
  <c r="X298" i="4"/>
  <c r="AD303" i="4"/>
  <c r="AD297" i="4"/>
  <c r="X297" i="4"/>
  <c r="X266" i="4"/>
  <c r="X243" i="4"/>
  <c r="X255" i="4"/>
  <c r="X226" i="4"/>
  <c r="AW330" i="1"/>
  <c r="E271" i="4"/>
  <c r="AW313" i="1"/>
  <c r="E254" i="4"/>
  <c r="X245" i="4"/>
  <c r="X277" i="4"/>
  <c r="AD304" i="4"/>
  <c r="AD237" i="4"/>
  <c r="A242" i="10"/>
  <c r="A242" i="9"/>
  <c r="A242" i="7"/>
  <c r="A242" i="4"/>
  <c r="A277" i="10"/>
  <c r="A277" i="9"/>
  <c r="A277" i="7"/>
  <c r="A277" i="4"/>
  <c r="A220" i="10"/>
  <c r="A220" i="7"/>
  <c r="A220" i="9"/>
  <c r="A220" i="4"/>
  <c r="A243" i="10"/>
  <c r="A243" i="9"/>
  <c r="A243" i="7"/>
  <c r="A243" i="4"/>
  <c r="AD263" i="4"/>
  <c r="A284" i="10"/>
  <c r="A284" i="9"/>
  <c r="A284" i="7"/>
  <c r="A284" i="4"/>
  <c r="A213" i="10"/>
  <c r="A213" i="9"/>
  <c r="A213" i="7"/>
  <c r="A213" i="4"/>
  <c r="A253" i="10"/>
  <c r="A253" i="9"/>
  <c r="A253" i="7"/>
  <c r="A253" i="4"/>
  <c r="A268" i="10"/>
  <c r="A268" i="9"/>
  <c r="A268" i="7"/>
  <c r="A268" i="4"/>
  <c r="A280" i="10"/>
  <c r="A280" i="9"/>
  <c r="A280" i="7"/>
  <c r="A280" i="4"/>
  <c r="A297" i="10"/>
  <c r="A297" i="9"/>
  <c r="A297" i="7"/>
  <c r="A297" i="4"/>
  <c r="A300" i="10"/>
  <c r="A300" i="9"/>
  <c r="A300" i="4"/>
  <c r="A300" i="7"/>
  <c r="A281" i="10"/>
  <c r="A281" i="9"/>
  <c r="A281" i="7"/>
  <c r="A281" i="4"/>
  <c r="AW306" i="1"/>
  <c r="E247" i="4"/>
  <c r="A292" i="10"/>
  <c r="A292" i="9"/>
  <c r="A292" i="7"/>
  <c r="A292" i="4"/>
  <c r="A240" i="10"/>
  <c r="A240" i="9"/>
  <c r="A240" i="7"/>
  <c r="A240" i="4"/>
  <c r="A273" i="10"/>
  <c r="A273" i="9"/>
  <c r="A273" i="7"/>
  <c r="A273" i="4"/>
  <c r="A217" i="10"/>
  <c r="A217" i="9"/>
  <c r="A217" i="7"/>
  <c r="A217" i="4"/>
  <c r="A224" i="10"/>
  <c r="A224" i="9"/>
  <c r="A224" i="7"/>
  <c r="A224" i="4"/>
  <c r="A254" i="10"/>
  <c r="A254" i="9"/>
  <c r="A254" i="7"/>
  <c r="A254" i="4"/>
  <c r="A286" i="10"/>
  <c r="A286" i="9"/>
  <c r="A286" i="7"/>
  <c r="A286" i="4"/>
  <c r="X235" i="4"/>
  <c r="AD247" i="4"/>
  <c r="AW309" i="1"/>
  <c r="E250" i="4"/>
  <c r="X256" i="4"/>
  <c r="X267" i="4"/>
  <c r="AW339" i="1"/>
  <c r="E280" i="4"/>
  <c r="X285" i="4"/>
  <c r="X287" i="4"/>
  <c r="AW331" i="1"/>
  <c r="E272" i="4"/>
  <c r="X292" i="4"/>
  <c r="X296" i="4"/>
  <c r="AD293" i="4"/>
  <c r="X294" i="4"/>
  <c r="AW352" i="1"/>
  <c r="E293" i="4"/>
  <c r="AW302" i="1"/>
  <c r="E243" i="4"/>
  <c r="X257" i="4"/>
  <c r="X241" i="4"/>
  <c r="X249" i="4"/>
  <c r="AD282" i="4"/>
  <c r="X270" i="4"/>
  <c r="AD223" i="4"/>
  <c r="AD229" i="4"/>
  <c r="X225" i="4"/>
  <c r="AY321" i="1"/>
  <c r="AD262" i="4"/>
  <c r="AX260" i="1"/>
  <c r="AL76" i="1"/>
  <c r="AB17" i="4" s="1"/>
  <c r="AX186" i="1"/>
  <c r="A276" i="10"/>
  <c r="A276" i="9"/>
  <c r="A276" i="7"/>
  <c r="A276" i="4"/>
  <c r="X208" i="4"/>
  <c r="A219" i="10"/>
  <c r="A219" i="9"/>
  <c r="A219" i="7"/>
  <c r="A219" i="4"/>
  <c r="A267" i="10"/>
  <c r="A267" i="9"/>
  <c r="A267" i="7"/>
  <c r="A267" i="4"/>
  <c r="A246" i="10"/>
  <c r="A246" i="9"/>
  <c r="A246" i="7"/>
  <c r="A246" i="4"/>
  <c r="A230" i="10"/>
  <c r="A230" i="9"/>
  <c r="A230" i="7"/>
  <c r="A230" i="4"/>
  <c r="A291" i="10"/>
  <c r="A291" i="9"/>
  <c r="A291" i="7"/>
  <c r="A291" i="4"/>
  <c r="A207" i="10"/>
  <c r="A207" i="9"/>
  <c r="A207" i="7"/>
  <c r="A207" i="4"/>
  <c r="A210" i="10"/>
  <c r="A210" i="7"/>
  <c r="A210" i="9"/>
  <c r="A210" i="4"/>
  <c r="A228" i="10"/>
  <c r="A228" i="7"/>
  <c r="A228" i="9"/>
  <c r="A228" i="4"/>
  <c r="A244" i="10"/>
  <c r="A244" i="9"/>
  <c r="A244" i="7"/>
  <c r="A244" i="4"/>
  <c r="A302" i="9"/>
  <c r="A302" i="10"/>
  <c r="A302" i="7"/>
  <c r="A302" i="4"/>
  <c r="A208" i="10"/>
  <c r="A208" i="7"/>
  <c r="A208" i="9"/>
  <c r="A208" i="4"/>
  <c r="A227" i="10"/>
  <c r="A227" i="9"/>
  <c r="A227" i="7"/>
  <c r="A227" i="4"/>
  <c r="A257" i="10"/>
  <c r="A257" i="9"/>
  <c r="A257" i="7"/>
  <c r="A257" i="4"/>
  <c r="A263" i="10"/>
  <c r="A263" i="9"/>
  <c r="A263" i="7"/>
  <c r="A263" i="4"/>
  <c r="AD301" i="4"/>
  <c r="AD226" i="4"/>
  <c r="AD234" i="4"/>
  <c r="X240" i="4"/>
  <c r="AD243" i="4"/>
  <c r="AD233" i="4"/>
  <c r="X233" i="4"/>
  <c r="AX299" i="1"/>
  <c r="T240" i="4"/>
  <c r="AD245" i="4"/>
  <c r="X246" i="4"/>
  <c r="AY318" i="1"/>
  <c r="AE259" i="4"/>
  <c r="X265" i="4"/>
  <c r="X271" i="4"/>
  <c r="AW322" i="1"/>
  <c r="E263" i="4"/>
  <c r="X273" i="4"/>
  <c r="AD269" i="4"/>
  <c r="X283" i="4"/>
  <c r="AD285" i="4"/>
  <c r="AD287" i="4"/>
  <c r="AY334" i="1"/>
  <c r="AX343" i="1"/>
  <c r="AD291" i="4"/>
  <c r="AD289" i="4"/>
  <c r="X302" i="4"/>
  <c r="AD300" i="4"/>
  <c r="AD294" i="4"/>
  <c r="X299" i="4"/>
  <c r="X304" i="4"/>
  <c r="AW270" i="1"/>
  <c r="E211" i="4"/>
  <c r="AW361" i="1"/>
  <c r="E302" i="4"/>
  <c r="AD284" i="4"/>
  <c r="X262" i="4"/>
  <c r="AD219" i="4"/>
  <c r="AX234" i="1"/>
  <c r="A209" i="10"/>
  <c r="A209" i="9"/>
  <c r="A209" i="7"/>
  <c r="A209" i="4"/>
  <c r="AW271" i="1"/>
  <c r="E212" i="4"/>
  <c r="A275" i="10"/>
  <c r="A275" i="9"/>
  <c r="A275" i="7"/>
  <c r="A275" i="4"/>
  <c r="A218" i="10"/>
  <c r="A218" i="9"/>
  <c r="A218" i="7"/>
  <c r="A218" i="4"/>
  <c r="AW327" i="1"/>
  <c r="E268" i="4"/>
  <c r="A283" i="10"/>
  <c r="A283" i="9"/>
  <c r="A283" i="7"/>
  <c r="A283" i="4"/>
  <c r="A301" i="10"/>
  <c r="A301" i="9"/>
  <c r="A301" i="7"/>
  <c r="A301" i="4"/>
  <c r="A241" i="10"/>
  <c r="A241" i="9"/>
  <c r="A241" i="7"/>
  <c r="A241" i="4"/>
  <c r="A206" i="10"/>
  <c r="A206" i="9"/>
  <c r="A206" i="7"/>
  <c r="A206" i="4"/>
  <c r="A222" i="10"/>
  <c r="A222" i="7"/>
  <c r="A222" i="9"/>
  <c r="A222" i="4"/>
  <c r="A269" i="10"/>
  <c r="A269" i="9"/>
  <c r="A269" i="7"/>
  <c r="A269" i="4"/>
  <c r="A271" i="10"/>
  <c r="A271" i="9"/>
  <c r="A271" i="7"/>
  <c r="A271" i="4"/>
  <c r="A285" i="10"/>
  <c r="A285" i="9"/>
  <c r="A285" i="7"/>
  <c r="A285" i="4"/>
  <c r="A216" i="10"/>
  <c r="A216" i="7"/>
  <c r="A216" i="9"/>
  <c r="A216" i="4"/>
  <c r="X239" i="4"/>
  <c r="A247" i="10"/>
  <c r="A247" i="9"/>
  <c r="A247" i="7"/>
  <c r="A247" i="4"/>
  <c r="AD253" i="4"/>
  <c r="AD256" i="4"/>
  <c r="AL74" i="1"/>
  <c r="AB15" i="4" s="1"/>
  <c r="AL80" i="1"/>
  <c r="AB21" i="4" s="1"/>
  <c r="AN76" i="1"/>
  <c r="AD17" i="4" s="1"/>
  <c r="AU79" i="1"/>
  <c r="AK20" i="4" s="1"/>
  <c r="AN74" i="1"/>
  <c r="AN80" i="1"/>
  <c r="AU77" i="1"/>
  <c r="AK18" i="4" s="1"/>
  <c r="V77" i="1"/>
  <c r="Z77" i="1"/>
  <c r="X77" i="1"/>
  <c r="V18" i="4" s="1"/>
  <c r="W77" i="1"/>
  <c r="U18" i="4" s="1"/>
  <c r="AB77" i="1"/>
  <c r="Z18" i="4" s="1"/>
  <c r="AA77" i="1"/>
  <c r="Y18" i="4" s="1"/>
  <c r="Y77" i="1"/>
  <c r="W18" i="4" s="1"/>
  <c r="AC77" i="1"/>
  <c r="AA18" i="4" s="1"/>
  <c r="AU76" i="1"/>
  <c r="AK17" i="4" s="1"/>
  <c r="AE75" i="1"/>
  <c r="G75" i="1" s="1"/>
  <c r="AW75" i="1" s="1"/>
  <c r="AN78" i="1"/>
  <c r="AD19" i="4" s="1"/>
  <c r="AC79" i="1"/>
  <c r="AA20" i="4" s="1"/>
  <c r="AB79" i="1"/>
  <c r="Z20" i="4" s="1"/>
  <c r="Y79" i="1"/>
  <c r="W20" i="4" s="1"/>
  <c r="Z79" i="1"/>
  <c r="X79" i="1"/>
  <c r="V20" i="4" s="1"/>
  <c r="V79" i="1"/>
  <c r="T20" i="4" s="1"/>
  <c r="AM71" i="1"/>
  <c r="AC12" i="4" s="1"/>
  <c r="AX65" i="1"/>
  <c r="AX72" i="1"/>
  <c r="X14" i="4"/>
  <c r="AM65" i="1"/>
  <c r="AC6" i="4" s="1"/>
  <c r="E7" i="4"/>
  <c r="AW73" i="1"/>
  <c r="AU73" i="1"/>
  <c r="AK14" i="4" s="1"/>
  <c r="AN70" i="1"/>
  <c r="AD11" i="4" s="1"/>
  <c r="AL69" i="1"/>
  <c r="AB10" i="4" s="1"/>
  <c r="AN67" i="1"/>
  <c r="AD8" i="4" s="1"/>
  <c r="AN68" i="1"/>
  <c r="AD9" i="4" s="1"/>
  <c r="AN69" i="1"/>
  <c r="AN66" i="1"/>
  <c r="AD7" i="4" s="1"/>
  <c r="AX71" i="1"/>
  <c r="AN65" i="1"/>
  <c r="AN71" i="1"/>
  <c r="AL67" i="1"/>
  <c r="AB8" i="4" s="1"/>
  <c r="AL73" i="1"/>
  <c r="AB14" i="4" s="1"/>
  <c r="AM67" i="1"/>
  <c r="AC8" i="4" s="1"/>
  <c r="AM73" i="1"/>
  <c r="AC14" i="4" s="1"/>
  <c r="AU68" i="1"/>
  <c r="AK9" i="4" s="1"/>
  <c r="AL70" i="1"/>
  <c r="AB11" i="4" s="1"/>
  <c r="AL68" i="1"/>
  <c r="AB9" i="4" s="1"/>
  <c r="AM70" i="1"/>
  <c r="AC11" i="4" s="1"/>
  <c r="AU65" i="1"/>
  <c r="AK6" i="4" s="1"/>
  <c r="AU71" i="1"/>
  <c r="AK12" i="4" s="1"/>
  <c r="AY363" i="1"/>
  <c r="U123" i="4"/>
  <c r="T52" i="4"/>
  <c r="AA38" i="4"/>
  <c r="T183" i="4"/>
  <c r="X187" i="4"/>
  <c r="X185" i="4"/>
  <c r="U76" i="4"/>
  <c r="E163" i="4"/>
  <c r="AW222" i="1"/>
  <c r="T119" i="4"/>
  <c r="E187" i="4"/>
  <c r="AW246" i="1"/>
  <c r="E49" i="4"/>
  <c r="AW108" i="1"/>
  <c r="E157" i="4"/>
  <c r="AW216" i="1"/>
  <c r="AX266" i="1"/>
  <c r="AY276" i="1"/>
  <c r="AY312" i="1"/>
  <c r="AX307" i="1"/>
  <c r="AX311" i="1"/>
  <c r="AY315" i="1"/>
  <c r="AY320" i="1"/>
  <c r="AX322" i="1"/>
  <c r="AX323" i="1"/>
  <c r="AX345" i="1"/>
  <c r="AY351" i="1"/>
  <c r="AY343" i="1"/>
  <c r="AY360" i="1"/>
  <c r="AY246" i="1"/>
  <c r="AY252" i="1"/>
  <c r="AY151" i="1"/>
  <c r="AY187" i="1"/>
  <c r="AY229" i="1"/>
  <c r="AX76" i="1"/>
  <c r="AX88" i="1"/>
  <c r="AX100" i="1"/>
  <c r="AX112" i="1"/>
  <c r="AX124" i="1"/>
  <c r="AX136" i="1"/>
  <c r="AX148" i="1"/>
  <c r="AX160" i="1"/>
  <c r="AX172" i="1"/>
  <c r="AX184" i="1"/>
  <c r="AX196" i="1"/>
  <c r="AX208" i="1"/>
  <c r="AX220" i="1"/>
  <c r="AX232" i="1"/>
  <c r="AX244" i="1"/>
  <c r="AX256" i="1"/>
  <c r="AY81" i="1"/>
  <c r="AY87" i="1"/>
  <c r="AY93" i="1"/>
  <c r="AY99" i="1"/>
  <c r="AY105" i="1"/>
  <c r="AY111" i="1"/>
  <c r="AY117" i="1"/>
  <c r="AY123" i="1"/>
  <c r="AY129" i="1"/>
  <c r="AY135" i="1"/>
  <c r="AY141" i="1"/>
  <c r="AY147" i="1"/>
  <c r="AY153" i="1"/>
  <c r="AY159" i="1"/>
  <c r="AY165" i="1"/>
  <c r="AY171" i="1"/>
  <c r="AY177" i="1"/>
  <c r="AY183" i="1"/>
  <c r="AY189" i="1"/>
  <c r="AY195" i="1"/>
  <c r="AY201" i="1"/>
  <c r="AY207" i="1"/>
  <c r="AY213" i="1"/>
  <c r="AY219" i="1"/>
  <c r="AY225" i="1"/>
  <c r="AY231" i="1"/>
  <c r="AY237" i="1"/>
  <c r="AY243" i="1"/>
  <c r="AY249" i="1"/>
  <c r="AY255" i="1"/>
  <c r="AY261" i="1"/>
  <c r="AX66" i="1"/>
  <c r="AX78" i="1"/>
  <c r="AX102" i="1"/>
  <c r="AX126" i="1"/>
  <c r="AX138" i="1"/>
  <c r="AX150" i="1"/>
  <c r="AX162" i="1"/>
  <c r="AX174" i="1"/>
  <c r="AX198" i="1"/>
  <c r="AX210" i="1"/>
  <c r="AX222" i="1"/>
  <c r="AX246" i="1"/>
  <c r="AY106" i="1"/>
  <c r="AY142" i="1"/>
  <c r="AY184" i="1"/>
  <c r="AY190" i="1"/>
  <c r="AY232" i="1"/>
  <c r="AX67" i="1"/>
  <c r="AX91" i="1"/>
  <c r="AX103" i="1"/>
  <c r="AX115" i="1"/>
  <c r="AX127" i="1"/>
  <c r="AX139" i="1"/>
  <c r="AX151" i="1"/>
  <c r="AX163" i="1"/>
  <c r="AX175" i="1"/>
  <c r="AX187" i="1"/>
  <c r="AX199" i="1"/>
  <c r="AX211" i="1"/>
  <c r="AX223" i="1"/>
  <c r="AX235" i="1"/>
  <c r="AX247" i="1"/>
  <c r="AX259" i="1"/>
  <c r="AX98" i="1"/>
  <c r="AX170" i="1"/>
  <c r="AX242" i="1"/>
  <c r="E19" i="4"/>
  <c r="AW78" i="1"/>
  <c r="E97" i="4"/>
  <c r="AW156" i="1"/>
  <c r="AY284" i="1"/>
  <c r="AX363" i="1"/>
  <c r="AY258" i="1"/>
  <c r="AX75" i="1"/>
  <c r="AX87" i="1"/>
  <c r="AX99" i="1"/>
  <c r="AP99" i="1" s="1"/>
  <c r="AX111" i="1"/>
  <c r="AX123" i="1"/>
  <c r="AX135" i="1"/>
  <c r="AX147" i="1"/>
  <c r="AX159" i="1"/>
  <c r="AX171" i="1"/>
  <c r="AX183" i="1"/>
  <c r="AX195" i="1"/>
  <c r="AX207" i="1"/>
  <c r="AX219" i="1"/>
  <c r="AX231" i="1"/>
  <c r="AX243" i="1"/>
  <c r="AX255" i="1"/>
  <c r="AY145" i="1"/>
  <c r="AY181" i="1"/>
  <c r="AY223" i="1"/>
  <c r="AY259" i="1"/>
  <c r="AP259" i="1" s="1"/>
  <c r="BO259" i="1" s="1"/>
  <c r="AY86" i="1"/>
  <c r="AY92" i="1"/>
  <c r="AY98" i="1"/>
  <c r="AY104" i="1"/>
  <c r="AY110" i="1"/>
  <c r="AY116" i="1"/>
  <c r="AY122" i="1"/>
  <c r="AY128" i="1"/>
  <c r="AY134" i="1"/>
  <c r="AP134" i="1" s="1"/>
  <c r="AY140" i="1"/>
  <c r="AY146" i="1"/>
  <c r="AW107" i="1"/>
  <c r="AY112" i="1"/>
  <c r="AY148" i="1"/>
  <c r="AY196" i="1"/>
  <c r="AY238" i="1"/>
  <c r="AX128" i="1"/>
  <c r="AX200" i="1"/>
  <c r="E199" i="4"/>
  <c r="AW258" i="1"/>
  <c r="E85" i="4"/>
  <c r="AW144" i="1"/>
  <c r="E193" i="4"/>
  <c r="AW252" i="1"/>
  <c r="X93" i="4"/>
  <c r="X25" i="4"/>
  <c r="X43" i="4"/>
  <c r="X133" i="4"/>
  <c r="X158" i="4"/>
  <c r="AY313" i="1"/>
  <c r="AY72" i="1"/>
  <c r="AY84" i="1"/>
  <c r="AY90" i="1"/>
  <c r="AY96" i="1"/>
  <c r="AY102" i="1"/>
  <c r="AY108" i="1"/>
  <c r="AY114" i="1"/>
  <c r="AP114" i="1" s="1"/>
  <c r="AY120" i="1"/>
  <c r="AY126" i="1"/>
  <c r="AY132" i="1"/>
  <c r="AY138" i="1"/>
  <c r="AY144" i="1"/>
  <c r="AY150" i="1"/>
  <c r="AY85" i="1"/>
  <c r="AY91" i="1"/>
  <c r="AY97" i="1"/>
  <c r="AY103" i="1"/>
  <c r="AY109" i="1"/>
  <c r="AY115" i="1"/>
  <c r="AY121" i="1"/>
  <c r="AY127" i="1"/>
  <c r="AY133" i="1"/>
  <c r="AY139" i="1"/>
  <c r="AY175" i="1"/>
  <c r="AY217" i="1"/>
  <c r="AY253" i="1"/>
  <c r="AY152" i="1"/>
  <c r="AY158" i="1"/>
  <c r="AY164" i="1"/>
  <c r="AY170" i="1"/>
  <c r="AY176" i="1"/>
  <c r="AY182" i="1"/>
  <c r="AY188" i="1"/>
  <c r="AY194" i="1"/>
  <c r="AY200" i="1"/>
  <c r="AY206" i="1"/>
  <c r="AY212" i="1"/>
  <c r="AY218" i="1"/>
  <c r="AY118" i="1"/>
  <c r="AY154" i="1"/>
  <c r="AY160" i="1"/>
  <c r="AY202" i="1"/>
  <c r="AY244" i="1"/>
  <c r="AW96" i="1"/>
  <c r="AW132" i="1"/>
  <c r="AW168" i="1"/>
  <c r="AX74" i="1"/>
  <c r="AX86" i="1"/>
  <c r="AX104" i="1"/>
  <c r="AX116" i="1"/>
  <c r="AP116" i="1" s="1"/>
  <c r="BO116" i="1" s="1"/>
  <c r="AX146" i="1"/>
  <c r="AX158" i="1"/>
  <c r="AX176" i="1"/>
  <c r="AX188" i="1"/>
  <c r="E91" i="4"/>
  <c r="AW150" i="1"/>
  <c r="E133" i="4"/>
  <c r="AW192" i="1"/>
  <c r="X7" i="4"/>
  <c r="X151" i="4"/>
  <c r="X170" i="4"/>
  <c r="AY335" i="1"/>
  <c r="AX350" i="1"/>
  <c r="AY156" i="1"/>
  <c r="AY162" i="1"/>
  <c r="AY168" i="1"/>
  <c r="AY174" i="1"/>
  <c r="AY169" i="1"/>
  <c r="AY211" i="1"/>
  <c r="AY247" i="1"/>
  <c r="AX70" i="1"/>
  <c r="AX82" i="1"/>
  <c r="AX94" i="1"/>
  <c r="AX106" i="1"/>
  <c r="AX118" i="1"/>
  <c r="AX130" i="1"/>
  <c r="AX142" i="1"/>
  <c r="AX154" i="1"/>
  <c r="AX166" i="1"/>
  <c r="AX178" i="1"/>
  <c r="AX190" i="1"/>
  <c r="AP190" i="1" s="1"/>
  <c r="AX202" i="1"/>
  <c r="AX214" i="1"/>
  <c r="AX226" i="1"/>
  <c r="AX238" i="1"/>
  <c r="AX250" i="1"/>
  <c r="AX262" i="1"/>
  <c r="AY224" i="1"/>
  <c r="AY230" i="1"/>
  <c r="AY236" i="1"/>
  <c r="AY242" i="1"/>
  <c r="AY248" i="1"/>
  <c r="AY254" i="1"/>
  <c r="AY260" i="1"/>
  <c r="AX84" i="1"/>
  <c r="AX120" i="1"/>
  <c r="AX156" i="1"/>
  <c r="AX180" i="1"/>
  <c r="AX192" i="1"/>
  <c r="AX228" i="1"/>
  <c r="AX240" i="1"/>
  <c r="AY82" i="1"/>
  <c r="AY124" i="1"/>
  <c r="AY166" i="1"/>
  <c r="AY208" i="1"/>
  <c r="AY250" i="1"/>
  <c r="AX73" i="1"/>
  <c r="AX85" i="1"/>
  <c r="AX97" i="1"/>
  <c r="AX121" i="1"/>
  <c r="AX133" i="1"/>
  <c r="AX145" i="1"/>
  <c r="AX157" i="1"/>
  <c r="AX169" i="1"/>
  <c r="AX181" i="1"/>
  <c r="AX193" i="1"/>
  <c r="AX217" i="1"/>
  <c r="AX229" i="1"/>
  <c r="AX241" i="1"/>
  <c r="AX253" i="1"/>
  <c r="AY83" i="1"/>
  <c r="AY89" i="1"/>
  <c r="AY95" i="1"/>
  <c r="AP95" i="1" s="1"/>
  <c r="AY101" i="1"/>
  <c r="AY107" i="1"/>
  <c r="AY113" i="1"/>
  <c r="AY119" i="1"/>
  <c r="AY125" i="1"/>
  <c r="AY131" i="1"/>
  <c r="AY137" i="1"/>
  <c r="AP137" i="1" s="1"/>
  <c r="AY143" i="1"/>
  <c r="AY149" i="1"/>
  <c r="AY155" i="1"/>
  <c r="AY161" i="1"/>
  <c r="AY167" i="1"/>
  <c r="AY173" i="1"/>
  <c r="AP173" i="1" s="1"/>
  <c r="AY179" i="1"/>
  <c r="AP179" i="1" s="1"/>
  <c r="AY185" i="1"/>
  <c r="AY191" i="1"/>
  <c r="AY197" i="1"/>
  <c r="AY203" i="1"/>
  <c r="AY209" i="1"/>
  <c r="AP209" i="1" s="1"/>
  <c r="AY215" i="1"/>
  <c r="AY221" i="1"/>
  <c r="AY227" i="1"/>
  <c r="AY233" i="1"/>
  <c r="AY239" i="1"/>
  <c r="AP239" i="1" s="1"/>
  <c r="AY245" i="1"/>
  <c r="AP245" i="1" s="1"/>
  <c r="AY251" i="1"/>
  <c r="AP251" i="1" s="1"/>
  <c r="AY257" i="1"/>
  <c r="AP257" i="1" s="1"/>
  <c r="AX206" i="1"/>
  <c r="U93" i="4"/>
  <c r="U136" i="4"/>
  <c r="X129" i="4"/>
  <c r="T51" i="4"/>
  <c r="E43" i="4"/>
  <c r="AW102" i="1"/>
  <c r="E151" i="4"/>
  <c r="AW210" i="1"/>
  <c r="E13" i="4"/>
  <c r="AW72" i="1"/>
  <c r="E121" i="4"/>
  <c r="AW180" i="1"/>
  <c r="AX265" i="1"/>
  <c r="AX301" i="1"/>
  <c r="AX359" i="1"/>
  <c r="AX360" i="1"/>
  <c r="AY180" i="1"/>
  <c r="AY186" i="1"/>
  <c r="AP186" i="1" s="1"/>
  <c r="AY192" i="1"/>
  <c r="AY198" i="1"/>
  <c r="AX69" i="1"/>
  <c r="AX81" i="1"/>
  <c r="AX93" i="1"/>
  <c r="AX105" i="1"/>
  <c r="AX117" i="1"/>
  <c r="AX129" i="1"/>
  <c r="AX141" i="1"/>
  <c r="AX153" i="1"/>
  <c r="AX165" i="1"/>
  <c r="AX177" i="1"/>
  <c r="AP177" i="1" s="1"/>
  <c r="AX189" i="1"/>
  <c r="AX201" i="1"/>
  <c r="AX213" i="1"/>
  <c r="AX225" i="1"/>
  <c r="AX237" i="1"/>
  <c r="AX249" i="1"/>
  <c r="AX261" i="1"/>
  <c r="AY163" i="1"/>
  <c r="AY199" i="1"/>
  <c r="AY205" i="1"/>
  <c r="AP205" i="1" s="1"/>
  <c r="AY241" i="1"/>
  <c r="AY88" i="1"/>
  <c r="AY130" i="1"/>
  <c r="AY172" i="1"/>
  <c r="AY214" i="1"/>
  <c r="AY220" i="1"/>
  <c r="AY256" i="1"/>
  <c r="AX92" i="1"/>
  <c r="AX236" i="1"/>
  <c r="X149" i="4"/>
  <c r="E61" i="4"/>
  <c r="AW120" i="1"/>
  <c r="E31" i="4"/>
  <c r="AW90" i="1"/>
  <c r="AX268" i="1"/>
  <c r="AY277" i="1"/>
  <c r="AY314" i="1"/>
  <c r="AX333" i="1"/>
  <c r="AX344" i="1"/>
  <c r="AY204" i="1"/>
  <c r="AP204" i="1" s="1"/>
  <c r="AY210" i="1"/>
  <c r="AY216" i="1"/>
  <c r="AY222" i="1"/>
  <c r="AY228" i="1"/>
  <c r="AY234" i="1"/>
  <c r="AY240" i="1"/>
  <c r="AY157" i="1"/>
  <c r="AY193" i="1"/>
  <c r="AY235" i="1"/>
  <c r="AW167" i="1"/>
  <c r="AW203" i="1"/>
  <c r="AY94" i="1"/>
  <c r="AY100" i="1"/>
  <c r="AY136" i="1"/>
  <c r="AY178" i="1"/>
  <c r="AY226" i="1"/>
  <c r="AY262" i="1"/>
  <c r="AX68" i="1"/>
  <c r="AX80" i="1"/>
  <c r="AX122" i="1"/>
  <c r="AX152" i="1"/>
  <c r="AX182" i="1"/>
  <c r="AX224" i="1"/>
  <c r="AX254" i="1"/>
  <c r="AY265" i="1"/>
  <c r="AY271" i="1"/>
  <c r="AY266" i="1"/>
  <c r="AY272" i="1"/>
  <c r="AX272" i="1"/>
  <c r="AX275" i="1"/>
  <c r="AX288" i="1"/>
  <c r="AX279" i="1"/>
  <c r="AX285" i="1"/>
  <c r="AX284" i="1"/>
  <c r="AY293" i="1"/>
  <c r="AX308" i="1"/>
  <c r="AX293" i="1"/>
  <c r="AX292" i="1"/>
  <c r="AY304" i="1"/>
  <c r="AY306" i="1"/>
  <c r="AX313" i="1"/>
  <c r="AY307" i="1"/>
  <c r="AX303" i="1"/>
  <c r="AY303" i="1"/>
  <c r="AX339" i="1"/>
  <c r="AY341" i="1"/>
  <c r="AY336" i="1"/>
  <c r="AY359" i="1"/>
  <c r="AY270" i="1"/>
  <c r="AX277" i="1"/>
  <c r="AX273" i="1"/>
  <c r="AY298" i="1"/>
  <c r="AX302" i="1"/>
  <c r="AY308" i="1"/>
  <c r="AY310" i="1"/>
  <c r="AY286" i="1"/>
  <c r="AX297" i="1"/>
  <c r="AX305" i="1"/>
  <c r="AX309" i="1"/>
  <c r="AX326" i="1"/>
  <c r="AY326" i="1"/>
  <c r="AY328" i="1"/>
  <c r="AY342" i="1"/>
  <c r="AX337" i="1"/>
  <c r="AY362" i="1"/>
  <c r="AY353" i="1"/>
  <c r="AX358" i="1"/>
  <c r="AX269" i="1"/>
  <c r="AY274" i="1"/>
  <c r="AX282" i="1"/>
  <c r="AX280" i="1"/>
  <c r="AY302" i="1"/>
  <c r="AY297" i="1"/>
  <c r="AY292" i="1"/>
  <c r="AX290" i="1"/>
  <c r="AX310" i="1"/>
  <c r="AX312" i="1"/>
  <c r="AY305" i="1"/>
  <c r="AY311" i="1"/>
  <c r="AX321" i="1"/>
  <c r="AX295" i="1"/>
  <c r="AX314" i="1"/>
  <c r="AY317" i="1"/>
  <c r="AX330" i="1"/>
  <c r="AY332" i="1"/>
  <c r="AY331" i="1"/>
  <c r="AX328" i="1"/>
  <c r="AX331" i="1"/>
  <c r="AY344" i="1"/>
  <c r="AY346" i="1"/>
  <c r="AX334" i="1"/>
  <c r="AY350" i="1"/>
  <c r="AY348" i="1"/>
  <c r="AX348" i="1"/>
  <c r="AY352" i="1"/>
  <c r="AY354" i="1"/>
  <c r="AY361" i="1"/>
  <c r="AX356" i="1"/>
  <c r="AX270" i="1"/>
  <c r="AY273" i="1"/>
  <c r="AY280" i="1"/>
  <c r="AX300" i="1"/>
  <c r="AY299" i="1"/>
  <c r="AY294" i="1"/>
  <c r="AX316" i="1"/>
  <c r="AX318" i="1"/>
  <c r="AX320" i="1"/>
  <c r="AY324" i="1"/>
  <c r="AY329" i="1"/>
  <c r="AY330" i="1"/>
  <c r="AY323" i="1"/>
  <c r="AX327" i="1"/>
  <c r="AX338" i="1"/>
  <c r="AY337" i="1"/>
  <c r="AY355" i="1"/>
  <c r="AX354" i="1"/>
  <c r="AX353" i="1"/>
  <c r="AX264" i="1"/>
  <c r="AY264" i="1"/>
  <c r="AY269" i="1"/>
  <c r="AY278" i="1"/>
  <c r="AY281" i="1"/>
  <c r="AY275" i="1"/>
  <c r="AX281" i="1"/>
  <c r="AY279" i="1"/>
  <c r="AX276" i="1"/>
  <c r="AY285" i="1"/>
  <c r="AY291" i="1"/>
  <c r="AY300" i="1"/>
  <c r="AX283" i="1"/>
  <c r="AY295" i="1"/>
  <c r="AX294" i="1"/>
  <c r="AX296" i="1"/>
  <c r="AX325" i="1"/>
  <c r="AY333" i="1"/>
  <c r="AX317" i="1"/>
  <c r="AX319" i="1"/>
  <c r="AX324" i="1"/>
  <c r="AY338" i="1"/>
  <c r="AY349" i="1"/>
  <c r="AX349" i="1"/>
  <c r="AY357" i="1"/>
  <c r="AX346" i="1"/>
  <c r="AY356" i="1"/>
  <c r="AY268" i="1"/>
  <c r="AY267" i="1"/>
  <c r="AX271" i="1"/>
  <c r="AX278" i="1"/>
  <c r="AY289" i="1"/>
  <c r="AY287" i="1"/>
  <c r="AX289" i="1"/>
  <c r="AX287" i="1"/>
  <c r="AY283" i="1"/>
  <c r="AX286" i="1"/>
  <c r="AY301" i="1"/>
  <c r="AY309" i="1"/>
  <c r="AX304" i="1"/>
  <c r="AY325" i="1"/>
  <c r="AX315" i="1"/>
  <c r="AX306" i="1"/>
  <c r="AY327" i="1"/>
  <c r="AY319" i="1"/>
  <c r="AY322" i="1"/>
  <c r="AX335" i="1"/>
  <c r="AY340" i="1"/>
  <c r="AY345" i="1"/>
  <c r="AY347" i="1"/>
  <c r="AX340" i="1"/>
  <c r="AX342" i="1"/>
  <c r="AX341" i="1"/>
  <c r="AX347" i="1"/>
  <c r="AX352" i="1"/>
  <c r="AX351" i="1"/>
  <c r="AX361" i="1"/>
  <c r="AY358" i="1"/>
  <c r="AX362" i="1"/>
  <c r="AX355" i="1"/>
  <c r="AY263" i="1"/>
  <c r="X204" i="4"/>
  <c r="AX263" i="1"/>
  <c r="E55" i="4"/>
  <c r="E169" i="4"/>
  <c r="T94" i="4"/>
  <c r="E79" i="4"/>
  <c r="U166" i="4"/>
  <c r="A5" i="10"/>
  <c r="T46" i="4"/>
  <c r="E127" i="4"/>
  <c r="U130" i="4"/>
  <c r="A38" i="10"/>
  <c r="A38" i="9"/>
  <c r="A38" i="7"/>
  <c r="A38" i="4"/>
  <c r="A74" i="10"/>
  <c r="A74" i="9"/>
  <c r="A74" i="7"/>
  <c r="A74" i="4"/>
  <c r="A110" i="10"/>
  <c r="A110" i="9"/>
  <c r="A110" i="7"/>
  <c r="A110" i="4"/>
  <c r="A146" i="10"/>
  <c r="A146" i="9"/>
  <c r="A146" i="7"/>
  <c r="A146" i="4"/>
  <c r="A182" i="10"/>
  <c r="A182" i="9"/>
  <c r="A182" i="7"/>
  <c r="A182" i="4"/>
  <c r="A161" i="10"/>
  <c r="A161" i="9"/>
  <c r="A161" i="7"/>
  <c r="A161" i="4"/>
  <c r="A32" i="10"/>
  <c r="A32" i="9"/>
  <c r="A32" i="7"/>
  <c r="A32" i="4"/>
  <c r="A68" i="10"/>
  <c r="A68" i="9"/>
  <c r="A68" i="7"/>
  <c r="A68" i="4"/>
  <c r="A104" i="10"/>
  <c r="A104" i="9"/>
  <c r="A104" i="7"/>
  <c r="A104" i="4"/>
  <c r="A140" i="10"/>
  <c r="A140" i="9"/>
  <c r="A140" i="7"/>
  <c r="A140" i="4"/>
  <c r="A176" i="10"/>
  <c r="A176" i="9"/>
  <c r="A176" i="7"/>
  <c r="A176" i="4"/>
  <c r="A14" i="10"/>
  <c r="A14" i="9"/>
  <c r="A14" i="7"/>
  <c r="A14" i="4"/>
  <c r="A50" i="10"/>
  <c r="A50" i="9"/>
  <c r="A50" i="7"/>
  <c r="A50" i="4"/>
  <c r="A86" i="10"/>
  <c r="A86" i="9"/>
  <c r="A86" i="7"/>
  <c r="A86" i="4"/>
  <c r="A122" i="10"/>
  <c r="A122" i="9"/>
  <c r="A122" i="7"/>
  <c r="A122" i="4"/>
  <c r="A158" i="10"/>
  <c r="A158" i="9"/>
  <c r="A158" i="7"/>
  <c r="A158" i="4"/>
  <c r="A194" i="10"/>
  <c r="A194" i="9"/>
  <c r="A194" i="7"/>
  <c r="A194" i="4"/>
  <c r="A17" i="10"/>
  <c r="A17" i="9"/>
  <c r="A17" i="7"/>
  <c r="A17" i="4"/>
  <c r="A5" i="7"/>
  <c r="A5" i="9"/>
  <c r="A26" i="10"/>
  <c r="A26" i="9"/>
  <c r="A26" i="7"/>
  <c r="A26" i="4"/>
  <c r="A62" i="10"/>
  <c r="A62" i="7"/>
  <c r="A62" i="9"/>
  <c r="A62" i="4"/>
  <c r="A98" i="10"/>
  <c r="A98" i="9"/>
  <c r="A98" i="7"/>
  <c r="A98" i="4"/>
  <c r="A134" i="10"/>
  <c r="A134" i="9"/>
  <c r="A134" i="7"/>
  <c r="A134" i="4"/>
  <c r="A170" i="10"/>
  <c r="A170" i="9"/>
  <c r="A170" i="7"/>
  <c r="A170" i="4"/>
  <c r="A89" i="10"/>
  <c r="A89" i="9"/>
  <c r="A89" i="7"/>
  <c r="A89" i="4"/>
  <c r="X23" i="4"/>
  <c r="X59" i="4"/>
  <c r="X95" i="4"/>
  <c r="X131" i="4"/>
  <c r="X167" i="4"/>
  <c r="X203" i="4"/>
  <c r="E46" i="4"/>
  <c r="E172" i="4"/>
  <c r="AD21" i="4"/>
  <c r="AD45" i="4"/>
  <c r="X38" i="4"/>
  <c r="X74" i="4"/>
  <c r="X110" i="4"/>
  <c r="X146" i="4"/>
  <c r="X197" i="4"/>
  <c r="X28" i="4"/>
  <c r="AD34" i="4"/>
  <c r="AD52" i="4"/>
  <c r="X64" i="4"/>
  <c r="AD70" i="4"/>
  <c r="AD88" i="4"/>
  <c r="X100" i="4"/>
  <c r="AD106" i="4"/>
  <c r="AD124" i="4"/>
  <c r="X136" i="4"/>
  <c r="AD142" i="4"/>
  <c r="AD160" i="4"/>
  <c r="X172" i="4"/>
  <c r="AD178" i="4"/>
  <c r="AD196" i="4"/>
  <c r="AD78" i="4"/>
  <c r="X104" i="4"/>
  <c r="X147" i="4"/>
  <c r="X191" i="4"/>
  <c r="E175" i="4"/>
  <c r="AD84" i="4"/>
  <c r="X26" i="4"/>
  <c r="AD66" i="4"/>
  <c r="AD132" i="4"/>
  <c r="X13" i="4"/>
  <c r="X78" i="4"/>
  <c r="X135" i="4"/>
  <c r="X179" i="4"/>
  <c r="AD31" i="4"/>
  <c r="AD43" i="4"/>
  <c r="AD67" i="4"/>
  <c r="AD79" i="4"/>
  <c r="AD103" i="4"/>
  <c r="AD115" i="4"/>
  <c r="AD139" i="4"/>
  <c r="AD151" i="4"/>
  <c r="AD175" i="4"/>
  <c r="AD50" i="4"/>
  <c r="AD80" i="4"/>
  <c r="AD116" i="4"/>
  <c r="AD146" i="4"/>
  <c r="AD182" i="4"/>
  <c r="E40" i="4"/>
  <c r="E82" i="4"/>
  <c r="E118" i="4"/>
  <c r="E160" i="4"/>
  <c r="AD174" i="4"/>
  <c r="X29" i="4"/>
  <c r="X72" i="4"/>
  <c r="X194" i="4"/>
  <c r="AD201" i="4"/>
  <c r="AD192" i="4"/>
  <c r="E108" i="4"/>
  <c r="E144" i="4"/>
  <c r="A20" i="10"/>
  <c r="A20" i="9"/>
  <c r="A20" i="7"/>
  <c r="A20" i="4"/>
  <c r="A56" i="10"/>
  <c r="A56" i="9"/>
  <c r="A56" i="7"/>
  <c r="A56" i="4"/>
  <c r="A92" i="10"/>
  <c r="A92" i="9"/>
  <c r="A92" i="7"/>
  <c r="A92" i="4"/>
  <c r="A128" i="10"/>
  <c r="A128" i="9"/>
  <c r="A128" i="7"/>
  <c r="A128" i="4"/>
  <c r="A164" i="10"/>
  <c r="A164" i="9"/>
  <c r="A164" i="7"/>
  <c r="A164" i="4"/>
  <c r="A200" i="10"/>
  <c r="A200" i="9"/>
  <c r="A200" i="7"/>
  <c r="A200" i="4"/>
  <c r="A53" i="10"/>
  <c r="A53" i="9"/>
  <c r="A53" i="7"/>
  <c r="A53" i="4"/>
  <c r="X30" i="4"/>
  <c r="X66" i="4"/>
  <c r="X102" i="4"/>
  <c r="X138" i="4"/>
  <c r="X174" i="4"/>
  <c r="AD63" i="4"/>
  <c r="AD165" i="4"/>
  <c r="AD177" i="4"/>
  <c r="X9" i="4"/>
  <c r="X45" i="4"/>
  <c r="X81" i="4"/>
  <c r="X117" i="4"/>
  <c r="X153" i="4"/>
  <c r="X16" i="4"/>
  <c r="X34" i="4"/>
  <c r="X52" i="4"/>
  <c r="X70" i="4"/>
  <c r="X106" i="4"/>
  <c r="X142" i="4"/>
  <c r="X178" i="4"/>
  <c r="AD48" i="4"/>
  <c r="AD90" i="4"/>
  <c r="AD144" i="4"/>
  <c r="X32" i="4"/>
  <c r="X68" i="4"/>
  <c r="X111" i="4"/>
  <c r="X155" i="4"/>
  <c r="X198" i="4"/>
  <c r="AD23" i="4"/>
  <c r="AD35" i="4"/>
  <c r="AD47" i="4"/>
  <c r="AD59" i="4"/>
  <c r="AD71" i="4"/>
  <c r="AD83" i="4"/>
  <c r="AD95" i="4"/>
  <c r="AD107" i="4"/>
  <c r="AD119" i="4"/>
  <c r="AD143" i="4"/>
  <c r="AD179" i="4"/>
  <c r="AD54" i="4"/>
  <c r="AD102" i="4"/>
  <c r="AD162" i="4"/>
  <c r="X33" i="4"/>
  <c r="X69" i="4"/>
  <c r="AD180" i="4"/>
  <c r="X20" i="4"/>
  <c r="X85" i="4"/>
  <c r="X143" i="4"/>
  <c r="X186" i="4"/>
  <c r="AD55" i="4"/>
  <c r="AD91" i="4"/>
  <c r="AD127" i="4"/>
  <c r="AD163" i="4"/>
  <c r="AD193" i="4"/>
  <c r="AD26" i="4"/>
  <c r="AD62" i="4"/>
  <c r="AD92" i="4"/>
  <c r="AD128" i="4"/>
  <c r="AD158" i="4"/>
  <c r="AD194" i="4"/>
  <c r="AD93" i="4"/>
  <c r="AD111" i="4"/>
  <c r="X36" i="4"/>
  <c r="X165" i="4"/>
  <c r="X201" i="4"/>
  <c r="AD56" i="4"/>
  <c r="AD98" i="4"/>
  <c r="AD134" i="4"/>
  <c r="AD176" i="4"/>
  <c r="E52" i="4"/>
  <c r="E100" i="4"/>
  <c r="E142" i="4"/>
  <c r="E184" i="4"/>
  <c r="AD15" i="4"/>
  <c r="AD117" i="4"/>
  <c r="AD135" i="4"/>
  <c r="AD36" i="4"/>
  <c r="E76" i="4"/>
  <c r="E196" i="4"/>
  <c r="AD195" i="4"/>
  <c r="AD30" i="4"/>
  <c r="X17" i="4"/>
  <c r="X53" i="4"/>
  <c r="X89" i="4"/>
  <c r="X125" i="4"/>
  <c r="X161" i="4"/>
  <c r="AD22" i="4"/>
  <c r="AD40" i="4"/>
  <c r="AD58" i="4"/>
  <c r="AD76" i="4"/>
  <c r="X88" i="4"/>
  <c r="AD94" i="4"/>
  <c r="AD112" i="4"/>
  <c r="X124" i="4"/>
  <c r="AD130" i="4"/>
  <c r="AD148" i="4"/>
  <c r="X160" i="4"/>
  <c r="AD166" i="4"/>
  <c r="AD184" i="4"/>
  <c r="X196" i="4"/>
  <c r="AD202" i="4"/>
  <c r="E73" i="4"/>
  <c r="X39" i="4"/>
  <c r="X75" i="4"/>
  <c r="X119" i="4"/>
  <c r="X162" i="4"/>
  <c r="AD149" i="4"/>
  <c r="AD185" i="4"/>
  <c r="X48" i="4"/>
  <c r="AD96" i="4"/>
  <c r="AD198" i="4"/>
  <c r="X27" i="4"/>
  <c r="X92" i="4"/>
  <c r="X150" i="4"/>
  <c r="X193" i="4"/>
  <c r="AD181" i="4"/>
  <c r="E16" i="4"/>
  <c r="E58" i="4"/>
  <c r="E94" i="4"/>
  <c r="E130" i="4"/>
  <c r="E178" i="4"/>
  <c r="AD27" i="4"/>
  <c r="X122" i="4"/>
  <c r="X173" i="4"/>
  <c r="AD33" i="4"/>
  <c r="E48" i="4"/>
  <c r="A204" i="10"/>
  <c r="A204" i="9"/>
  <c r="A204" i="7"/>
  <c r="A204" i="4"/>
  <c r="A8" i="10"/>
  <c r="A8" i="9"/>
  <c r="A8" i="7"/>
  <c r="A8" i="4"/>
  <c r="A44" i="10"/>
  <c r="A44" i="9"/>
  <c r="A44" i="7"/>
  <c r="A44" i="4"/>
  <c r="A80" i="10"/>
  <c r="A80" i="9"/>
  <c r="A80" i="7"/>
  <c r="A80" i="4"/>
  <c r="A116" i="10"/>
  <c r="A116" i="9"/>
  <c r="A116" i="7"/>
  <c r="A116" i="4"/>
  <c r="A152" i="10"/>
  <c r="A152" i="9"/>
  <c r="A152" i="7"/>
  <c r="A152" i="4"/>
  <c r="A188" i="10"/>
  <c r="A188" i="9"/>
  <c r="A188" i="7"/>
  <c r="A188" i="4"/>
  <c r="A197" i="10"/>
  <c r="A197" i="9"/>
  <c r="A197" i="7"/>
  <c r="A197" i="4"/>
  <c r="AD81" i="4"/>
  <c r="AD99" i="4"/>
  <c r="E115" i="4"/>
  <c r="X24" i="4"/>
  <c r="X60" i="4"/>
  <c r="X96" i="4"/>
  <c r="X132" i="4"/>
  <c r="X175" i="4"/>
  <c r="X22" i="4"/>
  <c r="X40" i="4"/>
  <c r="X58" i="4"/>
  <c r="X76" i="4"/>
  <c r="X94" i="4"/>
  <c r="X112" i="4"/>
  <c r="X130" i="4"/>
  <c r="X148" i="4"/>
  <c r="X166" i="4"/>
  <c r="X184" i="4"/>
  <c r="X202" i="4"/>
  <c r="E109" i="4"/>
  <c r="AD60" i="4"/>
  <c r="AD108" i="4"/>
  <c r="X47" i="4"/>
  <c r="X83" i="4"/>
  <c r="X169" i="4"/>
  <c r="AD29" i="4"/>
  <c r="AD65" i="4"/>
  <c r="AD89" i="4"/>
  <c r="AD101" i="4"/>
  <c r="AD125" i="4"/>
  <c r="AD155" i="4"/>
  <c r="AD161" i="4"/>
  <c r="AD191" i="4"/>
  <c r="AD197" i="4"/>
  <c r="E67" i="4"/>
  <c r="AD72" i="4"/>
  <c r="X12" i="4"/>
  <c r="X105" i="4"/>
  <c r="X141" i="4"/>
  <c r="X177" i="4"/>
  <c r="X49" i="4"/>
  <c r="X99" i="4"/>
  <c r="X157" i="4"/>
  <c r="X200" i="4"/>
  <c r="AD37" i="4"/>
  <c r="AD73" i="4"/>
  <c r="AD109" i="4"/>
  <c r="AD145" i="4"/>
  <c r="AD199" i="4"/>
  <c r="AD38" i="4"/>
  <c r="AD68" i="4"/>
  <c r="AD104" i="4"/>
  <c r="AD140" i="4"/>
  <c r="AD170" i="4"/>
  <c r="AD39" i="4"/>
  <c r="AD129" i="4"/>
  <c r="AD141" i="4"/>
  <c r="X86" i="4"/>
  <c r="X137" i="4"/>
  <c r="X180" i="4"/>
  <c r="E22" i="4"/>
  <c r="E64" i="4"/>
  <c r="E112" i="4"/>
  <c r="E154" i="4"/>
  <c r="E202" i="4"/>
  <c r="AD57" i="4"/>
  <c r="AD75" i="4"/>
  <c r="AD153" i="4"/>
  <c r="AD171" i="4"/>
  <c r="X8" i="4"/>
  <c r="X44" i="4"/>
  <c r="X80" i="4"/>
  <c r="X116" i="4"/>
  <c r="X152" i="4"/>
  <c r="X188" i="4"/>
  <c r="E136" i="4"/>
  <c r="AD123" i="4"/>
  <c r="AD168" i="4"/>
  <c r="X182" i="4"/>
  <c r="AD10" i="4"/>
  <c r="AD28" i="4"/>
  <c r="AD46" i="4"/>
  <c r="AD64" i="4"/>
  <c r="AD82" i="4"/>
  <c r="AD100" i="4"/>
  <c r="AD118" i="4"/>
  <c r="AD136" i="4"/>
  <c r="AD154" i="4"/>
  <c r="AD172" i="4"/>
  <c r="AD190" i="4"/>
  <c r="E145" i="4"/>
  <c r="AD156" i="4"/>
  <c r="X11" i="4"/>
  <c r="X54" i="4"/>
  <c r="X176" i="4"/>
  <c r="AD41" i="4"/>
  <c r="AD53" i="4"/>
  <c r="AD77" i="4"/>
  <c r="AD113" i="4"/>
  <c r="E103" i="4"/>
  <c r="AD120" i="4"/>
  <c r="X84" i="4"/>
  <c r="X120" i="4"/>
  <c r="X156" i="4"/>
  <c r="X192" i="4"/>
  <c r="X56" i="4"/>
  <c r="X121" i="4"/>
  <c r="X164" i="4"/>
  <c r="AD13" i="4"/>
  <c r="AD25" i="4"/>
  <c r="AD49" i="4"/>
  <c r="AD61" i="4"/>
  <c r="AD85" i="4"/>
  <c r="AD97" i="4"/>
  <c r="AD121" i="4"/>
  <c r="AD133" i="4"/>
  <c r="AD157" i="4"/>
  <c r="AD169" i="4"/>
  <c r="AD187" i="4"/>
  <c r="E28" i="4"/>
  <c r="E70" i="4"/>
  <c r="E106" i="4"/>
  <c r="E148" i="4"/>
  <c r="E190" i="4"/>
  <c r="AD159" i="4"/>
  <c r="X57" i="4"/>
  <c r="X101" i="4"/>
  <c r="X144" i="4"/>
  <c r="AD32" i="4"/>
  <c r="AD74" i="4"/>
  <c r="AD110" i="4"/>
  <c r="AD152" i="4"/>
  <c r="AD188" i="4"/>
  <c r="AD87" i="4"/>
  <c r="E159" i="4"/>
  <c r="A125" i="10"/>
  <c r="A125" i="9"/>
  <c r="A125" i="7"/>
  <c r="A125" i="4"/>
  <c r="X15" i="4"/>
  <c r="X51" i="4"/>
  <c r="X87" i="4"/>
  <c r="X123" i="4"/>
  <c r="X159" i="4"/>
  <c r="X195" i="4"/>
  <c r="AD147" i="4"/>
  <c r="X189" i="4"/>
  <c r="X10" i="4"/>
  <c r="X46" i="4"/>
  <c r="X82" i="4"/>
  <c r="X118" i="4"/>
  <c r="X154" i="4"/>
  <c r="X190" i="4"/>
  <c r="E181" i="4"/>
  <c r="AD126" i="4"/>
  <c r="AD186" i="4"/>
  <c r="X140" i="4"/>
  <c r="X183" i="4"/>
  <c r="AD131" i="4"/>
  <c r="AD137" i="4"/>
  <c r="AD167" i="4"/>
  <c r="AD173" i="4"/>
  <c r="AD203" i="4"/>
  <c r="E139" i="4"/>
  <c r="AD42" i="4"/>
  <c r="AD138" i="4"/>
  <c r="AD114" i="4"/>
  <c r="X63" i="4"/>
  <c r="X128" i="4"/>
  <c r="X171" i="4"/>
  <c r="AD51" i="4"/>
  <c r="AD69" i="4"/>
  <c r="AD183" i="4"/>
  <c r="AD24" i="4"/>
  <c r="X21" i="4"/>
  <c r="X65" i="4"/>
  <c r="X108" i="4"/>
  <c r="AD44" i="4"/>
  <c r="AD86" i="4"/>
  <c r="AD122" i="4"/>
  <c r="AD164" i="4"/>
  <c r="AD200" i="4"/>
  <c r="E34" i="4"/>
  <c r="E88" i="4"/>
  <c r="E124" i="4"/>
  <c r="E166" i="4"/>
  <c r="AD105" i="4"/>
  <c r="AD189" i="4"/>
  <c r="AD150" i="4"/>
  <c r="X6" i="4"/>
  <c r="AD29" i="16"/>
  <c r="AB29" i="16"/>
  <c r="AA29" i="16"/>
  <c r="Z29" i="16"/>
  <c r="Y29" i="16"/>
  <c r="X29" i="16"/>
  <c r="W29" i="16"/>
  <c r="V29" i="16"/>
  <c r="R29" i="16"/>
  <c r="AD28" i="16"/>
  <c r="AB28" i="16"/>
  <c r="Z28" i="16"/>
  <c r="Y28" i="16"/>
  <c r="X28" i="16"/>
  <c r="W28" i="16"/>
  <c r="V28" i="16"/>
  <c r="R28" i="16"/>
  <c r="G28" i="16"/>
  <c r="AD27" i="16"/>
  <c r="AB27" i="16"/>
  <c r="AA27" i="16"/>
  <c r="Z27" i="16"/>
  <c r="Y27" i="16"/>
  <c r="X27" i="16"/>
  <c r="W27" i="16"/>
  <c r="V27" i="16"/>
  <c r="R27" i="16"/>
  <c r="G27" i="16"/>
  <c r="AQ64" i="1" l="1"/>
  <c r="AG5" i="4" s="1"/>
  <c r="X64" i="1"/>
  <c r="V5" i="4" s="1"/>
  <c r="Y64" i="1"/>
  <c r="W5" i="4" s="1"/>
  <c r="AA64" i="1"/>
  <c r="Y5" i="4" s="1"/>
  <c r="AO64" i="1"/>
  <c r="AE5" i="4" s="1"/>
  <c r="V64" i="1"/>
  <c r="T5" i="4" s="1"/>
  <c r="W64" i="1"/>
  <c r="U5" i="4" s="1"/>
  <c r="AB64" i="1"/>
  <c r="Z5" i="4" s="1"/>
  <c r="Z64" i="1"/>
  <c r="X5" i="4" s="1"/>
  <c r="AE64" i="1"/>
  <c r="AL64" i="1" s="1"/>
  <c r="AB5" i="4" s="1"/>
  <c r="AF64" i="1"/>
  <c r="AG64" i="1" s="1" a="1"/>
  <c r="AG64" i="1" s="1"/>
  <c r="AP212" i="1"/>
  <c r="AP165" i="1"/>
  <c r="BO165" i="1" s="1"/>
  <c r="BJ165" i="1" s="1"/>
  <c r="AP131" i="1"/>
  <c r="AP187" i="1"/>
  <c r="AP89" i="1"/>
  <c r="AP156" i="1"/>
  <c r="AP316" i="1"/>
  <c r="AF257" i="4" s="1"/>
  <c r="AP252" i="1"/>
  <c r="AP329" i="1"/>
  <c r="AF270" i="4" s="1"/>
  <c r="AP107" i="1"/>
  <c r="AS107" i="1" s="1"/>
  <c r="AP322" i="1"/>
  <c r="AF263" i="4" s="1"/>
  <c r="AP108" i="1"/>
  <c r="AS108" i="1" s="1"/>
  <c r="AP194" i="1"/>
  <c r="AR194" i="1" s="1"/>
  <c r="AP111" i="1"/>
  <c r="BO111" i="1" s="1"/>
  <c r="BB111" i="1" s="1"/>
  <c r="AP215" i="1"/>
  <c r="BO215" i="1" s="1"/>
  <c r="AP101" i="1"/>
  <c r="AS101" i="1" s="1"/>
  <c r="AP203" i="1"/>
  <c r="BO203" i="1" s="1"/>
  <c r="AP143" i="1"/>
  <c r="AP113" i="1"/>
  <c r="AS113" i="1" s="1"/>
  <c r="AP260" i="1"/>
  <c r="BO260" i="1" s="1"/>
  <c r="AP185" i="1"/>
  <c r="AP115" i="1"/>
  <c r="AS115" i="1" s="1"/>
  <c r="AP133" i="1"/>
  <c r="AR133" i="1" s="1"/>
  <c r="AP246" i="1"/>
  <c r="BO246" i="1" s="1"/>
  <c r="BI246" i="1" s="1"/>
  <c r="AP223" i="1"/>
  <c r="AS223" i="1" s="1"/>
  <c r="AP221" i="1"/>
  <c r="BO221" i="1" s="1"/>
  <c r="AP154" i="1"/>
  <c r="BO154" i="1" s="1"/>
  <c r="AP102" i="1"/>
  <c r="AP97" i="1"/>
  <c r="BO97" i="1" s="1"/>
  <c r="AP243" i="1"/>
  <c r="AP249" i="1"/>
  <c r="AS249" i="1" s="1"/>
  <c r="AP167" i="1"/>
  <c r="AR167" i="1" s="1"/>
  <c r="AP213" i="1"/>
  <c r="AS213" i="1" s="1"/>
  <c r="AP201" i="1"/>
  <c r="BO201" i="1" s="1"/>
  <c r="BC201" i="1" s="1"/>
  <c r="AP171" i="1"/>
  <c r="AR171" i="1" s="1"/>
  <c r="AP127" i="1"/>
  <c r="AR127" i="1" s="1"/>
  <c r="AP174" i="1"/>
  <c r="BO174" i="1" s="1"/>
  <c r="BG174" i="1" s="1"/>
  <c r="AP105" i="1"/>
  <c r="BO105" i="1" s="1"/>
  <c r="AP122" i="1"/>
  <c r="BO122" i="1" s="1"/>
  <c r="AZ122" i="1" s="1"/>
  <c r="AP222" i="1"/>
  <c r="AR222" i="1" s="1"/>
  <c r="AP237" i="1"/>
  <c r="AS237" i="1" s="1"/>
  <c r="AP151" i="1"/>
  <c r="AS151" i="1" s="1"/>
  <c r="AP210" i="1"/>
  <c r="BO210" i="1" s="1"/>
  <c r="AP230" i="1"/>
  <c r="BO230" i="1" s="1"/>
  <c r="AP141" i="1"/>
  <c r="BO141" i="1" s="1"/>
  <c r="AP129" i="1"/>
  <c r="BO129" i="1" s="1"/>
  <c r="BQ129" i="1" s="1"/>
  <c r="AP109" i="1"/>
  <c r="BO109" i="1" s="1"/>
  <c r="AP86" i="1"/>
  <c r="AS86" i="1" s="1"/>
  <c r="AP93" i="1"/>
  <c r="AS93" i="1" s="1"/>
  <c r="AP96" i="1"/>
  <c r="AS96" i="1" s="1"/>
  <c r="AP336" i="1"/>
  <c r="AF277" i="4" s="1"/>
  <c r="AP92" i="1"/>
  <c r="BO92" i="1" s="1"/>
  <c r="AP307" i="1"/>
  <c r="AF248" i="4" s="1"/>
  <c r="AP152" i="1"/>
  <c r="BO152" i="1" s="1"/>
  <c r="BQ152" i="1" s="1"/>
  <c r="AP238" i="1"/>
  <c r="AR238" i="1" s="1"/>
  <c r="AY78" i="1"/>
  <c r="AP78" i="1" s="1"/>
  <c r="AR78" i="1" s="1"/>
  <c r="AH19" i="4" s="1"/>
  <c r="AP144" i="1"/>
  <c r="AR144" i="1" s="1"/>
  <c r="AH85" i="4" s="1"/>
  <c r="AP90" i="1"/>
  <c r="AR90" i="1" s="1"/>
  <c r="AW69" i="1"/>
  <c r="AY69" i="1"/>
  <c r="AY68" i="1"/>
  <c r="AP68" i="1" s="1"/>
  <c r="BO68" i="1" s="1"/>
  <c r="BI68" i="1" s="1"/>
  <c r="AP197" i="1"/>
  <c r="BO197" i="1" s="1"/>
  <c r="AP161" i="1"/>
  <c r="AS161" i="1" s="1"/>
  <c r="AP125" i="1"/>
  <c r="AR125" i="1" s="1"/>
  <c r="AP233" i="1"/>
  <c r="AS233" i="1" s="1"/>
  <c r="AP234" i="1"/>
  <c r="AS234" i="1" s="1"/>
  <c r="AP198" i="1"/>
  <c r="AS198" i="1" s="1"/>
  <c r="AP126" i="1"/>
  <c r="AS126" i="1" s="1"/>
  <c r="AP254" i="1"/>
  <c r="BO254" i="1" s="1"/>
  <c r="BC254" i="1" s="1"/>
  <c r="AP227" i="1"/>
  <c r="AR227" i="1" s="1"/>
  <c r="AP191" i="1"/>
  <c r="AR191" i="1" s="1"/>
  <c r="AP155" i="1"/>
  <c r="BO155" i="1" s="1"/>
  <c r="AP119" i="1"/>
  <c r="AR119" i="1" s="1"/>
  <c r="AP83" i="1"/>
  <c r="AR83" i="1" s="1"/>
  <c r="AP218" i="1"/>
  <c r="AR218" i="1" s="1"/>
  <c r="AH159" i="4" s="1"/>
  <c r="AP181" i="1"/>
  <c r="AR181" i="1" s="1"/>
  <c r="AP199" i="1"/>
  <c r="BO199" i="1" s="1"/>
  <c r="AP142" i="1"/>
  <c r="AS142" i="1" s="1"/>
  <c r="AP229" i="1"/>
  <c r="AR229" i="1" s="1"/>
  <c r="AP145" i="1"/>
  <c r="AR145" i="1" s="1"/>
  <c r="AP357" i="1"/>
  <c r="AF298" i="4" s="1"/>
  <c r="AP217" i="1"/>
  <c r="BO217" i="1" s="1"/>
  <c r="BP217" i="1" s="1"/>
  <c r="AP339" i="1"/>
  <c r="AF280" i="4" s="1"/>
  <c r="AP150" i="1"/>
  <c r="AR150" i="1" s="1"/>
  <c r="AH91" i="4" s="1"/>
  <c r="AP263" i="1"/>
  <c r="AR263" i="1" s="1"/>
  <c r="AP335" i="1"/>
  <c r="E37" i="4"/>
  <c r="AP250" i="1"/>
  <c r="BO250" i="1" s="1"/>
  <c r="AP202" i="1"/>
  <c r="BO202" i="1" s="1"/>
  <c r="AP176" i="1"/>
  <c r="BO176" i="1" s="1"/>
  <c r="BQ176" i="1" s="1"/>
  <c r="AP258" i="1"/>
  <c r="AS258" i="1" s="1"/>
  <c r="AP140" i="1"/>
  <c r="AR140" i="1" s="1"/>
  <c r="AP169" i="1"/>
  <c r="AS169" i="1" s="1"/>
  <c r="AP170" i="1"/>
  <c r="AR170" i="1" s="1"/>
  <c r="AP138" i="1"/>
  <c r="AS138" i="1" s="1"/>
  <c r="AL77" i="1"/>
  <c r="AB18" i="4" s="1"/>
  <c r="AM76" i="1"/>
  <c r="AC17" i="4" s="1"/>
  <c r="AP321" i="1"/>
  <c r="AS321" i="1" s="1"/>
  <c r="AI262" i="4" s="1"/>
  <c r="AP235" i="1"/>
  <c r="BO235" i="1" s="1"/>
  <c r="AP236" i="1"/>
  <c r="BO236" i="1" s="1"/>
  <c r="AP315" i="1"/>
  <c r="AF256" i="4" s="1"/>
  <c r="AP216" i="1"/>
  <c r="BO216" i="1" s="1"/>
  <c r="AP153" i="1"/>
  <c r="BO153" i="1" s="1"/>
  <c r="BG153" i="1" s="1"/>
  <c r="AP163" i="1"/>
  <c r="BO163" i="1" s="1"/>
  <c r="AP351" i="1"/>
  <c r="AR351" i="1" s="1"/>
  <c r="AH292" i="4" s="1"/>
  <c r="AP278" i="1"/>
  <c r="AR278" i="1" s="1"/>
  <c r="AH219" i="4" s="1"/>
  <c r="AP124" i="1"/>
  <c r="BO124" i="1" s="1"/>
  <c r="AP211" i="1"/>
  <c r="AR211" i="1" s="1"/>
  <c r="AP164" i="1"/>
  <c r="BO164" i="1" s="1"/>
  <c r="BM164" i="1" s="1"/>
  <c r="AP139" i="1"/>
  <c r="BO139" i="1" s="1"/>
  <c r="BN139" i="1" s="1"/>
  <c r="AR116" i="1"/>
  <c r="AP149" i="1"/>
  <c r="AS149" i="1" s="1"/>
  <c r="AP84" i="1"/>
  <c r="AF25" i="4" s="1"/>
  <c r="AP361" i="1"/>
  <c r="AS361" i="1" s="1"/>
  <c r="AI302" i="4" s="1"/>
  <c r="AP81" i="1"/>
  <c r="AS81" i="1" s="1"/>
  <c r="AI22" i="4" s="1"/>
  <c r="AP121" i="1"/>
  <c r="BO121" i="1" s="1"/>
  <c r="AP333" i="1"/>
  <c r="AF274" i="4" s="1"/>
  <c r="AP318" i="1"/>
  <c r="AF259" i="4" s="1"/>
  <c r="AP312" i="1"/>
  <c r="AR312" i="1" s="1"/>
  <c r="AP274" i="1"/>
  <c r="AF215" i="4" s="1"/>
  <c r="AS116" i="1"/>
  <c r="AP120" i="1"/>
  <c r="AR120" i="1" s="1"/>
  <c r="AP85" i="1"/>
  <c r="BO85" i="1" s="1"/>
  <c r="AP248" i="1"/>
  <c r="BO248" i="1" s="1"/>
  <c r="AP106" i="1"/>
  <c r="AS106" i="1" s="1"/>
  <c r="AP128" i="1"/>
  <c r="AR128" i="1" s="1"/>
  <c r="AP231" i="1"/>
  <c r="AR231" i="1" s="1"/>
  <c r="AP159" i="1"/>
  <c r="AS159" i="1" s="1"/>
  <c r="AP87" i="1"/>
  <c r="BO87" i="1" s="1"/>
  <c r="AP320" i="1"/>
  <c r="AR320" i="1" s="1"/>
  <c r="AP332" i="1"/>
  <c r="AF273" i="4" s="1"/>
  <c r="AP225" i="1"/>
  <c r="BO225" i="1" s="1"/>
  <c r="AZ225" i="1" s="1"/>
  <c r="AP162" i="1"/>
  <c r="AS162" i="1" s="1"/>
  <c r="AP355" i="1"/>
  <c r="AP291" i="1"/>
  <c r="AF232" i="4" s="1"/>
  <c r="AP314" i="1"/>
  <c r="AF255" i="4" s="1"/>
  <c r="AP310" i="1"/>
  <c r="AF251" i="4" s="1"/>
  <c r="AP261" i="1"/>
  <c r="BO261" i="1" s="1"/>
  <c r="BQ261" i="1" s="1"/>
  <c r="AP189" i="1"/>
  <c r="AS189" i="1" s="1"/>
  <c r="AP117" i="1"/>
  <c r="BO117" i="1" s="1"/>
  <c r="BH117" i="1" s="1"/>
  <c r="AP241" i="1"/>
  <c r="BO241" i="1" s="1"/>
  <c r="AP110" i="1"/>
  <c r="AS110" i="1" s="1"/>
  <c r="BO212" i="1"/>
  <c r="BA212" i="1" s="1"/>
  <c r="AR212" i="1"/>
  <c r="AW326" i="1"/>
  <c r="AP326" i="1" s="1"/>
  <c r="E267" i="4"/>
  <c r="AW279" i="1"/>
  <c r="E220" i="4"/>
  <c r="AW303" i="1"/>
  <c r="AP303" i="1" s="1"/>
  <c r="AR303" i="1" s="1"/>
  <c r="E244" i="4"/>
  <c r="AW295" i="1"/>
  <c r="AP295" i="1" s="1"/>
  <c r="E236" i="4"/>
  <c r="AW273" i="1"/>
  <c r="AP273" i="1" s="1"/>
  <c r="E214" i="4"/>
  <c r="AW267" i="1"/>
  <c r="AP267" i="1" s="1"/>
  <c r="AF208" i="4" s="1"/>
  <c r="E208" i="4"/>
  <c r="AW275" i="1"/>
  <c r="E216" i="4"/>
  <c r="AW281" i="1"/>
  <c r="AP281" i="1" s="1"/>
  <c r="AF222" i="4" s="1"/>
  <c r="E222" i="4"/>
  <c r="AS165" i="1"/>
  <c r="AI106" i="4" s="1"/>
  <c r="AP240" i="1"/>
  <c r="AS240" i="1" s="1"/>
  <c r="AP214" i="1"/>
  <c r="BO214" i="1" s="1"/>
  <c r="AP168" i="1"/>
  <c r="AR168" i="1" s="1"/>
  <c r="AP104" i="1"/>
  <c r="AS104" i="1" s="1"/>
  <c r="AP98" i="1"/>
  <c r="AS98" i="1" s="1"/>
  <c r="AP135" i="1"/>
  <c r="AR135" i="1" s="1"/>
  <c r="AP91" i="1"/>
  <c r="BO91" i="1" s="1"/>
  <c r="AP220" i="1"/>
  <c r="BO220" i="1" s="1"/>
  <c r="AP148" i="1"/>
  <c r="AS148" i="1" s="1"/>
  <c r="AW346" i="1"/>
  <c r="AP346" i="1" s="1"/>
  <c r="AS346" i="1" s="1"/>
  <c r="AI287" i="4" s="1"/>
  <c r="E287" i="4"/>
  <c r="AW350" i="1"/>
  <c r="AP350" i="1" s="1"/>
  <c r="AR350" i="1" s="1"/>
  <c r="AH291" i="4" s="1"/>
  <c r="E291" i="4"/>
  <c r="AW294" i="1"/>
  <c r="AP294" i="1" s="1"/>
  <c r="AF235" i="4" s="1"/>
  <c r="E235" i="4"/>
  <c r="AW296" i="1"/>
  <c r="AP296" i="1" s="1"/>
  <c r="AF237" i="4" s="1"/>
  <c r="E237" i="4"/>
  <c r="AW301" i="1"/>
  <c r="AP301" i="1" s="1"/>
  <c r="AF242" i="4" s="1"/>
  <c r="E242" i="4"/>
  <c r="AW311" i="1"/>
  <c r="E252" i="4"/>
  <c r="AW290" i="1"/>
  <c r="AP290" i="1" s="1"/>
  <c r="AS290" i="1" s="1"/>
  <c r="AI231" i="4" s="1"/>
  <c r="E231" i="4"/>
  <c r="AP228" i="1"/>
  <c r="BO228" i="1" s="1"/>
  <c r="AP130" i="1"/>
  <c r="BO130" i="1" s="1"/>
  <c r="AP253" i="1"/>
  <c r="AS253" i="1" s="1"/>
  <c r="AP208" i="1"/>
  <c r="AS208" i="1" s="1"/>
  <c r="AP136" i="1"/>
  <c r="AR136" i="1" s="1"/>
  <c r="AW353" i="1"/>
  <c r="AP353" i="1" s="1"/>
  <c r="AF294" i="4" s="1"/>
  <c r="E294" i="4"/>
  <c r="AW345" i="1"/>
  <c r="AP345" i="1" s="1"/>
  <c r="E286" i="4"/>
  <c r="AW292" i="1"/>
  <c r="AP292" i="1" s="1"/>
  <c r="AF233" i="4" s="1"/>
  <c r="E233" i="4"/>
  <c r="AW268" i="1"/>
  <c r="AP268" i="1" s="1"/>
  <c r="E209" i="4"/>
  <c r="AW342" i="1"/>
  <c r="AP342" i="1" s="1"/>
  <c r="AF283" i="4" s="1"/>
  <c r="E283" i="4"/>
  <c r="AW286" i="1"/>
  <c r="AP286" i="1" s="1"/>
  <c r="E227" i="4"/>
  <c r="AW360" i="1"/>
  <c r="AP360" i="1" s="1"/>
  <c r="AF301" i="4" s="1"/>
  <c r="E301" i="4"/>
  <c r="AW347" i="1"/>
  <c r="AP347" i="1" s="1"/>
  <c r="E288" i="4"/>
  <c r="AW319" i="1"/>
  <c r="AP319" i="1" s="1"/>
  <c r="E260" i="4"/>
  <c r="AP157" i="1"/>
  <c r="BO157" i="1" s="1"/>
  <c r="AP262" i="1"/>
  <c r="BO262" i="1" s="1"/>
  <c r="AP196" i="1"/>
  <c r="AS196" i="1" s="1"/>
  <c r="AW328" i="1"/>
  <c r="AP328" i="1" s="1"/>
  <c r="AF269" i="4" s="1"/>
  <c r="E269" i="4"/>
  <c r="AW343" i="1"/>
  <c r="AP343" i="1" s="1"/>
  <c r="E284" i="4"/>
  <c r="AW324" i="1"/>
  <c r="AP324" i="1" s="1"/>
  <c r="E265" i="4"/>
  <c r="AW299" i="1"/>
  <c r="AP299" i="1" s="1"/>
  <c r="E240" i="4"/>
  <c r="AW298" i="1"/>
  <c r="AP298" i="1" s="1"/>
  <c r="E239" i="4"/>
  <c r="AW269" i="1"/>
  <c r="AP269" i="1" s="1"/>
  <c r="E210" i="4"/>
  <c r="AW334" i="1"/>
  <c r="AP334" i="1" s="1"/>
  <c r="AF275" i="4" s="1"/>
  <c r="E275" i="4"/>
  <c r="AW337" i="1"/>
  <c r="AP337" i="1" s="1"/>
  <c r="AR337" i="1" s="1"/>
  <c r="AH278" i="4" s="1"/>
  <c r="E278" i="4"/>
  <c r="AW284" i="1"/>
  <c r="AP284" i="1" s="1"/>
  <c r="AF225" i="4" s="1"/>
  <c r="E225" i="4"/>
  <c r="AW323" i="1"/>
  <c r="AP323" i="1" s="1"/>
  <c r="E264" i="4"/>
  <c r="AW358" i="1"/>
  <c r="AP358" i="1" s="1"/>
  <c r="E299" i="4"/>
  <c r="AW359" i="1"/>
  <c r="AP359" i="1" s="1"/>
  <c r="AF300" i="4" s="1"/>
  <c r="E300" i="4"/>
  <c r="AW317" i="1"/>
  <c r="AP317" i="1" s="1"/>
  <c r="AR317" i="1" s="1"/>
  <c r="E258" i="4"/>
  <c r="AW297" i="1"/>
  <c r="AP297" i="1" s="1"/>
  <c r="E238" i="4"/>
  <c r="AP180" i="1"/>
  <c r="AS180" i="1" s="1"/>
  <c r="AP178" i="1"/>
  <c r="BO178" i="1" s="1"/>
  <c r="AP192" i="1"/>
  <c r="BO192" i="1" s="1"/>
  <c r="AP256" i="1"/>
  <c r="AS256" i="1" s="1"/>
  <c r="AP184" i="1"/>
  <c r="AR184" i="1" s="1"/>
  <c r="AP112" i="1"/>
  <c r="BO112" i="1" s="1"/>
  <c r="AW348" i="1"/>
  <c r="AP348" i="1" s="1"/>
  <c r="AS348" i="1" s="1"/>
  <c r="AI289" i="4" s="1"/>
  <c r="E289" i="4"/>
  <c r="AW356" i="1"/>
  <c r="AP356" i="1" s="1"/>
  <c r="E297" i="4"/>
  <c r="AW344" i="1"/>
  <c r="AP344" i="1" s="1"/>
  <c r="AR344" i="1" s="1"/>
  <c r="E285" i="4"/>
  <c r="AW305" i="1"/>
  <c r="AP305" i="1" s="1"/>
  <c r="AF246" i="4" s="1"/>
  <c r="E246" i="4"/>
  <c r="AW289" i="1"/>
  <c r="AP289" i="1" s="1"/>
  <c r="E230" i="4"/>
  <c r="AW266" i="1"/>
  <c r="AP266" i="1" s="1"/>
  <c r="AF207" i="4" s="1"/>
  <c r="E207" i="4"/>
  <c r="AW283" i="1"/>
  <c r="AP283" i="1" s="1"/>
  <c r="E224" i="4"/>
  <c r="AW362" i="1"/>
  <c r="AP362" i="1" s="1"/>
  <c r="E303" i="4"/>
  <c r="AW349" i="1"/>
  <c r="AP349" i="1" s="1"/>
  <c r="E290" i="4"/>
  <c r="AW280" i="1"/>
  <c r="AP280" i="1" s="1"/>
  <c r="E221" i="4"/>
  <c r="AP166" i="1"/>
  <c r="AS166" i="1" s="1"/>
  <c r="AP94" i="1"/>
  <c r="AR94" i="1" s="1"/>
  <c r="AP118" i="1"/>
  <c r="BO118" i="1" s="1"/>
  <c r="AP244" i="1"/>
  <c r="AS244" i="1" s="1"/>
  <c r="AP172" i="1"/>
  <c r="AS172" i="1" s="1"/>
  <c r="AP100" i="1"/>
  <c r="AR100" i="1" s="1"/>
  <c r="AW288" i="1"/>
  <c r="AP288" i="1" s="1"/>
  <c r="AF229" i="4" s="1"/>
  <c r="E229" i="4"/>
  <c r="AW264" i="1"/>
  <c r="AP264" i="1" s="1"/>
  <c r="AR264" i="1" s="1"/>
  <c r="AH205" i="4" s="1"/>
  <c r="E205" i="4"/>
  <c r="AW341" i="1"/>
  <c r="AP341" i="1" s="1"/>
  <c r="AF282" i="4" s="1"/>
  <c r="E282" i="4"/>
  <c r="AW265" i="1"/>
  <c r="AP265" i="1" s="1"/>
  <c r="AF206" i="4" s="1"/>
  <c r="E206" i="4"/>
  <c r="AW285" i="1"/>
  <c r="AP285" i="1" s="1"/>
  <c r="E226" i="4"/>
  <c r="AW276" i="1"/>
  <c r="AP276" i="1" s="1"/>
  <c r="AF217" i="4" s="1"/>
  <c r="E217" i="4"/>
  <c r="AW300" i="1"/>
  <c r="AP300" i="1" s="1"/>
  <c r="AR300" i="1" s="1"/>
  <c r="AH241" i="4" s="1"/>
  <c r="E241" i="4"/>
  <c r="AW338" i="1"/>
  <c r="AP338" i="1" s="1"/>
  <c r="E279" i="4"/>
  <c r="AW282" i="1"/>
  <c r="AP282" i="1" s="1"/>
  <c r="AF223" i="4" s="1"/>
  <c r="E223" i="4"/>
  <c r="AW277" i="1"/>
  <c r="AP277" i="1" s="1"/>
  <c r="E218" i="4"/>
  <c r="AP193" i="1"/>
  <c r="AS193" i="1" s="1"/>
  <c r="AP226" i="1"/>
  <c r="AS226" i="1" s="1"/>
  <c r="AP82" i="1"/>
  <c r="AS82" i="1" s="1"/>
  <c r="AP132" i="1"/>
  <c r="AS132" i="1" s="1"/>
  <c r="AP247" i="1"/>
  <c r="BO247" i="1" s="1"/>
  <c r="AP175" i="1"/>
  <c r="BO175" i="1" s="1"/>
  <c r="AP103" i="1"/>
  <c r="BO103" i="1" s="1"/>
  <c r="AP232" i="1"/>
  <c r="BO232" i="1" s="1"/>
  <c r="AP160" i="1"/>
  <c r="AS160" i="1" s="1"/>
  <c r="AP88" i="1"/>
  <c r="BO88" i="1" s="1"/>
  <c r="AM80" i="1"/>
  <c r="AX77" i="1"/>
  <c r="T18" i="4"/>
  <c r="AN77" i="1"/>
  <c r="AX79" i="1"/>
  <c r="AL79" i="1"/>
  <c r="AN79" i="1"/>
  <c r="AN75" i="1"/>
  <c r="AL75" i="1"/>
  <c r="AB16" i="4" s="1"/>
  <c r="AU75" i="1"/>
  <c r="AK16" i="4" s="1"/>
  <c r="X18" i="4"/>
  <c r="AM74" i="1"/>
  <c r="AP72" i="1"/>
  <c r="AS72" i="1" s="1"/>
  <c r="AY65" i="1"/>
  <c r="AP65" i="1" s="1"/>
  <c r="AR65" i="1" s="1"/>
  <c r="AY66" i="1"/>
  <c r="AY70" i="1"/>
  <c r="AP70" i="1" s="1"/>
  <c r="AY67" i="1"/>
  <c r="AP67" i="1" s="1"/>
  <c r="AW66" i="1"/>
  <c r="AD6" i="4"/>
  <c r="AD12" i="4"/>
  <c r="AY71" i="1"/>
  <c r="AP71" i="1" s="1"/>
  <c r="AS71" i="1" s="1"/>
  <c r="AY73" i="1"/>
  <c r="AP73" i="1" s="1"/>
  <c r="AW363" i="1"/>
  <c r="AP363" i="1" s="1"/>
  <c r="AF304" i="4" s="1"/>
  <c r="E304" i="4"/>
  <c r="AR216" i="1"/>
  <c r="BO177" i="1"/>
  <c r="AR177" i="1"/>
  <c r="AS177" i="1"/>
  <c r="AR220" i="1"/>
  <c r="AS222" i="1"/>
  <c r="BO204" i="1"/>
  <c r="AS204" i="1"/>
  <c r="AR204" i="1"/>
  <c r="AS156" i="1"/>
  <c r="BO156" i="1"/>
  <c r="AR156" i="1"/>
  <c r="AS190" i="1"/>
  <c r="BO190" i="1"/>
  <c r="AR190" i="1"/>
  <c r="BO134" i="1"/>
  <c r="AR134" i="1"/>
  <c r="AS134" i="1"/>
  <c r="AR99" i="1"/>
  <c r="BO99" i="1"/>
  <c r="AS99" i="1"/>
  <c r="BO205" i="1"/>
  <c r="AS205" i="1"/>
  <c r="AR205" i="1"/>
  <c r="AS186" i="1"/>
  <c r="AI127" i="4" s="1"/>
  <c r="AR186" i="1"/>
  <c r="BO186" i="1"/>
  <c r="AR251" i="1"/>
  <c r="BO251" i="1"/>
  <c r="AS251" i="1"/>
  <c r="AR179" i="1"/>
  <c r="BO179" i="1"/>
  <c r="AS179" i="1"/>
  <c r="AR143" i="1"/>
  <c r="AS143" i="1"/>
  <c r="BO143" i="1"/>
  <c r="AR107" i="1"/>
  <c r="BO107" i="1"/>
  <c r="AR97" i="1"/>
  <c r="AS97" i="1"/>
  <c r="AS141" i="1"/>
  <c r="AS194" i="1"/>
  <c r="BO102" i="1"/>
  <c r="AS102" i="1"/>
  <c r="AR102" i="1"/>
  <c r="AH43" i="4" s="1"/>
  <c r="AR245" i="1"/>
  <c r="BO245" i="1"/>
  <c r="AS245" i="1"/>
  <c r="AR209" i="1"/>
  <c r="BO209" i="1"/>
  <c r="AS209" i="1"/>
  <c r="AR173" i="1"/>
  <c r="BO173" i="1"/>
  <c r="AS173" i="1"/>
  <c r="AR137" i="1"/>
  <c r="AS137" i="1"/>
  <c r="BO137" i="1"/>
  <c r="AR154" i="1"/>
  <c r="BO168" i="1"/>
  <c r="BO169" i="1"/>
  <c r="AR169" i="1"/>
  <c r="AS127" i="1"/>
  <c r="BO114" i="1"/>
  <c r="AR114" i="1"/>
  <c r="AH55" i="4" s="1"/>
  <c r="AS114" i="1"/>
  <c r="AR223" i="1"/>
  <c r="BI117" i="1"/>
  <c r="BM117" i="1"/>
  <c r="AS191" i="1"/>
  <c r="AR257" i="1"/>
  <c r="AS257" i="1"/>
  <c r="BO257" i="1"/>
  <c r="AR215" i="1"/>
  <c r="BO108" i="1"/>
  <c r="AR108" i="1"/>
  <c r="AP352" i="1"/>
  <c r="AP340" i="1"/>
  <c r="AF281" i="4" s="1"/>
  <c r="AP304" i="1"/>
  <c r="AF245" i="4" s="1"/>
  <c r="AP287" i="1"/>
  <c r="AF228" i="4" s="1"/>
  <c r="AP279" i="1"/>
  <c r="AF220" i="4" s="1"/>
  <c r="AP302" i="1"/>
  <c r="AF243" i="4" s="1"/>
  <c r="AP313" i="1"/>
  <c r="AF254" i="4" s="1"/>
  <c r="AR131" i="1"/>
  <c r="AS131" i="1"/>
  <c r="BO131" i="1"/>
  <c r="AR187" i="1"/>
  <c r="BO187" i="1"/>
  <c r="AS187" i="1"/>
  <c r="BO233" i="1"/>
  <c r="AS212" i="1"/>
  <c r="AP188" i="1"/>
  <c r="AP219" i="1"/>
  <c r="AP147" i="1"/>
  <c r="AP242" i="1"/>
  <c r="AS152" i="1"/>
  <c r="AP325" i="1"/>
  <c r="AF266" i="4" s="1"/>
  <c r="AP354" i="1"/>
  <c r="AF295" i="4" s="1"/>
  <c r="AP275" i="1"/>
  <c r="AS275" i="1" s="1"/>
  <c r="AI216" i="4" s="1"/>
  <c r="AP224" i="1"/>
  <c r="AR239" i="1"/>
  <c r="AS239" i="1"/>
  <c r="BO239" i="1"/>
  <c r="AR95" i="1"/>
  <c r="AS95" i="1"/>
  <c r="BO95" i="1"/>
  <c r="BO252" i="1"/>
  <c r="AS252" i="1"/>
  <c r="AR252" i="1"/>
  <c r="AR197" i="1"/>
  <c r="AS197" i="1"/>
  <c r="BQ165" i="1"/>
  <c r="BP165" i="1"/>
  <c r="BN165" i="1"/>
  <c r="BM165" i="1"/>
  <c r="BG165" i="1"/>
  <c r="AZ165" i="1"/>
  <c r="BA165" i="1"/>
  <c r="BC165" i="1"/>
  <c r="BB165" i="1"/>
  <c r="BO93" i="1"/>
  <c r="AR139" i="1"/>
  <c r="AR185" i="1"/>
  <c r="AS185" i="1"/>
  <c r="BO185" i="1"/>
  <c r="AP200" i="1"/>
  <c r="AP207" i="1"/>
  <c r="AF148" i="4" s="1"/>
  <c r="AR111" i="1"/>
  <c r="AP306" i="1"/>
  <c r="AS306" i="1" s="1"/>
  <c r="AI247" i="4" s="1"/>
  <c r="AP182" i="1"/>
  <c r="AR115" i="1"/>
  <c r="AT115" i="1" s="1"/>
  <c r="AR259" i="1"/>
  <c r="AR93" i="1"/>
  <c r="BQ225" i="1"/>
  <c r="BP225" i="1"/>
  <c r="BG225" i="1"/>
  <c r="BN225" i="1"/>
  <c r="BJ225" i="1"/>
  <c r="AR165" i="1"/>
  <c r="AP158" i="1"/>
  <c r="AP195" i="1"/>
  <c r="AF136" i="4" s="1"/>
  <c r="AP123" i="1"/>
  <c r="AS111" i="1"/>
  <c r="AP270" i="1"/>
  <c r="AP311" i="1"/>
  <c r="AF252" i="4" s="1"/>
  <c r="AP272" i="1"/>
  <c r="AF213" i="4" s="1"/>
  <c r="BO213" i="1"/>
  <c r="AR213" i="1"/>
  <c r="AT213" i="1" s="1"/>
  <c r="BP246" i="1"/>
  <c r="BN246" i="1"/>
  <c r="BM246" i="1"/>
  <c r="BG246" i="1"/>
  <c r="BC246" i="1"/>
  <c r="BB246" i="1"/>
  <c r="BA246" i="1"/>
  <c r="AR174" i="1"/>
  <c r="AP146" i="1"/>
  <c r="AP255" i="1"/>
  <c r="AP183" i="1"/>
  <c r="BP111" i="1"/>
  <c r="BN111" i="1"/>
  <c r="BI111" i="1"/>
  <c r="BG111" i="1"/>
  <c r="BM111" i="1"/>
  <c r="BJ111" i="1"/>
  <c r="BH111" i="1"/>
  <c r="BC111" i="1"/>
  <c r="BA111" i="1"/>
  <c r="AS129" i="1"/>
  <c r="BQ259" i="1"/>
  <c r="BP259" i="1"/>
  <c r="BJ259" i="1"/>
  <c r="BH259" i="1"/>
  <c r="BN259" i="1"/>
  <c r="BM259" i="1"/>
  <c r="BI259" i="1"/>
  <c r="BG259" i="1"/>
  <c r="AZ259" i="1"/>
  <c r="BC259" i="1"/>
  <c r="BA259" i="1"/>
  <c r="BB259" i="1"/>
  <c r="AR89" i="1"/>
  <c r="AS89" i="1"/>
  <c r="BO89" i="1"/>
  <c r="AZ201" i="1"/>
  <c r="BA201" i="1"/>
  <c r="BH129" i="1"/>
  <c r="BI129" i="1"/>
  <c r="BG129" i="1"/>
  <c r="BB129" i="1"/>
  <c r="AS164" i="1"/>
  <c r="AP206" i="1"/>
  <c r="AR117" i="1"/>
  <c r="BQ116" i="1"/>
  <c r="BP116" i="1"/>
  <c r="BN116" i="1"/>
  <c r="BM116" i="1"/>
  <c r="BJ116" i="1"/>
  <c r="BH116" i="1"/>
  <c r="BI116" i="1"/>
  <c r="BG116" i="1"/>
  <c r="BB116" i="1"/>
  <c r="BC116" i="1"/>
  <c r="AZ116" i="1"/>
  <c r="BA116" i="1"/>
  <c r="BO243" i="1"/>
  <c r="AS243" i="1"/>
  <c r="AR243" i="1"/>
  <c r="AS259" i="1"/>
  <c r="AR329" i="1"/>
  <c r="AH270" i="4" s="1"/>
  <c r="AS329" i="1"/>
  <c r="AI270" i="4" s="1"/>
  <c r="AR322" i="1"/>
  <c r="AH263" i="4" s="1"/>
  <c r="AS322" i="1"/>
  <c r="AI263" i="4" s="1"/>
  <c r="AP271" i="1"/>
  <c r="AF212" i="4" s="1"/>
  <c r="AP309" i="1"/>
  <c r="AF250" i="4" s="1"/>
  <c r="AR273" i="1"/>
  <c r="AH214" i="4" s="1"/>
  <c r="AS273" i="1"/>
  <c r="AI214" i="4" s="1"/>
  <c r="AP293" i="1"/>
  <c r="AF234" i="4" s="1"/>
  <c r="AR316" i="1"/>
  <c r="AH257" i="4" s="1"/>
  <c r="AP308" i="1"/>
  <c r="AF249" i="4" s="1"/>
  <c r="AP327" i="1"/>
  <c r="AF268" i="4" s="1"/>
  <c r="AS316" i="1"/>
  <c r="AI257" i="4" s="1"/>
  <c r="AP331" i="1"/>
  <c r="AF272" i="4" s="1"/>
  <c r="AP330" i="1"/>
  <c r="AF271" i="4" s="1"/>
  <c r="AF166" i="4"/>
  <c r="E177" i="4"/>
  <c r="E57" i="4"/>
  <c r="E162" i="4"/>
  <c r="E36" i="4"/>
  <c r="E87" i="4"/>
  <c r="E176" i="4"/>
  <c r="E68" i="4"/>
  <c r="E203" i="4"/>
  <c r="E95" i="4"/>
  <c r="E123" i="4"/>
  <c r="E9" i="4"/>
  <c r="E170" i="4"/>
  <c r="E62" i="4"/>
  <c r="E125" i="4"/>
  <c r="E17" i="4"/>
  <c r="E200" i="4"/>
  <c r="E92" i="4"/>
  <c r="E138" i="4"/>
  <c r="E18" i="4"/>
  <c r="E119" i="4"/>
  <c r="E11" i="4"/>
  <c r="E174" i="4"/>
  <c r="E54" i="4"/>
  <c r="E99" i="4"/>
  <c r="E152" i="4"/>
  <c r="E44" i="4"/>
  <c r="E126" i="4"/>
  <c r="E143" i="4"/>
  <c r="E35" i="4"/>
  <c r="E146" i="4"/>
  <c r="E38" i="4"/>
  <c r="E137" i="4"/>
  <c r="E29" i="4"/>
  <c r="E114" i="4"/>
  <c r="AF48" i="4"/>
  <c r="E186" i="4"/>
  <c r="E66" i="4"/>
  <c r="E201" i="4"/>
  <c r="E75" i="4"/>
  <c r="E147" i="4"/>
  <c r="E33" i="4"/>
  <c r="E122" i="4"/>
  <c r="E14" i="4"/>
  <c r="E149" i="4"/>
  <c r="E41" i="4"/>
  <c r="E171" i="4"/>
  <c r="E51" i="4"/>
  <c r="E140" i="4"/>
  <c r="E32" i="4"/>
  <c r="E167" i="4"/>
  <c r="E59" i="4"/>
  <c r="E81" i="4"/>
  <c r="E134" i="4"/>
  <c r="E26" i="4"/>
  <c r="E197" i="4"/>
  <c r="E89" i="4"/>
  <c r="E164" i="4"/>
  <c r="E56" i="4"/>
  <c r="E96" i="4"/>
  <c r="E191" i="4"/>
  <c r="E83" i="4"/>
  <c r="E105" i="4"/>
  <c r="E132" i="4"/>
  <c r="E12" i="4"/>
  <c r="E135" i="4"/>
  <c r="E21" i="4"/>
  <c r="E120" i="4"/>
  <c r="E189" i="4"/>
  <c r="E63" i="4"/>
  <c r="E116" i="4"/>
  <c r="E8" i="4"/>
  <c r="E84" i="4"/>
  <c r="E107" i="4"/>
  <c r="E110" i="4"/>
  <c r="E101" i="4"/>
  <c r="E192" i="4"/>
  <c r="E72" i="4"/>
  <c r="E150" i="4"/>
  <c r="E24" i="4"/>
  <c r="E153" i="4"/>
  <c r="E39" i="4"/>
  <c r="E111" i="4"/>
  <c r="E194" i="4"/>
  <c r="E86" i="4"/>
  <c r="E113" i="4"/>
  <c r="E93" i="4"/>
  <c r="E198" i="4"/>
  <c r="E78" i="4"/>
  <c r="E129" i="4"/>
  <c r="E15" i="4"/>
  <c r="E104" i="4"/>
  <c r="E131" i="4"/>
  <c r="E23" i="4"/>
  <c r="E165" i="4"/>
  <c r="E45" i="4"/>
  <c r="E98" i="4"/>
  <c r="E161" i="4"/>
  <c r="E53" i="4"/>
  <c r="E183" i="4"/>
  <c r="E128" i="4"/>
  <c r="E20" i="4"/>
  <c r="E180" i="4"/>
  <c r="E60" i="4"/>
  <c r="E155" i="4"/>
  <c r="E47" i="4"/>
  <c r="E90" i="4"/>
  <c r="E204" i="4"/>
  <c r="E141" i="4"/>
  <c r="E27" i="4"/>
  <c r="E188" i="4"/>
  <c r="E80" i="4"/>
  <c r="E168" i="4"/>
  <c r="E42" i="4"/>
  <c r="E179" i="4"/>
  <c r="E71" i="4"/>
  <c r="E182" i="4"/>
  <c r="E74" i="4"/>
  <c r="E173" i="4"/>
  <c r="E65" i="4"/>
  <c r="E156" i="4"/>
  <c r="E30" i="4"/>
  <c r="AF127" i="4"/>
  <c r="E102" i="4"/>
  <c r="E117" i="4"/>
  <c r="E195" i="4"/>
  <c r="E69" i="4"/>
  <c r="E158" i="4"/>
  <c r="E50" i="4"/>
  <c r="E185" i="4"/>
  <c r="E77" i="4"/>
  <c r="E6" i="4"/>
  <c r="G22" i="15"/>
  <c r="B3" i="15"/>
  <c r="BI153" i="1" l="1"/>
  <c r="BM122" i="1"/>
  <c r="BA174" i="1"/>
  <c r="BA122" i="1"/>
  <c r="BQ111" i="1"/>
  <c r="BI165" i="1"/>
  <c r="AZ174" i="1"/>
  <c r="AZ111" i="1"/>
  <c r="BH165" i="1"/>
  <c r="BH174" i="1"/>
  <c r="BB122" i="1"/>
  <c r="AM64" i="1"/>
  <c r="AC5" i="4" s="1"/>
  <c r="AX64" i="1"/>
  <c r="G64" i="1"/>
  <c r="E5" i="4" s="1"/>
  <c r="AU64" i="1"/>
  <c r="AK5" i="4" s="1"/>
  <c r="AN64" i="1"/>
  <c r="AF202" i="4"/>
  <c r="AR163" i="1"/>
  <c r="AS163" i="1"/>
  <c r="AS167" i="1"/>
  <c r="AR101" i="1"/>
  <c r="BN117" i="1"/>
  <c r="AS201" i="1"/>
  <c r="AR348" i="1"/>
  <c r="AH289" i="4" s="1"/>
  <c r="AF58" i="4"/>
  <c r="AR346" i="1"/>
  <c r="AH287" i="4" s="1"/>
  <c r="AR237" i="1"/>
  <c r="BC139" i="1"/>
  <c r="BB201" i="1"/>
  <c r="BO237" i="1"/>
  <c r="BO170" i="1"/>
  <c r="AS216" i="1"/>
  <c r="AT216" i="1" s="1"/>
  <c r="BG201" i="1"/>
  <c r="BX201" i="1" s="1"/>
  <c r="AS211" i="1"/>
  <c r="AR152" i="1"/>
  <c r="AT152" i="1" s="1"/>
  <c r="BP201" i="1"/>
  <c r="AS203" i="1"/>
  <c r="AT203" i="1" s="1"/>
  <c r="AR151" i="1"/>
  <c r="AT151" i="1" s="1"/>
  <c r="BB117" i="1"/>
  <c r="BO211" i="1"/>
  <c r="BC211" i="1" s="1"/>
  <c r="BJ201" i="1"/>
  <c r="BQ201" i="1"/>
  <c r="AR203" i="1"/>
  <c r="BJ117" i="1"/>
  <c r="BM201" i="1"/>
  <c r="AZ117" i="1"/>
  <c r="AS117" i="1"/>
  <c r="BC117" i="1"/>
  <c r="AS171" i="1"/>
  <c r="AT171" i="1" s="1"/>
  <c r="AJ112" i="4" s="1"/>
  <c r="AR161" i="1"/>
  <c r="BO171" i="1"/>
  <c r="BJ171" i="1" s="1"/>
  <c r="BO161" i="1"/>
  <c r="AR86" i="1"/>
  <c r="AH27" i="4" s="1"/>
  <c r="AR296" i="1"/>
  <c r="AH237" i="4" s="1"/>
  <c r="BO86" i="1"/>
  <c r="AS168" i="1"/>
  <c r="AS260" i="1"/>
  <c r="BO229" i="1"/>
  <c r="AR233" i="1"/>
  <c r="AS103" i="1"/>
  <c r="BO194" i="1"/>
  <c r="AS133" i="1"/>
  <c r="BJ129" i="1"/>
  <c r="BP129" i="1"/>
  <c r="AR103" i="1"/>
  <c r="AR104" i="1"/>
  <c r="AT104" i="1" s="1"/>
  <c r="BO133" i="1"/>
  <c r="BC133" i="1" s="1"/>
  <c r="AS175" i="1"/>
  <c r="AS221" i="1"/>
  <c r="BO83" i="1"/>
  <c r="AR249" i="1"/>
  <c r="AT249" i="1" s="1"/>
  <c r="AS109" i="1"/>
  <c r="AR221" i="1"/>
  <c r="AS83" i="1"/>
  <c r="BO249" i="1"/>
  <c r="BA261" i="1"/>
  <c r="BO238" i="1"/>
  <c r="BH261" i="1"/>
  <c r="AR141" i="1"/>
  <c r="AT141" i="1" s="1"/>
  <c r="AF169" i="4"/>
  <c r="BO351" i="1"/>
  <c r="AZ129" i="1"/>
  <c r="AR129" i="1"/>
  <c r="AT129" i="1" s="1"/>
  <c r="AS215" i="1"/>
  <c r="AT215" i="1" s="1"/>
  <c r="BM129" i="1"/>
  <c r="AR228" i="1"/>
  <c r="AT228" i="1" s="1"/>
  <c r="AJ169" i="4" s="1"/>
  <c r="AS220" i="1"/>
  <c r="BN129" i="1"/>
  <c r="AR261" i="1"/>
  <c r="AS228" i="1"/>
  <c r="AI169" i="4" s="1"/>
  <c r="AF112" i="4"/>
  <c r="BO101" i="1"/>
  <c r="AZ101" i="1" s="1"/>
  <c r="BJ174" i="1"/>
  <c r="AR132" i="1"/>
  <c r="BO90" i="1"/>
  <c r="BP90" i="1" s="1"/>
  <c r="AS262" i="1"/>
  <c r="BO113" i="1"/>
  <c r="AF204" i="4"/>
  <c r="BI201" i="1"/>
  <c r="BO263" i="1"/>
  <c r="AZ263" i="1" s="1"/>
  <c r="AS303" i="1"/>
  <c r="AI244" i="4" s="1"/>
  <c r="BH201" i="1"/>
  <c r="BO115" i="1"/>
  <c r="BP174" i="1"/>
  <c r="AR109" i="1"/>
  <c r="AS90" i="1"/>
  <c r="AI31" i="4" s="1"/>
  <c r="AR113" i="1"/>
  <c r="AF49" i="4"/>
  <c r="AR360" i="1"/>
  <c r="AH301" i="4" s="1"/>
  <c r="BN201" i="1"/>
  <c r="BB153" i="1"/>
  <c r="AR142" i="1"/>
  <c r="BO104" i="1"/>
  <c r="AS238" i="1"/>
  <c r="AI179" i="4" s="1"/>
  <c r="BN152" i="1"/>
  <c r="BO148" i="1"/>
  <c r="BA148" i="1" s="1"/>
  <c r="AR260" i="1"/>
  <c r="AT260" i="1" s="1"/>
  <c r="AS265" i="1"/>
  <c r="AI206" i="4" s="1"/>
  <c r="AS229" i="1"/>
  <c r="AR253" i="1"/>
  <c r="AS292" i="1"/>
  <c r="AI233" i="4" s="1"/>
  <c r="AS174" i="1"/>
  <c r="AT174" i="1" s="1"/>
  <c r="BP176" i="1"/>
  <c r="BO191" i="1"/>
  <c r="BO253" i="1"/>
  <c r="AR130" i="1"/>
  <c r="BA254" i="1"/>
  <c r="BO167" i="1"/>
  <c r="AS170" i="1"/>
  <c r="AT170" i="1" s="1"/>
  <c r="BO223" i="1"/>
  <c r="BQ223" i="1" s="1"/>
  <c r="BO142" i="1"/>
  <c r="AR166" i="1"/>
  <c r="AT166" i="1" s="1"/>
  <c r="AR121" i="1"/>
  <c r="BH225" i="1"/>
  <c r="AL256" i="4"/>
  <c r="AS139" i="1"/>
  <c r="AT139" i="1" s="1"/>
  <c r="AS128" i="1"/>
  <c r="BC225" i="1"/>
  <c r="BO159" i="1"/>
  <c r="BM159" i="1" s="1"/>
  <c r="BC174" i="1"/>
  <c r="AR225" i="1"/>
  <c r="AR148" i="1"/>
  <c r="AT148" i="1" s="1"/>
  <c r="AS225" i="1"/>
  <c r="AI166" i="4" s="1"/>
  <c r="BA139" i="1"/>
  <c r="BO128" i="1"/>
  <c r="AZ128" i="1" s="1"/>
  <c r="AF159" i="4"/>
  <c r="AL301" i="4"/>
  <c r="AZ139" i="1"/>
  <c r="AR262" i="1"/>
  <c r="AS130" i="1"/>
  <c r="BG139" i="1"/>
  <c r="BV139" i="1" s="1"/>
  <c r="CH139" i="1" s="1"/>
  <c r="BO127" i="1"/>
  <c r="BP127" i="1" s="1"/>
  <c r="AS296" i="1"/>
  <c r="AI237" i="4" s="1"/>
  <c r="BJ261" i="1"/>
  <c r="AS317" i="1"/>
  <c r="AI258" i="4" s="1"/>
  <c r="BO294" i="1"/>
  <c r="BO144" i="1"/>
  <c r="AS150" i="1"/>
  <c r="AI91" i="4" s="1"/>
  <c r="BH246" i="1"/>
  <c r="BB225" i="1"/>
  <c r="AS335" i="1"/>
  <c r="AI276" i="4" s="1"/>
  <c r="BG261" i="1"/>
  <c r="BV261" i="1" s="1"/>
  <c r="CH261" i="1" s="1"/>
  <c r="BM174" i="1"/>
  <c r="AS145" i="1"/>
  <c r="AT145" i="1" s="1"/>
  <c r="AS218" i="1"/>
  <c r="BO222" i="1"/>
  <c r="AZ222" i="1" s="1"/>
  <c r="AR210" i="1"/>
  <c r="AL304" i="4"/>
  <c r="AS144" i="1"/>
  <c r="AT144" i="1" s="1"/>
  <c r="AJ85" i="4" s="1"/>
  <c r="BO150" i="1"/>
  <c r="BP150" i="1" s="1"/>
  <c r="BJ246" i="1"/>
  <c r="BM225" i="1"/>
  <c r="BN174" i="1"/>
  <c r="BO145" i="1"/>
  <c r="BG145" i="1" s="1"/>
  <c r="BO218" i="1"/>
  <c r="BP218" i="1" s="1"/>
  <c r="AS210" i="1"/>
  <c r="AI151" i="4" s="1"/>
  <c r="AF22" i="4"/>
  <c r="AF34" i="4"/>
  <c r="AR355" i="1"/>
  <c r="AH296" i="4" s="1"/>
  <c r="BA129" i="1"/>
  <c r="BG122" i="1"/>
  <c r="BX122" i="1" s="1"/>
  <c r="BQ246" i="1"/>
  <c r="BI225" i="1"/>
  <c r="BJ139" i="1"/>
  <c r="BQ174" i="1"/>
  <c r="AF91" i="4"/>
  <c r="AR292" i="1"/>
  <c r="AH233" i="4" s="1"/>
  <c r="BC129" i="1"/>
  <c r="AZ246" i="1"/>
  <c r="BJ152" i="1"/>
  <c r="BA225" i="1"/>
  <c r="BJ176" i="1"/>
  <c r="AS122" i="1"/>
  <c r="AR159" i="1"/>
  <c r="AT159" i="1" s="1"/>
  <c r="AS154" i="1"/>
  <c r="AS121" i="1"/>
  <c r="AS246" i="1"/>
  <c r="AR340" i="1"/>
  <c r="AH281" i="4" s="1"/>
  <c r="AF85" i="4"/>
  <c r="BO296" i="1"/>
  <c r="BB261" i="1"/>
  <c r="BI174" i="1"/>
  <c r="AS157" i="1"/>
  <c r="BO120" i="1"/>
  <c r="BC120" i="1" s="1"/>
  <c r="AR246" i="1"/>
  <c r="AR336" i="1"/>
  <c r="AH277" i="4" s="1"/>
  <c r="BO234" i="1"/>
  <c r="BN234" i="1" s="1"/>
  <c r="AL266" i="4"/>
  <c r="BI122" i="1"/>
  <c r="AR244" i="1"/>
  <c r="AT244" i="1" s="1"/>
  <c r="AS263" i="1"/>
  <c r="AT263" i="1" s="1"/>
  <c r="AR269" i="1"/>
  <c r="AH210" i="4" s="1"/>
  <c r="AS274" i="1"/>
  <c r="AI215" i="4" s="1"/>
  <c r="BH122" i="1"/>
  <c r="BO151" i="1"/>
  <c r="BP151" i="1" s="1"/>
  <c r="AS105" i="1"/>
  <c r="AR254" i="1"/>
  <c r="BH217" i="1"/>
  <c r="AS288" i="1"/>
  <c r="AI229" i="4" s="1"/>
  <c r="BJ122" i="1"/>
  <c r="BO184" i="1"/>
  <c r="BG184" i="1" s="1"/>
  <c r="AR96" i="1"/>
  <c r="AT96" i="1" s="1"/>
  <c r="AR105" i="1"/>
  <c r="BN122" i="1"/>
  <c r="BN217" i="1"/>
  <c r="BC122" i="1"/>
  <c r="AS266" i="1"/>
  <c r="AI207" i="4" s="1"/>
  <c r="AR274" i="1"/>
  <c r="AH215" i="4" s="1"/>
  <c r="AS339" i="1"/>
  <c r="AI280" i="4" s="1"/>
  <c r="BO274" i="1"/>
  <c r="BP122" i="1"/>
  <c r="BB174" i="1"/>
  <c r="AS155" i="1"/>
  <c r="BO96" i="1"/>
  <c r="BG96" i="1" s="1"/>
  <c r="BQ122" i="1"/>
  <c r="BS122" i="1" s="1"/>
  <c r="AR162" i="1"/>
  <c r="AH103" i="4" s="1"/>
  <c r="AR192" i="1"/>
  <c r="AR155" i="1"/>
  <c r="AH96" i="4" s="1"/>
  <c r="AS250" i="1"/>
  <c r="BO336" i="1"/>
  <c r="AS192" i="1"/>
  <c r="AI133" i="4" s="1"/>
  <c r="AS178" i="1"/>
  <c r="AR250" i="1"/>
  <c r="AS336" i="1"/>
  <c r="AI277" i="4" s="1"/>
  <c r="AR122" i="1"/>
  <c r="BP212" i="1"/>
  <c r="BO282" i="1"/>
  <c r="AS302" i="1"/>
  <c r="AI243" i="4" s="1"/>
  <c r="BP117" i="1"/>
  <c r="BO166" i="1"/>
  <c r="BG166" i="1" s="1"/>
  <c r="AS214" i="1"/>
  <c r="AI155" i="4" s="1"/>
  <c r="AS254" i="1"/>
  <c r="AS318" i="1"/>
  <c r="AI259" i="4" s="1"/>
  <c r="BA217" i="1"/>
  <c r="BC212" i="1"/>
  <c r="BB139" i="1"/>
  <c r="BQ117" i="1"/>
  <c r="BS117" i="1" s="1"/>
  <c r="AS120" i="1"/>
  <c r="AT120" i="1" s="1"/>
  <c r="AR214" i="1"/>
  <c r="AR294" i="1"/>
  <c r="AH235" i="4" s="1"/>
  <c r="BQ212" i="1"/>
  <c r="AS355" i="1"/>
  <c r="AI296" i="4" s="1"/>
  <c r="BC261" i="1"/>
  <c r="BM139" i="1"/>
  <c r="AR110" i="1"/>
  <c r="AT110" i="1" s="1"/>
  <c r="AR201" i="1"/>
  <c r="BG117" i="1"/>
  <c r="BX117" i="1" s="1"/>
  <c r="BO172" i="1"/>
  <c r="BI172" i="1" s="1"/>
  <c r="AR157" i="1"/>
  <c r="AT157" i="1" s="1"/>
  <c r="AF236" i="4"/>
  <c r="AL236" i="4"/>
  <c r="BJ212" i="1"/>
  <c r="AR361" i="1"/>
  <c r="AT361" i="1" s="1"/>
  <c r="AJ302" i="4" s="1"/>
  <c r="AR304" i="1"/>
  <c r="AH245" i="4" s="1"/>
  <c r="BO119" i="1"/>
  <c r="BG119" i="1" s="1"/>
  <c r="AZ217" i="1"/>
  <c r="BI261" i="1"/>
  <c r="BG212" i="1"/>
  <c r="CJ212" i="1" s="1"/>
  <c r="AR234" i="1"/>
  <c r="AT234" i="1" s="1"/>
  <c r="AR92" i="1"/>
  <c r="AR126" i="1"/>
  <c r="AH67" i="4" s="1"/>
  <c r="AR240" i="1"/>
  <c r="AT240" i="1" s="1"/>
  <c r="AR149" i="1"/>
  <c r="AS304" i="1"/>
  <c r="AI245" i="4" s="1"/>
  <c r="BG217" i="1"/>
  <c r="BX217" i="1" s="1"/>
  <c r="AR321" i="1"/>
  <c r="AH262" i="4" s="1"/>
  <c r="AL245" i="4"/>
  <c r="AR301" i="1"/>
  <c r="AH242" i="4" s="1"/>
  <c r="AS119" i="1"/>
  <c r="BB217" i="1"/>
  <c r="BM261" i="1"/>
  <c r="BM212" i="1"/>
  <c r="AR230" i="1"/>
  <c r="AS92" i="1"/>
  <c r="BO126" i="1"/>
  <c r="BA126" i="1" s="1"/>
  <c r="BH212" i="1"/>
  <c r="AR307" i="1"/>
  <c r="AH248" i="4" s="1"/>
  <c r="BO321" i="1"/>
  <c r="AS301" i="1"/>
  <c r="AI242" i="4" s="1"/>
  <c r="BI217" i="1"/>
  <c r="BN261" i="1"/>
  <c r="BI212" i="1"/>
  <c r="AR172" i="1"/>
  <c r="AT172" i="1" s="1"/>
  <c r="AS230" i="1"/>
  <c r="BC217" i="1"/>
  <c r="AS307" i="1"/>
  <c r="AI248" i="4" s="1"/>
  <c r="BO301" i="1"/>
  <c r="AS294" i="1"/>
  <c r="AI235" i="4" s="1"/>
  <c r="BM217" i="1"/>
  <c r="BN212" i="1"/>
  <c r="AF302" i="4"/>
  <c r="BO361" i="1"/>
  <c r="AS217" i="1"/>
  <c r="BJ217" i="1"/>
  <c r="AS136" i="1"/>
  <c r="AR217" i="1"/>
  <c r="AS360" i="1"/>
  <c r="AI301" i="4" s="1"/>
  <c r="BQ217" i="1"/>
  <c r="AR193" i="1"/>
  <c r="AT193" i="1" s="1"/>
  <c r="AF262" i="4"/>
  <c r="BO193" i="1"/>
  <c r="BH193" i="1" s="1"/>
  <c r="AZ212" i="1"/>
  <c r="BO198" i="1"/>
  <c r="BH198" i="1" s="1"/>
  <c r="BO302" i="1"/>
  <c r="AR302" i="1"/>
  <c r="AH243" i="4" s="1"/>
  <c r="AS311" i="1"/>
  <c r="AI252" i="4" s="1"/>
  <c r="AS261" i="1"/>
  <c r="AZ261" i="1"/>
  <c r="BB212" i="1"/>
  <c r="AR198" i="1"/>
  <c r="AF296" i="4"/>
  <c r="AS313" i="1"/>
  <c r="AI254" i="4" s="1"/>
  <c r="BG254" i="1"/>
  <c r="BV254" i="1" s="1"/>
  <c r="CH254" i="1" s="1"/>
  <c r="BA152" i="1"/>
  <c r="BM254" i="1"/>
  <c r="BI139" i="1"/>
  <c r="BG152" i="1"/>
  <c r="CJ152" i="1" s="1"/>
  <c r="BN254" i="1"/>
  <c r="BQ139" i="1"/>
  <c r="BR139" i="1" s="1"/>
  <c r="BP139" i="1"/>
  <c r="BH254" i="1"/>
  <c r="BI254" i="1"/>
  <c r="BH164" i="1"/>
  <c r="BB152" i="1"/>
  <c r="BQ254" i="1"/>
  <c r="BR254" i="1" s="1"/>
  <c r="BP164" i="1"/>
  <c r="AZ152" i="1"/>
  <c r="BC152" i="1"/>
  <c r="BH128" i="1"/>
  <c r="BP254" i="1"/>
  <c r="BP261" i="1"/>
  <c r="BI152" i="1"/>
  <c r="BH152" i="1"/>
  <c r="BM152" i="1"/>
  <c r="BH139" i="1"/>
  <c r="BP152" i="1"/>
  <c r="AZ254" i="1"/>
  <c r="BJ254" i="1"/>
  <c r="BB254" i="1"/>
  <c r="AF209" i="4"/>
  <c r="BO268" i="1"/>
  <c r="AS268" i="1"/>
  <c r="AI209" i="4" s="1"/>
  <c r="AR268" i="1"/>
  <c r="AH209" i="4" s="1"/>
  <c r="AS100" i="1"/>
  <c r="AT100" i="1" s="1"/>
  <c r="AS85" i="1"/>
  <c r="BO340" i="1"/>
  <c r="AS340" i="1"/>
  <c r="AI281" i="4" s="1"/>
  <c r="AR256" i="1"/>
  <c r="AT256" i="1" s="1"/>
  <c r="BO258" i="1"/>
  <c r="BH258" i="1" s="1"/>
  <c r="BO256" i="1"/>
  <c r="BQ256" i="1" s="1"/>
  <c r="AR258" i="1"/>
  <c r="AT258" i="1" s="1"/>
  <c r="AS124" i="1"/>
  <c r="AS328" i="1"/>
  <c r="AI269" i="4" s="1"/>
  <c r="AL269" i="4"/>
  <c r="AR270" i="1"/>
  <c r="AH211" i="4" s="1"/>
  <c r="AR328" i="1"/>
  <c r="AH269" i="4" s="1"/>
  <c r="AR199" i="1"/>
  <c r="BO189" i="1"/>
  <c r="BB189" i="1" s="1"/>
  <c r="AS199" i="1"/>
  <c r="AI140" i="4" s="1"/>
  <c r="BA117" i="1"/>
  <c r="AP69" i="1"/>
  <c r="BO69" i="1" s="1"/>
  <c r="BH68" i="1"/>
  <c r="BJ68" i="1"/>
  <c r="AS68" i="1"/>
  <c r="BG68" i="1"/>
  <c r="CJ68" i="1" s="1"/>
  <c r="BN68" i="1"/>
  <c r="BB68" i="1"/>
  <c r="BQ68" i="1"/>
  <c r="BS68" i="1" s="1"/>
  <c r="BC68" i="1"/>
  <c r="BO81" i="1"/>
  <c r="BN81" i="1" s="1"/>
  <c r="BC153" i="1"/>
  <c r="BP153" i="1"/>
  <c r="AS181" i="1"/>
  <c r="AT181" i="1" s="1"/>
  <c r="AR189" i="1"/>
  <c r="AT189" i="1" s="1"/>
  <c r="AJ130" i="4" s="1"/>
  <c r="BO162" i="1"/>
  <c r="BI162" i="1" s="1"/>
  <c r="BB164" i="1"/>
  <c r="BQ164" i="1"/>
  <c r="BR164" i="1" s="1"/>
  <c r="BO244" i="1"/>
  <c r="BN244" i="1" s="1"/>
  <c r="BO140" i="1"/>
  <c r="AS305" i="1"/>
  <c r="AI246" i="4" s="1"/>
  <c r="AS227" i="1"/>
  <c r="AT227" i="1" s="1"/>
  <c r="AT128" i="1"/>
  <c r="BO125" i="1"/>
  <c r="BG125" i="1" s="1"/>
  <c r="AR81" i="1"/>
  <c r="AT81" i="1" s="1"/>
  <c r="BJ153" i="1"/>
  <c r="BQ153" i="1"/>
  <c r="BR153" i="1" s="1"/>
  <c r="BO181" i="1"/>
  <c r="BP181" i="1" s="1"/>
  <c r="BI164" i="1"/>
  <c r="BG164" i="1"/>
  <c r="CJ164" i="1" s="1"/>
  <c r="AS247" i="1"/>
  <c r="AI188" i="4" s="1"/>
  <c r="AF103" i="4"/>
  <c r="AR335" i="1"/>
  <c r="AR305" i="1"/>
  <c r="AR357" i="1"/>
  <c r="AH298" i="4" s="1"/>
  <c r="AR281" i="1"/>
  <c r="AH222" i="4" s="1"/>
  <c r="BO227" i="1"/>
  <c r="BI227" i="1" s="1"/>
  <c r="AS125" i="1"/>
  <c r="AT125" i="1" s="1"/>
  <c r="BA153" i="1"/>
  <c r="BM153" i="1"/>
  <c r="BC164" i="1"/>
  <c r="BN164" i="1"/>
  <c r="AR247" i="1"/>
  <c r="AR98" i="1"/>
  <c r="AT98" i="1" s="1"/>
  <c r="BO305" i="1"/>
  <c r="AS357" i="1"/>
  <c r="AI298" i="4" s="1"/>
  <c r="AS353" i="1"/>
  <c r="AI294" i="4" s="1"/>
  <c r="AZ153" i="1"/>
  <c r="BN153" i="1"/>
  <c r="AS153" i="1"/>
  <c r="BA164" i="1"/>
  <c r="BJ164" i="1"/>
  <c r="AF276" i="4"/>
  <c r="BO354" i="1"/>
  <c r="AL298" i="4"/>
  <c r="BO353" i="1"/>
  <c r="AR164" i="1"/>
  <c r="AT164" i="1" s="1"/>
  <c r="AS140" i="1"/>
  <c r="AT140" i="1" s="1"/>
  <c r="AR153" i="1"/>
  <c r="AH94" i="4" s="1"/>
  <c r="BH153" i="1"/>
  <c r="AZ164" i="1"/>
  <c r="AT197" i="1"/>
  <c r="AY76" i="1"/>
  <c r="AP76" i="1" s="1"/>
  <c r="AR76" i="1" s="1"/>
  <c r="AZ68" i="1"/>
  <c r="BM68" i="1"/>
  <c r="BA68" i="1"/>
  <c r="AR68" i="1"/>
  <c r="AF265" i="4"/>
  <c r="AL265" i="4"/>
  <c r="AF218" i="4"/>
  <c r="AS277" i="1"/>
  <c r="AI218" i="4" s="1"/>
  <c r="AF299" i="4"/>
  <c r="AS358" i="1"/>
  <c r="AI299" i="4" s="1"/>
  <c r="AF28" i="4"/>
  <c r="AR288" i="1"/>
  <c r="AH229" i="4" s="1"/>
  <c r="AR339" i="1"/>
  <c r="AR265" i="1"/>
  <c r="AR325" i="1"/>
  <c r="AH266" i="4" s="1"/>
  <c r="BO281" i="1"/>
  <c r="AS87" i="1"/>
  <c r="AI28" i="4" s="1"/>
  <c r="BO132" i="1"/>
  <c r="BP132" i="1" s="1"/>
  <c r="AS184" i="1"/>
  <c r="AT184" i="1" s="1"/>
  <c r="BO98" i="1"/>
  <c r="AZ98" i="1" s="1"/>
  <c r="AR85" i="1"/>
  <c r="AH26" i="4" s="1"/>
  <c r="AR291" i="1"/>
  <c r="AH232" i="4" s="1"/>
  <c r="BO288" i="1"/>
  <c r="AS337" i="1"/>
  <c r="AI278" i="4" s="1"/>
  <c r="AL206" i="4"/>
  <c r="AS333" i="1"/>
  <c r="AI274" i="4" s="1"/>
  <c r="AT212" i="1"/>
  <c r="AR87" i="1"/>
  <c r="AH28" i="4" s="1"/>
  <c r="AR88" i="1"/>
  <c r="AS235" i="1"/>
  <c r="AI176" i="4" s="1"/>
  <c r="AR202" i="1"/>
  <c r="AT116" i="1"/>
  <c r="AS291" i="1"/>
  <c r="AI232" i="4" s="1"/>
  <c r="AS272" i="1"/>
  <c r="AI213" i="4" s="1"/>
  <c r="AS300" i="1"/>
  <c r="AI241" i="4" s="1"/>
  <c r="AR333" i="1"/>
  <c r="AH274" i="4" s="1"/>
  <c r="AS88" i="1"/>
  <c r="AR235" i="1"/>
  <c r="AS202" i="1"/>
  <c r="AI143" i="4" s="1"/>
  <c r="AS351" i="1"/>
  <c r="AT351" i="1" s="1"/>
  <c r="AJ292" i="4" s="1"/>
  <c r="BO291" i="1"/>
  <c r="BO272" i="1"/>
  <c r="BO333" i="1"/>
  <c r="AR138" i="1"/>
  <c r="AT138" i="1" s="1"/>
  <c r="AS118" i="1"/>
  <c r="AF292" i="4"/>
  <c r="AS325" i="1"/>
  <c r="AI266" i="4" s="1"/>
  <c r="AS281" i="1"/>
  <c r="AI222" i="4" s="1"/>
  <c r="AT239" i="1"/>
  <c r="BO138" i="1"/>
  <c r="BC138" i="1" s="1"/>
  <c r="AT107" i="1"/>
  <c r="AT186" i="1"/>
  <c r="AJ127" i="4" s="1"/>
  <c r="AF19" i="4"/>
  <c r="BO78" i="1"/>
  <c r="BJ78" i="1" s="1"/>
  <c r="AS78" i="1"/>
  <c r="AT78" i="1" s="1"/>
  <c r="AJ19" i="4" s="1"/>
  <c r="AF286" i="4"/>
  <c r="BO345" i="1"/>
  <c r="AF290" i="4"/>
  <c r="AR349" i="1"/>
  <c r="AH290" i="4" s="1"/>
  <c r="AF267" i="4"/>
  <c r="BO326" i="1"/>
  <c r="AS326" i="1"/>
  <c r="AI267" i="4" s="1"/>
  <c r="AR326" i="1"/>
  <c r="AH267" i="4" s="1"/>
  <c r="AF279" i="4"/>
  <c r="AR338" i="1"/>
  <c r="AH279" i="4" s="1"/>
  <c r="AL279" i="4"/>
  <c r="AS338" i="1"/>
  <c r="AI279" i="4" s="1"/>
  <c r="AR285" i="1"/>
  <c r="AH226" i="4" s="1"/>
  <c r="AS285" i="1"/>
  <c r="AI226" i="4" s="1"/>
  <c r="AS278" i="1"/>
  <c r="AI219" i="4" s="1"/>
  <c r="AR266" i="1"/>
  <c r="AH207" i="4" s="1"/>
  <c r="AR175" i="1"/>
  <c r="AS135" i="1"/>
  <c r="AT135" i="1" s="1"/>
  <c r="AR178" i="1"/>
  <c r="AM77" i="1"/>
  <c r="AC18" i="4" s="1"/>
  <c r="AF219" i="4"/>
  <c r="AR358" i="1"/>
  <c r="AH299" i="4" s="1"/>
  <c r="AS344" i="1"/>
  <c r="AI285" i="4" s="1"/>
  <c r="AL207" i="4"/>
  <c r="BO318" i="1"/>
  <c r="BO358" i="1"/>
  <c r="AR353" i="1"/>
  <c r="AH294" i="4" s="1"/>
  <c r="BA176" i="1"/>
  <c r="BI176" i="1"/>
  <c r="AS241" i="1"/>
  <c r="AI182" i="4" s="1"/>
  <c r="AL219" i="4"/>
  <c r="AR241" i="1"/>
  <c r="AL255" i="4"/>
  <c r="BO320" i="1"/>
  <c r="AR343" i="1"/>
  <c r="AH284" i="4" s="1"/>
  <c r="AR318" i="1"/>
  <c r="AH259" i="4" s="1"/>
  <c r="AS236" i="1"/>
  <c r="AT236" i="1" s="1"/>
  <c r="AR176" i="1"/>
  <c r="BB176" i="1"/>
  <c r="BM176" i="1"/>
  <c r="AT109" i="1"/>
  <c r="AT142" i="1"/>
  <c r="AR248" i="1"/>
  <c r="AS314" i="1"/>
  <c r="AI255" i="4" s="1"/>
  <c r="AS264" i="1"/>
  <c r="AI205" i="4" s="1"/>
  <c r="AZ176" i="1"/>
  <c r="BG176" i="1"/>
  <c r="CJ176" i="1" s="1"/>
  <c r="AR314" i="1"/>
  <c r="AH255" i="4" s="1"/>
  <c r="AR298" i="1"/>
  <c r="AH239" i="4" s="1"/>
  <c r="AS295" i="1"/>
  <c r="AI236" i="4" s="1"/>
  <c r="AS324" i="1"/>
  <c r="AI265" i="4" s="1"/>
  <c r="BC176" i="1"/>
  <c r="BN176" i="1"/>
  <c r="AR236" i="1"/>
  <c r="AS176" i="1"/>
  <c r="BO100" i="1"/>
  <c r="BC100" i="1" s="1"/>
  <c r="AS248" i="1"/>
  <c r="AI189" i="4" s="1"/>
  <c r="BO149" i="1"/>
  <c r="BN149" i="1" s="1"/>
  <c r="AS350" i="1"/>
  <c r="AI291" i="4" s="1"/>
  <c r="AS279" i="1"/>
  <c r="AI220" i="4" s="1"/>
  <c r="AR295" i="1"/>
  <c r="AH236" i="4" s="1"/>
  <c r="AR324" i="1"/>
  <c r="AH265" i="4" s="1"/>
  <c r="BH176" i="1"/>
  <c r="AS362" i="1"/>
  <c r="AI303" i="4" s="1"/>
  <c r="AR362" i="1"/>
  <c r="AH303" i="4" s="1"/>
  <c r="AF261" i="4"/>
  <c r="AS320" i="1"/>
  <c r="AI261" i="4" s="1"/>
  <c r="AS84" i="1"/>
  <c r="BO82" i="1"/>
  <c r="BP82" i="1" s="1"/>
  <c r="AR124" i="1"/>
  <c r="AR290" i="1"/>
  <c r="AT290" i="1" s="1"/>
  <c r="AJ231" i="4" s="1"/>
  <c r="AS287" i="1"/>
  <c r="AI228" i="4" s="1"/>
  <c r="AR363" i="1"/>
  <c r="AH304" i="4" s="1"/>
  <c r="AR332" i="1"/>
  <c r="AH273" i="4" s="1"/>
  <c r="AS349" i="1"/>
  <c r="AI290" i="4" s="1"/>
  <c r="AR84" i="1"/>
  <c r="BO135" i="1"/>
  <c r="BH135" i="1" s="1"/>
  <c r="AR82" i="1"/>
  <c r="AT82" i="1" s="1"/>
  <c r="AR112" i="1"/>
  <c r="BO136" i="1"/>
  <c r="BA136" i="1" s="1"/>
  <c r="BO240" i="1"/>
  <c r="BA240" i="1" s="1"/>
  <c r="AT133" i="1"/>
  <c r="AF253" i="4"/>
  <c r="BO279" i="1"/>
  <c r="AS363" i="1"/>
  <c r="AI304" i="4" s="1"/>
  <c r="AR310" i="1"/>
  <c r="AH251" i="4" s="1"/>
  <c r="BO312" i="1"/>
  <c r="AR287" i="1"/>
  <c r="AH228" i="4" s="1"/>
  <c r="AS284" i="1"/>
  <c r="AI225" i="4" s="1"/>
  <c r="AR334" i="1"/>
  <c r="AH275" i="4" s="1"/>
  <c r="AS332" i="1"/>
  <c r="AI273" i="4" s="1"/>
  <c r="BO349" i="1"/>
  <c r="AT165" i="1"/>
  <c r="AT191" i="1"/>
  <c r="AR160" i="1"/>
  <c r="AT160" i="1" s="1"/>
  <c r="BO84" i="1"/>
  <c r="BP84" i="1" s="1"/>
  <c r="AS112" i="1"/>
  <c r="AR196" i="1"/>
  <c r="AT196" i="1" s="1"/>
  <c r="AR106" i="1"/>
  <c r="AT106" i="1" s="1"/>
  <c r="AR208" i="1"/>
  <c r="AR72" i="1"/>
  <c r="AH13" i="4" s="1"/>
  <c r="AS91" i="1"/>
  <c r="AS312" i="1"/>
  <c r="AI253" i="4" s="1"/>
  <c r="BO310" i="1"/>
  <c r="BO110" i="1"/>
  <c r="BC110" i="1" s="1"/>
  <c r="AR306" i="1"/>
  <c r="AH247" i="4" s="1"/>
  <c r="AR342" i="1"/>
  <c r="AH283" i="4" s="1"/>
  <c r="AL228" i="4"/>
  <c r="BO284" i="1"/>
  <c r="AS345" i="1"/>
  <c r="AI286" i="4" s="1"/>
  <c r="AR276" i="1"/>
  <c r="AH217" i="4" s="1"/>
  <c r="AL273" i="4"/>
  <c r="AS354" i="1"/>
  <c r="AI295" i="4" s="1"/>
  <c r="AS315" i="1"/>
  <c r="AI256" i="4" s="1"/>
  <c r="AT95" i="1"/>
  <c r="BO160" i="1"/>
  <c r="BB160" i="1" s="1"/>
  <c r="BO196" i="1"/>
  <c r="BP196" i="1" s="1"/>
  <c r="BO106" i="1"/>
  <c r="BH106" i="1" s="1"/>
  <c r="BO208" i="1"/>
  <c r="BQ208" i="1" s="1"/>
  <c r="BO72" i="1"/>
  <c r="BH72" i="1" s="1"/>
  <c r="AT253" i="1"/>
  <c r="AR91" i="1"/>
  <c r="BO231" i="1"/>
  <c r="AS231" i="1"/>
  <c r="AI172" i="4" s="1"/>
  <c r="BO180" i="1"/>
  <c r="BQ180" i="1" s="1"/>
  <c r="AS310" i="1"/>
  <c r="AI251" i="4" s="1"/>
  <c r="AR279" i="1"/>
  <c r="AH220" i="4" s="1"/>
  <c r="AR284" i="1"/>
  <c r="AH225" i="4" s="1"/>
  <c r="AR345" i="1"/>
  <c r="AH286" i="4" s="1"/>
  <c r="AR354" i="1"/>
  <c r="AR315" i="1"/>
  <c r="AH256" i="4" s="1"/>
  <c r="BO94" i="1"/>
  <c r="BB94" i="1" s="1"/>
  <c r="AF221" i="4"/>
  <c r="AS280" i="1"/>
  <c r="AI221" i="4" s="1"/>
  <c r="AR280" i="1"/>
  <c r="AH221" i="4" s="1"/>
  <c r="AF224" i="4"/>
  <c r="AR283" i="1"/>
  <c r="AH224" i="4" s="1"/>
  <c r="AS283" i="1"/>
  <c r="AI224" i="4" s="1"/>
  <c r="AF230" i="4"/>
  <c r="AR289" i="1"/>
  <c r="AH230" i="4" s="1"/>
  <c r="AS289" i="1"/>
  <c r="AI230" i="4" s="1"/>
  <c r="AF297" i="4"/>
  <c r="AR356" i="1"/>
  <c r="AH297" i="4" s="1"/>
  <c r="AF240" i="4"/>
  <c r="AR299" i="1"/>
  <c r="AS299" i="1"/>
  <c r="AI240" i="4" s="1"/>
  <c r="AF288" i="4"/>
  <c r="AS347" i="1"/>
  <c r="AI288" i="4" s="1"/>
  <c r="AR347" i="1"/>
  <c r="AH288" i="4" s="1"/>
  <c r="AF238" i="4"/>
  <c r="AR297" i="1"/>
  <c r="AS297" i="1"/>
  <c r="AI238" i="4" s="1"/>
  <c r="AF264" i="4"/>
  <c r="AS323" i="1"/>
  <c r="AI264" i="4" s="1"/>
  <c r="AR323" i="1"/>
  <c r="AH264" i="4" s="1"/>
  <c r="AF260" i="4"/>
  <c r="AS319" i="1"/>
  <c r="AI260" i="4" s="1"/>
  <c r="AR319" i="1"/>
  <c r="AF227" i="4"/>
  <c r="AR286" i="1"/>
  <c r="AH227" i="4" s="1"/>
  <c r="AS286" i="1"/>
  <c r="AI227" i="4" s="1"/>
  <c r="AF291" i="4"/>
  <c r="AF244" i="4"/>
  <c r="AL262" i="4"/>
  <c r="BO335" i="1"/>
  <c r="AL276" i="4"/>
  <c r="AF121" i="4"/>
  <c r="AH258" i="4"/>
  <c r="BO343" i="1"/>
  <c r="S284" i="7" s="1"/>
  <c r="AL284" i="4"/>
  <c r="AR277" i="1"/>
  <c r="AH218" i="4" s="1"/>
  <c r="AR311" i="1"/>
  <c r="AH252" i="4" s="1"/>
  <c r="AS334" i="1"/>
  <c r="AI275" i="4" s="1"/>
  <c r="AS276" i="1"/>
  <c r="AI217" i="4" s="1"/>
  <c r="BO315" i="1"/>
  <c r="S256" i="7" s="1"/>
  <c r="BO292" i="1"/>
  <c r="S233" i="7" s="1"/>
  <c r="AL233" i="4"/>
  <c r="AS267" i="1"/>
  <c r="AI208" i="4" s="1"/>
  <c r="CJ201" i="1"/>
  <c r="BV201" i="1"/>
  <c r="CH201" i="1" s="1"/>
  <c r="CJ259" i="1"/>
  <c r="BV259" i="1"/>
  <c r="CH259" i="1" s="1"/>
  <c r="BX259" i="1"/>
  <c r="AF226" i="4"/>
  <c r="AF278" i="4"/>
  <c r="BV165" i="1"/>
  <c r="CH165" i="1" s="1"/>
  <c r="CJ165" i="1"/>
  <c r="BX165" i="1"/>
  <c r="BX212" i="1"/>
  <c r="AR226" i="1"/>
  <c r="AT226" i="1" s="1"/>
  <c r="AT194" i="1"/>
  <c r="AT218" i="1"/>
  <c r="AJ159" i="4" s="1"/>
  <c r="AT204" i="1"/>
  <c r="AR118" i="1"/>
  <c r="AL292" i="4"/>
  <c r="AL237" i="4"/>
  <c r="BV129" i="1"/>
  <c r="CH129" i="1" s="1"/>
  <c r="CJ129" i="1"/>
  <c r="BX129" i="1"/>
  <c r="AR359" i="1"/>
  <c r="AH300" i="4" s="1"/>
  <c r="BO322" i="1"/>
  <c r="S263" i="7" s="1"/>
  <c r="AL263" i="4"/>
  <c r="AS341" i="1"/>
  <c r="AI282" i="4" s="1"/>
  <c r="AR267" i="1"/>
  <c r="AH208" i="4" s="1"/>
  <c r="AT187" i="1"/>
  <c r="AS232" i="1"/>
  <c r="AI173" i="4" s="1"/>
  <c r="BO226" i="1"/>
  <c r="BB226" i="1" s="1"/>
  <c r="AF205" i="4"/>
  <c r="AF289" i="4"/>
  <c r="AS269" i="1"/>
  <c r="AI210" i="4" s="1"/>
  <c r="AF210" i="4"/>
  <c r="BO355" i="1"/>
  <c r="AL296" i="4"/>
  <c r="AF287" i="4"/>
  <c r="AF214" i="4"/>
  <c r="AF293" i="4"/>
  <c r="AL223" i="4"/>
  <c r="BO270" i="1"/>
  <c r="S211" i="7" s="1"/>
  <c r="AL211" i="4"/>
  <c r="AR282" i="1"/>
  <c r="AH253" i="4"/>
  <c r="BO269" i="1"/>
  <c r="S210" i="7" s="1"/>
  <c r="AL210" i="4"/>
  <c r="AT303" i="1"/>
  <c r="AJ244" i="4" s="1"/>
  <c r="AH244" i="4"/>
  <c r="AS359" i="1"/>
  <c r="AI300" i="4" s="1"/>
  <c r="AR272" i="1"/>
  <c r="AH213" i="4" s="1"/>
  <c r="AR341" i="1"/>
  <c r="AH282" i="4" s="1"/>
  <c r="AL235" i="4"/>
  <c r="AT243" i="1"/>
  <c r="BV111" i="1"/>
  <c r="CH111" i="1" s="1"/>
  <c r="CJ111" i="1"/>
  <c r="BX111" i="1"/>
  <c r="AS270" i="1"/>
  <c r="AI211" i="4" s="1"/>
  <c r="AF211" i="4"/>
  <c r="AR232" i="1"/>
  <c r="AT127" i="1"/>
  <c r="AT220" i="1"/>
  <c r="AF231" i="4"/>
  <c r="AR313" i="1"/>
  <c r="AH254" i="4" s="1"/>
  <c r="BO316" i="1"/>
  <c r="S257" i="7" s="1"/>
  <c r="AL257" i="4"/>
  <c r="AS352" i="1"/>
  <c r="AI293" i="4" s="1"/>
  <c r="BO329" i="1"/>
  <c r="S270" i="7" s="1"/>
  <c r="AL270" i="4"/>
  <c r="CJ153" i="1"/>
  <c r="BV153" i="1"/>
  <c r="CH153" i="1" s="1"/>
  <c r="BX153" i="1"/>
  <c r="CJ225" i="1"/>
  <c r="BV225" i="1"/>
  <c r="CH225" i="1" s="1"/>
  <c r="BX225" i="1"/>
  <c r="AT131" i="1"/>
  <c r="AF241" i="4"/>
  <c r="AT223" i="1"/>
  <c r="AT169" i="1"/>
  <c r="AT168" i="1"/>
  <c r="AT173" i="1"/>
  <c r="AT245" i="1"/>
  <c r="AR180" i="1"/>
  <c r="AT180" i="1" s="1"/>
  <c r="AS94" i="1"/>
  <c r="AT94" i="1" s="1"/>
  <c r="BO307" i="1"/>
  <c r="AL248" i="4"/>
  <c r="AF285" i="4"/>
  <c r="AF258" i="4"/>
  <c r="AH261" i="4"/>
  <c r="AT321" i="1"/>
  <c r="AJ262" i="4" s="1"/>
  <c r="AH285" i="4"/>
  <c r="BO298" i="1"/>
  <c r="S239" i="7" s="1"/>
  <c r="AL239" i="4"/>
  <c r="AR352" i="1"/>
  <c r="AS342" i="1"/>
  <c r="AI283" i="4" s="1"/>
  <c r="BO360" i="1"/>
  <c r="S301" i="7" s="1"/>
  <c r="BO339" i="1"/>
  <c r="S280" i="7" s="1"/>
  <c r="AL280" i="4"/>
  <c r="AL242" i="4"/>
  <c r="CJ116" i="1"/>
  <c r="BV116" i="1"/>
  <c r="CH116" i="1" s="1"/>
  <c r="BX116" i="1"/>
  <c r="CJ246" i="1"/>
  <c r="BX246" i="1"/>
  <c r="BV246" i="1"/>
  <c r="CH246" i="1" s="1"/>
  <c r="AF247" i="4"/>
  <c r="AF216" i="4"/>
  <c r="CJ139" i="1"/>
  <c r="BX139" i="1"/>
  <c r="BX174" i="1"/>
  <c r="CJ174" i="1"/>
  <c r="BV174" i="1"/>
  <c r="CH174" i="1" s="1"/>
  <c r="AS282" i="1"/>
  <c r="AI223" i="4" s="1"/>
  <c r="AT154" i="1"/>
  <c r="AT137" i="1"/>
  <c r="AS298" i="1"/>
  <c r="AI239" i="4" s="1"/>
  <c r="AF239" i="4"/>
  <c r="AS343" i="1"/>
  <c r="AI284" i="4" s="1"/>
  <c r="AF284" i="4"/>
  <c r="AF303" i="4"/>
  <c r="AC21" i="4"/>
  <c r="AY80" i="1"/>
  <c r="AP80" i="1" s="1"/>
  <c r="AF21" i="4" s="1"/>
  <c r="AM75" i="1"/>
  <c r="AC16" i="4" s="1"/>
  <c r="AD20" i="4"/>
  <c r="AC15" i="4"/>
  <c r="AY74" i="1"/>
  <c r="AP74" i="1" s="1"/>
  <c r="AF15" i="4" s="1"/>
  <c r="AB20" i="4"/>
  <c r="AM79" i="1"/>
  <c r="AC20" i="4" s="1"/>
  <c r="AD18" i="4"/>
  <c r="AD16" i="4"/>
  <c r="BO71" i="1"/>
  <c r="BC71" i="1" s="1"/>
  <c r="AR71" i="1"/>
  <c r="AT71" i="1" s="1"/>
  <c r="BO67" i="1"/>
  <c r="BC67" i="1" s="1"/>
  <c r="AR67" i="1"/>
  <c r="AH8" i="4" s="1"/>
  <c r="AS67" i="1"/>
  <c r="AP66" i="1"/>
  <c r="BO66" i="1" s="1"/>
  <c r="AR73" i="1"/>
  <c r="BO73" i="1"/>
  <c r="BM73" i="1" s="1"/>
  <c r="AS73" i="1"/>
  <c r="BO70" i="1"/>
  <c r="BI70" i="1" s="1"/>
  <c r="AS70" i="1"/>
  <c r="AR70" i="1"/>
  <c r="BO65" i="1"/>
  <c r="BH65" i="1" s="1"/>
  <c r="AS65" i="1"/>
  <c r="AT65" i="1" s="1"/>
  <c r="AS356" i="1"/>
  <c r="AI297" i="4" s="1"/>
  <c r="AT322" i="1"/>
  <c r="AJ263" i="4" s="1"/>
  <c r="AR275" i="1"/>
  <c r="AT117" i="1"/>
  <c r="BP89" i="1"/>
  <c r="BQ89" i="1"/>
  <c r="BN89" i="1"/>
  <c r="BM89" i="1"/>
  <c r="BI89" i="1"/>
  <c r="BG89" i="1"/>
  <c r="BC89" i="1"/>
  <c r="BJ89" i="1"/>
  <c r="AZ89" i="1"/>
  <c r="BH89" i="1"/>
  <c r="BB89" i="1"/>
  <c r="BA89" i="1"/>
  <c r="BS259" i="1"/>
  <c r="BR259" i="1"/>
  <c r="AR183" i="1"/>
  <c r="AH124" i="4" s="1"/>
  <c r="BO183" i="1"/>
  <c r="AS183" i="1"/>
  <c r="AI124" i="4" s="1"/>
  <c r="AT83" i="1"/>
  <c r="AT93" i="1"/>
  <c r="AT185" i="1"/>
  <c r="BQ93" i="1"/>
  <c r="BP93" i="1"/>
  <c r="BJ93" i="1"/>
  <c r="BH93" i="1"/>
  <c r="BC93" i="1"/>
  <c r="BN93" i="1"/>
  <c r="BM93" i="1"/>
  <c r="BI93" i="1"/>
  <c r="BG93" i="1"/>
  <c r="AZ93" i="1"/>
  <c r="BB93" i="1"/>
  <c r="BA93" i="1"/>
  <c r="BS165" i="1"/>
  <c r="BR165" i="1"/>
  <c r="AT252" i="1"/>
  <c r="BP95" i="1"/>
  <c r="BQ95" i="1"/>
  <c r="BJ95" i="1"/>
  <c r="BH95" i="1"/>
  <c r="BN95" i="1"/>
  <c r="BM95" i="1"/>
  <c r="BI95" i="1"/>
  <c r="BG95" i="1"/>
  <c r="BC95" i="1"/>
  <c r="AZ95" i="1"/>
  <c r="BB95" i="1"/>
  <c r="BA95" i="1"/>
  <c r="AZ258" i="1"/>
  <c r="BB258" i="1"/>
  <c r="BO219" i="1"/>
  <c r="AS219" i="1"/>
  <c r="AI160" i="4" s="1"/>
  <c r="AR219" i="1"/>
  <c r="BQ249" i="1"/>
  <c r="BP249" i="1"/>
  <c r="BI249" i="1"/>
  <c r="BN249" i="1"/>
  <c r="BM249" i="1"/>
  <c r="BJ249" i="1"/>
  <c r="BH249" i="1"/>
  <c r="BG249" i="1"/>
  <c r="BA249" i="1"/>
  <c r="BC249" i="1"/>
  <c r="BB249" i="1"/>
  <c r="AZ249" i="1"/>
  <c r="BQ187" i="1"/>
  <c r="BP187" i="1"/>
  <c r="BJ187" i="1"/>
  <c r="BH187" i="1"/>
  <c r="BN187" i="1"/>
  <c r="BM187" i="1"/>
  <c r="BI187" i="1"/>
  <c r="BG187" i="1"/>
  <c r="BC187" i="1"/>
  <c r="BB187" i="1"/>
  <c r="AZ187" i="1"/>
  <c r="BA187" i="1"/>
  <c r="BA189" i="1"/>
  <c r="BQ236" i="1"/>
  <c r="BP236" i="1"/>
  <c r="BM236" i="1"/>
  <c r="BN236" i="1"/>
  <c r="BJ236" i="1"/>
  <c r="BG236" i="1"/>
  <c r="AZ236" i="1"/>
  <c r="BH236" i="1"/>
  <c r="BA236" i="1"/>
  <c r="BI236" i="1"/>
  <c r="BB236" i="1"/>
  <c r="BC236" i="1"/>
  <c r="BP101" i="1"/>
  <c r="BQ101" i="1"/>
  <c r="BN101" i="1"/>
  <c r="BC101" i="1"/>
  <c r="BI101" i="1"/>
  <c r="BG101" i="1"/>
  <c r="BB101" i="1"/>
  <c r="BA101" i="1"/>
  <c r="BQ159" i="1"/>
  <c r="BP159" i="1"/>
  <c r="BN159" i="1"/>
  <c r="BJ159" i="1"/>
  <c r="BH159" i="1"/>
  <c r="BI159" i="1"/>
  <c r="BG159" i="1"/>
  <c r="BC159" i="1"/>
  <c r="AZ159" i="1"/>
  <c r="BA159" i="1"/>
  <c r="AT257" i="1"/>
  <c r="BR117" i="1"/>
  <c r="BQ114" i="1"/>
  <c r="BP114" i="1"/>
  <c r="BM114" i="1"/>
  <c r="BJ114" i="1"/>
  <c r="BH114" i="1"/>
  <c r="BC114" i="1"/>
  <c r="BG114" i="1"/>
  <c r="BN114" i="1"/>
  <c r="BB114" i="1"/>
  <c r="AZ114" i="1"/>
  <c r="BA114" i="1"/>
  <c r="BI114" i="1"/>
  <c r="BP103" i="1"/>
  <c r="BQ103" i="1"/>
  <c r="BI103" i="1"/>
  <c r="BG103" i="1"/>
  <c r="BN103" i="1"/>
  <c r="BM103" i="1"/>
  <c r="BC103" i="1"/>
  <c r="BH103" i="1"/>
  <c r="BB103" i="1"/>
  <c r="AZ103" i="1"/>
  <c r="BJ103" i="1"/>
  <c r="BA103" i="1"/>
  <c r="BP247" i="1"/>
  <c r="BQ247" i="1"/>
  <c r="BI247" i="1"/>
  <c r="BG247" i="1"/>
  <c r="BN247" i="1"/>
  <c r="BM247" i="1"/>
  <c r="BJ247" i="1"/>
  <c r="BC247" i="1"/>
  <c r="BB247" i="1"/>
  <c r="AZ247" i="1"/>
  <c r="BH247" i="1"/>
  <c r="BA247" i="1"/>
  <c r="BP155" i="1"/>
  <c r="BQ155" i="1"/>
  <c r="BN155" i="1"/>
  <c r="BI155" i="1"/>
  <c r="BG155" i="1"/>
  <c r="BM155" i="1"/>
  <c r="BJ155" i="1"/>
  <c r="BH155" i="1"/>
  <c r="BC155" i="1"/>
  <c r="BA155" i="1"/>
  <c r="BB155" i="1"/>
  <c r="AZ155" i="1"/>
  <c r="AT209" i="1"/>
  <c r="AT102" i="1"/>
  <c r="BI198" i="1"/>
  <c r="BG198" i="1"/>
  <c r="BJ198" i="1"/>
  <c r="BC198" i="1"/>
  <c r="BA198" i="1"/>
  <c r="BB198" i="1"/>
  <c r="AT112" i="1"/>
  <c r="BP143" i="1"/>
  <c r="BQ143" i="1"/>
  <c r="BM143" i="1"/>
  <c r="BJ143" i="1"/>
  <c r="BN143" i="1"/>
  <c r="BG143" i="1"/>
  <c r="BB143" i="1"/>
  <c r="BH143" i="1"/>
  <c r="BC143" i="1"/>
  <c r="AZ143" i="1"/>
  <c r="BI143" i="1"/>
  <c r="BA143" i="1"/>
  <c r="AT251" i="1"/>
  <c r="AT205" i="1"/>
  <c r="AT90" i="1"/>
  <c r="AJ31" i="4" s="1"/>
  <c r="AT208" i="1"/>
  <c r="AT99" i="1"/>
  <c r="AT190" i="1"/>
  <c r="AT156" i="1"/>
  <c r="BJ222" i="1"/>
  <c r="BI222" i="1"/>
  <c r="BC222" i="1"/>
  <c r="BB222" i="1"/>
  <c r="AT163" i="1"/>
  <c r="BP210" i="1"/>
  <c r="BQ210" i="1"/>
  <c r="BN210" i="1"/>
  <c r="BM210" i="1"/>
  <c r="BJ210" i="1"/>
  <c r="BH210" i="1"/>
  <c r="BI210" i="1"/>
  <c r="BB210" i="1"/>
  <c r="BG210" i="1"/>
  <c r="AZ210" i="1"/>
  <c r="BA210" i="1"/>
  <c r="BC210" i="1"/>
  <c r="AT89" i="1"/>
  <c r="AR255" i="1"/>
  <c r="BO255" i="1"/>
  <c r="AS255" i="1"/>
  <c r="AI196" i="4" s="1"/>
  <c r="BQ213" i="1"/>
  <c r="BP213" i="1"/>
  <c r="BN213" i="1"/>
  <c r="BI213" i="1"/>
  <c r="BM213" i="1"/>
  <c r="BJ213" i="1"/>
  <c r="BH213" i="1"/>
  <c r="BC213" i="1"/>
  <c r="BA213" i="1"/>
  <c r="BG213" i="1"/>
  <c r="BB213" i="1"/>
  <c r="AZ213" i="1"/>
  <c r="AT259" i="1"/>
  <c r="BP119" i="1"/>
  <c r="BQ119" i="1"/>
  <c r="BJ119" i="1"/>
  <c r="BH119" i="1"/>
  <c r="BA119" i="1"/>
  <c r="BB119" i="1"/>
  <c r="AZ119" i="1"/>
  <c r="AT237" i="1"/>
  <c r="AJ178" i="4" s="1"/>
  <c r="BR176" i="1"/>
  <c r="BS176" i="1"/>
  <c r="AT233" i="1"/>
  <c r="BR261" i="1"/>
  <c r="BS261" i="1"/>
  <c r="AT167" i="1"/>
  <c r="AT101" i="1"/>
  <c r="AT132" i="1"/>
  <c r="BP209" i="1"/>
  <c r="BQ209" i="1"/>
  <c r="BJ209" i="1"/>
  <c r="BH209" i="1"/>
  <c r="BI209" i="1"/>
  <c r="BN209" i="1"/>
  <c r="BM209" i="1"/>
  <c r="BG209" i="1"/>
  <c r="AZ209" i="1"/>
  <c r="BA209" i="1"/>
  <c r="BC209" i="1"/>
  <c r="BB209" i="1"/>
  <c r="AT198" i="1"/>
  <c r="BB256" i="1"/>
  <c r="BP256" i="1"/>
  <c r="BM256" i="1"/>
  <c r="BG256" i="1"/>
  <c r="BN256" i="1"/>
  <c r="BC256" i="1"/>
  <c r="AZ256" i="1"/>
  <c r="BJ256" i="1"/>
  <c r="AT143" i="1"/>
  <c r="BP251" i="1"/>
  <c r="BQ251" i="1"/>
  <c r="BM251" i="1"/>
  <c r="BJ251" i="1"/>
  <c r="BN251" i="1"/>
  <c r="BG251" i="1"/>
  <c r="BH251" i="1"/>
  <c r="AZ251" i="1"/>
  <c r="BA251" i="1"/>
  <c r="BC251" i="1"/>
  <c r="BB251" i="1"/>
  <c r="BI251" i="1"/>
  <c r="BQ99" i="1"/>
  <c r="BP99" i="1"/>
  <c r="BM99" i="1"/>
  <c r="BJ99" i="1"/>
  <c r="BH99" i="1"/>
  <c r="BN99" i="1"/>
  <c r="BC99" i="1"/>
  <c r="BG99" i="1"/>
  <c r="BB99" i="1"/>
  <c r="AZ99" i="1"/>
  <c r="BI99" i="1"/>
  <c r="BA99" i="1"/>
  <c r="BA190" i="1"/>
  <c r="BQ190" i="1"/>
  <c r="BP190" i="1"/>
  <c r="BG190" i="1"/>
  <c r="BN190" i="1"/>
  <c r="BC190" i="1"/>
  <c r="BJ190" i="1"/>
  <c r="AZ190" i="1"/>
  <c r="BI190" i="1"/>
  <c r="BM190" i="1"/>
  <c r="BB190" i="1"/>
  <c r="BH190" i="1"/>
  <c r="BQ156" i="1"/>
  <c r="BP156" i="1"/>
  <c r="BI156" i="1"/>
  <c r="BN156" i="1"/>
  <c r="BM156" i="1"/>
  <c r="BJ156" i="1"/>
  <c r="BH156" i="1"/>
  <c r="BA156" i="1"/>
  <c r="BC156" i="1"/>
  <c r="BB156" i="1"/>
  <c r="BG156" i="1"/>
  <c r="AZ156" i="1"/>
  <c r="AT222" i="1"/>
  <c r="BB130" i="1"/>
  <c r="BQ130" i="1"/>
  <c r="BP130" i="1"/>
  <c r="BH130" i="1"/>
  <c r="AZ130" i="1"/>
  <c r="BG130" i="1"/>
  <c r="BA130" i="1"/>
  <c r="BN130" i="1"/>
  <c r="BC130" i="1"/>
  <c r="BJ130" i="1"/>
  <c r="BI130" i="1"/>
  <c r="BM130" i="1"/>
  <c r="AT149" i="1"/>
  <c r="AT296" i="1"/>
  <c r="AJ237" i="4" s="1"/>
  <c r="AS146" i="1"/>
  <c r="BO146" i="1"/>
  <c r="AR146" i="1"/>
  <c r="AH87" i="4" s="1"/>
  <c r="BA125" i="1"/>
  <c r="BO158" i="1"/>
  <c r="AR158" i="1"/>
  <c r="AS158" i="1"/>
  <c r="AI99" i="4" s="1"/>
  <c r="BR225" i="1"/>
  <c r="BS225" i="1"/>
  <c r="BO207" i="1"/>
  <c r="AS207" i="1"/>
  <c r="AI148" i="4" s="1"/>
  <c r="AR207" i="1"/>
  <c r="AH148" i="4" s="1"/>
  <c r="AT119" i="1"/>
  <c r="BQ237" i="1"/>
  <c r="BP237" i="1"/>
  <c r="BN237" i="1"/>
  <c r="BM237" i="1"/>
  <c r="BJ237" i="1"/>
  <c r="BH237" i="1"/>
  <c r="BI237" i="1"/>
  <c r="BG237" i="1"/>
  <c r="BC237" i="1"/>
  <c r="AZ237" i="1"/>
  <c r="BA237" i="1"/>
  <c r="BB237" i="1"/>
  <c r="BP252" i="1"/>
  <c r="BQ252" i="1"/>
  <c r="BJ252" i="1"/>
  <c r="BH252" i="1"/>
  <c r="BI252" i="1"/>
  <c r="BN252" i="1"/>
  <c r="BM252" i="1"/>
  <c r="BG252" i="1"/>
  <c r="AZ252" i="1"/>
  <c r="BA252" i="1"/>
  <c r="BC252" i="1"/>
  <c r="BB252" i="1"/>
  <c r="BO224" i="1"/>
  <c r="AR224" i="1"/>
  <c r="AS224" i="1"/>
  <c r="AI165" i="4" s="1"/>
  <c r="BO188" i="1"/>
  <c r="AS188" i="1"/>
  <c r="AI129" i="4" s="1"/>
  <c r="AR188" i="1"/>
  <c r="BP233" i="1"/>
  <c r="BQ233" i="1"/>
  <c r="BI233" i="1"/>
  <c r="BG233" i="1"/>
  <c r="BN233" i="1"/>
  <c r="BM233" i="1"/>
  <c r="BH233" i="1"/>
  <c r="BB233" i="1"/>
  <c r="BC233" i="1"/>
  <c r="AZ233" i="1"/>
  <c r="BJ233" i="1"/>
  <c r="BA233" i="1"/>
  <c r="BP131" i="1"/>
  <c r="BQ131" i="1"/>
  <c r="BJ131" i="1"/>
  <c r="BH131" i="1"/>
  <c r="BN131" i="1"/>
  <c r="BM131" i="1"/>
  <c r="BI131" i="1"/>
  <c r="AZ131" i="1"/>
  <c r="BG131" i="1"/>
  <c r="BB131" i="1"/>
  <c r="BA131" i="1"/>
  <c r="BC131" i="1"/>
  <c r="BQ170" i="1"/>
  <c r="BP170" i="1"/>
  <c r="BN170" i="1"/>
  <c r="BI170" i="1"/>
  <c r="BM170" i="1"/>
  <c r="BJ170" i="1"/>
  <c r="BH170" i="1"/>
  <c r="BC170" i="1"/>
  <c r="BA170" i="1"/>
  <c r="BB170" i="1"/>
  <c r="BG170" i="1"/>
  <c r="AZ170" i="1"/>
  <c r="BM172" i="1"/>
  <c r="BH172" i="1"/>
  <c r="BG172" i="1"/>
  <c r="BN172" i="1"/>
  <c r="BC172" i="1"/>
  <c r="AZ172" i="1"/>
  <c r="BQ192" i="1"/>
  <c r="BP192" i="1"/>
  <c r="BM192" i="1"/>
  <c r="BI192" i="1"/>
  <c r="BN192" i="1"/>
  <c r="BJ192" i="1"/>
  <c r="BH192" i="1"/>
  <c r="BA192" i="1"/>
  <c r="BG192" i="1"/>
  <c r="BC192" i="1"/>
  <c r="BB192" i="1"/>
  <c r="AZ192" i="1"/>
  <c r="BP102" i="1"/>
  <c r="BQ102" i="1"/>
  <c r="BJ102" i="1"/>
  <c r="BH102" i="1"/>
  <c r="BN102" i="1"/>
  <c r="BM102" i="1"/>
  <c r="BI102" i="1"/>
  <c r="BG102" i="1"/>
  <c r="BB102" i="1"/>
  <c r="AZ102" i="1"/>
  <c r="BC102" i="1"/>
  <c r="BA102" i="1"/>
  <c r="BH120" i="1"/>
  <c r="BA112" i="1"/>
  <c r="BQ112" i="1"/>
  <c r="BP112" i="1"/>
  <c r="BN112" i="1"/>
  <c r="BC112" i="1"/>
  <c r="BB112" i="1"/>
  <c r="BJ112" i="1"/>
  <c r="BI112" i="1"/>
  <c r="BM112" i="1"/>
  <c r="AZ112" i="1"/>
  <c r="BH112" i="1"/>
  <c r="BG112" i="1"/>
  <c r="BP104" i="1"/>
  <c r="BQ104" i="1"/>
  <c r="BN104" i="1"/>
  <c r="BI104" i="1"/>
  <c r="BG104" i="1"/>
  <c r="BJ104" i="1"/>
  <c r="BH104" i="1"/>
  <c r="BM104" i="1"/>
  <c r="BC104" i="1"/>
  <c r="BA104" i="1"/>
  <c r="BB104" i="1"/>
  <c r="AZ104" i="1"/>
  <c r="BC94" i="1"/>
  <c r="BA238" i="1"/>
  <c r="BQ238" i="1"/>
  <c r="BP238" i="1"/>
  <c r="BH238" i="1"/>
  <c r="AZ238" i="1"/>
  <c r="BG238" i="1"/>
  <c r="BN238" i="1"/>
  <c r="BC238" i="1"/>
  <c r="BJ238" i="1"/>
  <c r="BI238" i="1"/>
  <c r="BM238" i="1"/>
  <c r="BB238" i="1"/>
  <c r="BP248" i="1"/>
  <c r="BQ248" i="1"/>
  <c r="BN248" i="1"/>
  <c r="BI248" i="1"/>
  <c r="BG248" i="1"/>
  <c r="BM248" i="1"/>
  <c r="BJ248" i="1"/>
  <c r="BH248" i="1"/>
  <c r="BC248" i="1"/>
  <c r="BA248" i="1"/>
  <c r="BB248" i="1"/>
  <c r="AZ248" i="1"/>
  <c r="BB178" i="1"/>
  <c r="BQ178" i="1"/>
  <c r="BP178" i="1"/>
  <c r="BN178" i="1"/>
  <c r="BC178" i="1"/>
  <c r="BJ178" i="1"/>
  <c r="BI178" i="1"/>
  <c r="BA178" i="1"/>
  <c r="BM178" i="1"/>
  <c r="BH178" i="1"/>
  <c r="AZ178" i="1"/>
  <c r="BG178" i="1"/>
  <c r="BP205" i="1"/>
  <c r="BQ205" i="1"/>
  <c r="BN205" i="1"/>
  <c r="BI205" i="1"/>
  <c r="BG205" i="1"/>
  <c r="BM205" i="1"/>
  <c r="BJ205" i="1"/>
  <c r="BH205" i="1"/>
  <c r="BC205" i="1"/>
  <c r="BA205" i="1"/>
  <c r="BB205" i="1"/>
  <c r="AZ205" i="1"/>
  <c r="BP253" i="1"/>
  <c r="BQ253" i="1"/>
  <c r="BN253" i="1"/>
  <c r="BM253" i="1"/>
  <c r="BJ253" i="1"/>
  <c r="BH253" i="1"/>
  <c r="BI253" i="1"/>
  <c r="BB253" i="1"/>
  <c r="BG253" i="1"/>
  <c r="AZ253" i="1"/>
  <c r="BA253" i="1"/>
  <c r="BC253" i="1"/>
  <c r="BB250" i="1"/>
  <c r="BQ250" i="1"/>
  <c r="BP250" i="1"/>
  <c r="BH250" i="1"/>
  <c r="BG250" i="1"/>
  <c r="BN250" i="1"/>
  <c r="BC250" i="1"/>
  <c r="BA250" i="1"/>
  <c r="BJ250" i="1"/>
  <c r="BI250" i="1"/>
  <c r="AZ250" i="1"/>
  <c r="BM250" i="1"/>
  <c r="BI193" i="1"/>
  <c r="BJ148" i="1"/>
  <c r="BQ91" i="1"/>
  <c r="BP91" i="1"/>
  <c r="BN91" i="1"/>
  <c r="BM91" i="1"/>
  <c r="BI91" i="1"/>
  <c r="BJ91" i="1"/>
  <c r="BH91" i="1"/>
  <c r="BC91" i="1"/>
  <c r="BB91" i="1"/>
  <c r="BA91" i="1"/>
  <c r="BG91" i="1"/>
  <c r="AZ91" i="1"/>
  <c r="BG133" i="1"/>
  <c r="BH133" i="1"/>
  <c r="AZ133" i="1"/>
  <c r="BQ105" i="1"/>
  <c r="BP105" i="1"/>
  <c r="BM105" i="1"/>
  <c r="BI105" i="1"/>
  <c r="BN105" i="1"/>
  <c r="BJ105" i="1"/>
  <c r="BH105" i="1"/>
  <c r="BA105" i="1"/>
  <c r="BG105" i="1"/>
  <c r="BC105" i="1"/>
  <c r="BB105" i="1"/>
  <c r="AZ105" i="1"/>
  <c r="BQ163" i="1"/>
  <c r="BP163" i="1"/>
  <c r="BI163" i="1"/>
  <c r="BN163" i="1"/>
  <c r="BM163" i="1"/>
  <c r="BJ163" i="1"/>
  <c r="BH163" i="1"/>
  <c r="BG163" i="1"/>
  <c r="BA163" i="1"/>
  <c r="BC163" i="1"/>
  <c r="BB163" i="1"/>
  <c r="AZ163" i="1"/>
  <c r="BQ260" i="1"/>
  <c r="BP260" i="1"/>
  <c r="BJ260" i="1"/>
  <c r="BH260" i="1"/>
  <c r="BN260" i="1"/>
  <c r="BM260" i="1"/>
  <c r="BI260" i="1"/>
  <c r="BB260" i="1"/>
  <c r="AZ260" i="1"/>
  <c r="BG260" i="1"/>
  <c r="BC260" i="1"/>
  <c r="BA260" i="1"/>
  <c r="BS116" i="1"/>
  <c r="BR116" i="1"/>
  <c r="BQ150" i="1"/>
  <c r="BM150" i="1"/>
  <c r="BN150" i="1"/>
  <c r="BB150" i="1"/>
  <c r="BS246" i="1"/>
  <c r="BR246" i="1"/>
  <c r="BP203" i="1"/>
  <c r="BQ203" i="1"/>
  <c r="BN203" i="1"/>
  <c r="BM203" i="1"/>
  <c r="BJ203" i="1"/>
  <c r="BH203" i="1"/>
  <c r="BI203" i="1"/>
  <c r="BG203" i="1"/>
  <c r="BC203" i="1"/>
  <c r="BB203" i="1"/>
  <c r="AZ203" i="1"/>
  <c r="BA203" i="1"/>
  <c r="BQ115" i="1"/>
  <c r="BP115" i="1"/>
  <c r="BN115" i="1"/>
  <c r="BM115" i="1"/>
  <c r="BJ115" i="1"/>
  <c r="BH115" i="1"/>
  <c r="BC115" i="1"/>
  <c r="BI115" i="1"/>
  <c r="BG115" i="1"/>
  <c r="AZ115" i="1"/>
  <c r="BA115" i="1"/>
  <c r="BB115" i="1"/>
  <c r="BO200" i="1"/>
  <c r="AR200" i="1"/>
  <c r="AS200" i="1"/>
  <c r="AI141" i="4" s="1"/>
  <c r="BP239" i="1"/>
  <c r="BQ239" i="1"/>
  <c r="BN239" i="1"/>
  <c r="BM239" i="1"/>
  <c r="BJ239" i="1"/>
  <c r="BH239" i="1"/>
  <c r="BI239" i="1"/>
  <c r="BB239" i="1"/>
  <c r="BC239" i="1"/>
  <c r="AZ239" i="1"/>
  <c r="BG239" i="1"/>
  <c r="BA239" i="1"/>
  <c r="AR242" i="1"/>
  <c r="AH183" i="4" s="1"/>
  <c r="BO242" i="1"/>
  <c r="AS242" i="1"/>
  <c r="AT108" i="1"/>
  <c r="BP167" i="1"/>
  <c r="BQ167" i="1"/>
  <c r="BN167" i="1"/>
  <c r="BM167" i="1"/>
  <c r="BJ167" i="1"/>
  <c r="BH167" i="1"/>
  <c r="BI167" i="1"/>
  <c r="BG167" i="1"/>
  <c r="AZ167" i="1"/>
  <c r="BA167" i="1"/>
  <c r="BC167" i="1"/>
  <c r="BB167" i="1"/>
  <c r="BP215" i="1"/>
  <c r="BQ215" i="1"/>
  <c r="BM215" i="1"/>
  <c r="BJ215" i="1"/>
  <c r="BN215" i="1"/>
  <c r="BG215" i="1"/>
  <c r="BI215" i="1"/>
  <c r="AZ215" i="1"/>
  <c r="BH215" i="1"/>
  <c r="BC215" i="1"/>
  <c r="BA215" i="1"/>
  <c r="BB215" i="1"/>
  <c r="BA88" i="1"/>
  <c r="BP88" i="1"/>
  <c r="BQ88" i="1"/>
  <c r="BI88" i="1"/>
  <c r="BM88" i="1"/>
  <c r="AZ88" i="1"/>
  <c r="BH88" i="1"/>
  <c r="BG88" i="1"/>
  <c r="BN88" i="1"/>
  <c r="BB88" i="1"/>
  <c r="BJ88" i="1"/>
  <c r="BC88" i="1"/>
  <c r="BB232" i="1"/>
  <c r="BQ232" i="1"/>
  <c r="BP232" i="1"/>
  <c r="BI232" i="1"/>
  <c r="BM232" i="1"/>
  <c r="AZ232" i="1"/>
  <c r="BH232" i="1"/>
  <c r="BG232" i="1"/>
  <c r="BA232" i="1"/>
  <c r="BN232" i="1"/>
  <c r="BC232" i="1"/>
  <c r="BJ232" i="1"/>
  <c r="BP175" i="1"/>
  <c r="BQ175" i="1"/>
  <c r="BN175" i="1"/>
  <c r="BM175" i="1"/>
  <c r="BI175" i="1"/>
  <c r="BG175" i="1"/>
  <c r="BJ175" i="1"/>
  <c r="BH175" i="1"/>
  <c r="AZ175" i="1"/>
  <c r="BC175" i="1"/>
  <c r="BB175" i="1"/>
  <c r="BA175" i="1"/>
  <c r="BQ127" i="1"/>
  <c r="BI127" i="1"/>
  <c r="BM127" i="1"/>
  <c r="BJ127" i="1"/>
  <c r="BH127" i="1"/>
  <c r="BA127" i="1"/>
  <c r="BB127" i="1"/>
  <c r="BG127" i="1"/>
  <c r="BC127" i="1"/>
  <c r="AZ127" i="1"/>
  <c r="BI145" i="1"/>
  <c r="BA100" i="1"/>
  <c r="BB154" i="1"/>
  <c r="BQ154" i="1"/>
  <c r="BP154" i="1"/>
  <c r="BA154" i="1"/>
  <c r="BG154" i="1"/>
  <c r="BN154" i="1"/>
  <c r="BC154" i="1"/>
  <c r="BJ154" i="1"/>
  <c r="AZ154" i="1"/>
  <c r="BI154" i="1"/>
  <c r="BM154" i="1"/>
  <c r="BH154" i="1"/>
  <c r="BP137" i="1"/>
  <c r="BQ137" i="1"/>
  <c r="BJ137" i="1"/>
  <c r="BH137" i="1"/>
  <c r="BN137" i="1"/>
  <c r="BM137" i="1"/>
  <c r="BI137" i="1"/>
  <c r="BG137" i="1"/>
  <c r="AZ137" i="1"/>
  <c r="BC137" i="1"/>
  <c r="BB137" i="1"/>
  <c r="BA137" i="1"/>
  <c r="BP107" i="1"/>
  <c r="BQ107" i="1"/>
  <c r="BM107" i="1"/>
  <c r="BN107" i="1"/>
  <c r="BJ107" i="1"/>
  <c r="BH107" i="1"/>
  <c r="BC107" i="1"/>
  <c r="BG107" i="1"/>
  <c r="BB107" i="1"/>
  <c r="AZ107" i="1"/>
  <c r="BA107" i="1"/>
  <c r="BI107" i="1"/>
  <c r="BQ186" i="1"/>
  <c r="BP186" i="1"/>
  <c r="BM186" i="1"/>
  <c r="BJ186" i="1"/>
  <c r="BN186" i="1"/>
  <c r="BG186" i="1"/>
  <c r="BB186" i="1"/>
  <c r="BH186" i="1"/>
  <c r="BC186" i="1"/>
  <c r="AZ186" i="1"/>
  <c r="BI186" i="1"/>
  <c r="BA186" i="1"/>
  <c r="BQ113" i="1"/>
  <c r="BP113" i="1"/>
  <c r="BI113" i="1"/>
  <c r="BN113" i="1"/>
  <c r="BM113" i="1"/>
  <c r="BJ113" i="1"/>
  <c r="BH113" i="1"/>
  <c r="BC113" i="1"/>
  <c r="BA113" i="1"/>
  <c r="BB113" i="1"/>
  <c r="BG113" i="1"/>
  <c r="AZ113" i="1"/>
  <c r="BQ221" i="1"/>
  <c r="BP221" i="1"/>
  <c r="BN221" i="1"/>
  <c r="BM221" i="1"/>
  <c r="BI221" i="1"/>
  <c r="BJ221" i="1"/>
  <c r="BH221" i="1"/>
  <c r="BC221" i="1"/>
  <c r="BA221" i="1"/>
  <c r="BB221" i="1"/>
  <c r="BG221" i="1"/>
  <c r="AZ221" i="1"/>
  <c r="AT355" i="1"/>
  <c r="AJ296" i="4" s="1"/>
  <c r="AT350" i="1"/>
  <c r="AJ291" i="4" s="1"/>
  <c r="BO206" i="1"/>
  <c r="AS206" i="1"/>
  <c r="AI147" i="4" s="1"/>
  <c r="AR206" i="1"/>
  <c r="BP144" i="1"/>
  <c r="BQ144" i="1"/>
  <c r="BJ144" i="1"/>
  <c r="BH144" i="1"/>
  <c r="BN144" i="1"/>
  <c r="BM144" i="1"/>
  <c r="BI144" i="1"/>
  <c r="BG144" i="1"/>
  <c r="BC144" i="1"/>
  <c r="BB144" i="1"/>
  <c r="AZ144" i="1"/>
  <c r="BA144" i="1"/>
  <c r="BO123" i="1"/>
  <c r="AS123" i="1"/>
  <c r="AR123" i="1"/>
  <c r="BP83" i="1"/>
  <c r="BQ83" i="1"/>
  <c r="BN83" i="1"/>
  <c r="BI83" i="1"/>
  <c r="BM83" i="1"/>
  <c r="BG83" i="1"/>
  <c r="BJ83" i="1"/>
  <c r="BH83" i="1"/>
  <c r="BC83" i="1"/>
  <c r="BA83" i="1"/>
  <c r="BB83" i="1"/>
  <c r="AZ83" i="1"/>
  <c r="AT161" i="1"/>
  <c r="BO182" i="1"/>
  <c r="AS182" i="1"/>
  <c r="AR182" i="1"/>
  <c r="AT111" i="1"/>
  <c r="BP197" i="1"/>
  <c r="BQ197" i="1"/>
  <c r="BI197" i="1"/>
  <c r="BG197" i="1"/>
  <c r="BN197" i="1"/>
  <c r="BM197" i="1"/>
  <c r="BJ197" i="1"/>
  <c r="BC197" i="1"/>
  <c r="BB197" i="1"/>
  <c r="BH197" i="1"/>
  <c r="AZ197" i="1"/>
  <c r="BA197" i="1"/>
  <c r="BQ151" i="1"/>
  <c r="BM151" i="1"/>
  <c r="BJ151" i="1"/>
  <c r="BH151" i="1"/>
  <c r="BI151" i="1"/>
  <c r="BG151" i="1"/>
  <c r="BC151" i="1"/>
  <c r="BB151" i="1"/>
  <c r="AZ151" i="1"/>
  <c r="BA151" i="1"/>
  <c r="BM181" i="1"/>
  <c r="BA181" i="1"/>
  <c r="BS217" i="1"/>
  <c r="BR217" i="1"/>
  <c r="BP108" i="1"/>
  <c r="BQ108" i="1"/>
  <c r="BN108" i="1"/>
  <c r="BM108" i="1"/>
  <c r="BJ108" i="1"/>
  <c r="BH108" i="1"/>
  <c r="BC108" i="1"/>
  <c r="BI108" i="1"/>
  <c r="BG108" i="1"/>
  <c r="BB108" i="1"/>
  <c r="AZ108" i="1"/>
  <c r="BA108" i="1"/>
  <c r="BR212" i="1"/>
  <c r="BS212" i="1"/>
  <c r="BP241" i="1"/>
  <c r="BQ241" i="1"/>
  <c r="BN241" i="1"/>
  <c r="BI241" i="1"/>
  <c r="BG241" i="1"/>
  <c r="BM241" i="1"/>
  <c r="BJ241" i="1"/>
  <c r="BH241" i="1"/>
  <c r="BC241" i="1"/>
  <c r="BA241" i="1"/>
  <c r="BB241" i="1"/>
  <c r="AZ241" i="1"/>
  <c r="BP169" i="1"/>
  <c r="BQ169" i="1"/>
  <c r="BN169" i="1"/>
  <c r="BI169" i="1"/>
  <c r="BM169" i="1"/>
  <c r="BG169" i="1"/>
  <c r="BJ169" i="1"/>
  <c r="BH169" i="1"/>
  <c r="BC169" i="1"/>
  <c r="BA169" i="1"/>
  <c r="BB169" i="1"/>
  <c r="AZ169" i="1"/>
  <c r="AT86" i="1"/>
  <c r="BP168" i="1"/>
  <c r="BQ168" i="1"/>
  <c r="BI168" i="1"/>
  <c r="BN168" i="1"/>
  <c r="BM168" i="1"/>
  <c r="BG168" i="1"/>
  <c r="BC168" i="1"/>
  <c r="BB168" i="1"/>
  <c r="BH168" i="1"/>
  <c r="BJ168" i="1"/>
  <c r="AZ168" i="1"/>
  <c r="BA168" i="1"/>
  <c r="BP173" i="1"/>
  <c r="BQ173" i="1"/>
  <c r="BJ173" i="1"/>
  <c r="BH173" i="1"/>
  <c r="BN173" i="1"/>
  <c r="BM173" i="1"/>
  <c r="BI173" i="1"/>
  <c r="BG173" i="1"/>
  <c r="AZ173" i="1"/>
  <c r="BC173" i="1"/>
  <c r="BB173" i="1"/>
  <c r="BA173" i="1"/>
  <c r="BP245" i="1"/>
  <c r="BQ245" i="1"/>
  <c r="BN245" i="1"/>
  <c r="BM245" i="1"/>
  <c r="BJ245" i="1"/>
  <c r="BH245" i="1"/>
  <c r="BI245" i="1"/>
  <c r="BG245" i="1"/>
  <c r="AZ245" i="1"/>
  <c r="BA245" i="1"/>
  <c r="BC245" i="1"/>
  <c r="BB245" i="1"/>
  <c r="BH184" i="1"/>
  <c r="BP211" i="1"/>
  <c r="BQ211" i="1"/>
  <c r="BI211" i="1"/>
  <c r="BN211" i="1"/>
  <c r="BM211" i="1"/>
  <c r="BG211" i="1"/>
  <c r="BH211" i="1"/>
  <c r="BB211" i="1"/>
  <c r="BJ211" i="1"/>
  <c r="AZ211" i="1"/>
  <c r="BA211" i="1"/>
  <c r="BP96" i="1"/>
  <c r="BQ96" i="1"/>
  <c r="BI96" i="1"/>
  <c r="BN96" i="1"/>
  <c r="BM96" i="1"/>
  <c r="AZ96" i="1"/>
  <c r="BJ96" i="1"/>
  <c r="BB96" i="1"/>
  <c r="BH96" i="1"/>
  <c r="BA96" i="1"/>
  <c r="BA106" i="1"/>
  <c r="BI106" i="1"/>
  <c r="AT97" i="1"/>
  <c r="BP179" i="1"/>
  <c r="BQ179" i="1"/>
  <c r="BM179" i="1"/>
  <c r="BJ179" i="1"/>
  <c r="BN179" i="1"/>
  <c r="BG179" i="1"/>
  <c r="BB179" i="1"/>
  <c r="AZ179" i="1"/>
  <c r="BI179" i="1"/>
  <c r="BC179" i="1"/>
  <c r="BA179" i="1"/>
  <c r="BH179" i="1"/>
  <c r="AT136" i="1"/>
  <c r="BP171" i="1"/>
  <c r="BM171" i="1"/>
  <c r="BG171" i="1"/>
  <c r="AT134" i="1"/>
  <c r="BP126" i="1"/>
  <c r="BQ126" i="1"/>
  <c r="BN126" i="1"/>
  <c r="BI126" i="1"/>
  <c r="BM126" i="1"/>
  <c r="BG126" i="1"/>
  <c r="BJ126" i="1"/>
  <c r="BH126" i="1"/>
  <c r="BC126" i="1"/>
  <c r="AZ126" i="1"/>
  <c r="BQ262" i="1"/>
  <c r="BP262" i="1"/>
  <c r="BN262" i="1"/>
  <c r="BC262" i="1"/>
  <c r="BJ262" i="1"/>
  <c r="BA262" i="1"/>
  <c r="BI262" i="1"/>
  <c r="AZ262" i="1"/>
  <c r="BM262" i="1"/>
  <c r="BB262" i="1"/>
  <c r="BH262" i="1"/>
  <c r="BG262" i="1"/>
  <c r="AT121" i="1"/>
  <c r="BA220" i="1"/>
  <c r="BQ220" i="1"/>
  <c r="BP220" i="1"/>
  <c r="BN220" i="1"/>
  <c r="BC220" i="1"/>
  <c r="BJ220" i="1"/>
  <c r="BB220" i="1"/>
  <c r="BI220" i="1"/>
  <c r="BM220" i="1"/>
  <c r="AZ220" i="1"/>
  <c r="BH220" i="1"/>
  <c r="BG220" i="1"/>
  <c r="AT113" i="1"/>
  <c r="AT177" i="1"/>
  <c r="AT229" i="1"/>
  <c r="BQ243" i="1"/>
  <c r="BP243" i="1"/>
  <c r="BM243" i="1"/>
  <c r="BJ243" i="1"/>
  <c r="BG243" i="1"/>
  <c r="BN243" i="1"/>
  <c r="AZ243" i="1"/>
  <c r="BA243" i="1"/>
  <c r="BI243" i="1"/>
  <c r="BH243" i="1"/>
  <c r="BC243" i="1"/>
  <c r="BB243" i="1"/>
  <c r="BS129" i="1"/>
  <c r="BR129" i="1"/>
  <c r="BS201" i="1"/>
  <c r="BR201" i="1"/>
  <c r="BR111" i="1"/>
  <c r="BS111" i="1"/>
  <c r="BS152" i="1"/>
  <c r="BR152" i="1"/>
  <c r="BO195" i="1"/>
  <c r="AR195" i="1"/>
  <c r="AS195" i="1"/>
  <c r="AI136" i="4" s="1"/>
  <c r="BP161" i="1"/>
  <c r="BQ161" i="1"/>
  <c r="BI161" i="1"/>
  <c r="BG161" i="1"/>
  <c r="BN161" i="1"/>
  <c r="BM161" i="1"/>
  <c r="BJ161" i="1"/>
  <c r="BC161" i="1"/>
  <c r="BB161" i="1"/>
  <c r="AZ161" i="1"/>
  <c r="BH161" i="1"/>
  <c r="BA161" i="1"/>
  <c r="BQ185" i="1"/>
  <c r="BP185" i="1"/>
  <c r="BN185" i="1"/>
  <c r="BM185" i="1"/>
  <c r="BI185" i="1"/>
  <c r="BJ185" i="1"/>
  <c r="BH185" i="1"/>
  <c r="BB185" i="1"/>
  <c r="BG185" i="1"/>
  <c r="BA185" i="1"/>
  <c r="BC185" i="1"/>
  <c r="AZ185" i="1"/>
  <c r="BO147" i="1"/>
  <c r="AR147" i="1"/>
  <c r="AH88" i="4" s="1"/>
  <c r="AS147" i="1"/>
  <c r="AI88" i="4" s="1"/>
  <c r="BQ87" i="1"/>
  <c r="BP87" i="1"/>
  <c r="BJ87" i="1"/>
  <c r="BH87" i="1"/>
  <c r="BN87" i="1"/>
  <c r="BM87" i="1"/>
  <c r="BI87" i="1"/>
  <c r="AZ87" i="1"/>
  <c r="BG87" i="1"/>
  <c r="BB87" i="1"/>
  <c r="BA87" i="1"/>
  <c r="BC87" i="1"/>
  <c r="BQ257" i="1"/>
  <c r="BP257" i="1"/>
  <c r="BN257" i="1"/>
  <c r="BI257" i="1"/>
  <c r="BM257" i="1"/>
  <c r="BJ257" i="1"/>
  <c r="BH257" i="1"/>
  <c r="BC257" i="1"/>
  <c r="BA257" i="1"/>
  <c r="BG257" i="1"/>
  <c r="BB257" i="1"/>
  <c r="AZ257" i="1"/>
  <c r="BP191" i="1"/>
  <c r="BQ191" i="1"/>
  <c r="BN191" i="1"/>
  <c r="BI191" i="1"/>
  <c r="BG191" i="1"/>
  <c r="BJ191" i="1"/>
  <c r="BH191" i="1"/>
  <c r="BM191" i="1"/>
  <c r="BC191" i="1"/>
  <c r="BA191" i="1"/>
  <c r="BB191" i="1"/>
  <c r="AZ191" i="1"/>
  <c r="BS174" i="1"/>
  <c r="BR174" i="1"/>
  <c r="AT114" i="1"/>
  <c r="AJ55" i="4" s="1"/>
  <c r="AT103" i="1"/>
  <c r="BP109" i="1"/>
  <c r="BQ109" i="1"/>
  <c r="BN109" i="1"/>
  <c r="BM109" i="1"/>
  <c r="BJ109" i="1"/>
  <c r="BH109" i="1"/>
  <c r="BI109" i="1"/>
  <c r="BB109" i="1"/>
  <c r="AZ109" i="1"/>
  <c r="BG109" i="1"/>
  <c r="BA109" i="1"/>
  <c r="BC109" i="1"/>
  <c r="BA142" i="1"/>
  <c r="BQ142" i="1"/>
  <c r="BP142" i="1"/>
  <c r="BM142" i="1"/>
  <c r="BH142" i="1"/>
  <c r="BG142" i="1"/>
  <c r="BN142" i="1"/>
  <c r="BC142" i="1"/>
  <c r="BB142" i="1"/>
  <c r="BJ142" i="1"/>
  <c r="AZ142" i="1"/>
  <c r="BI142" i="1"/>
  <c r="BM244" i="1"/>
  <c r="BG244" i="1"/>
  <c r="BB244" i="1"/>
  <c r="AZ244" i="1"/>
  <c r="BP86" i="1"/>
  <c r="BQ86" i="1"/>
  <c r="BJ86" i="1"/>
  <c r="BH86" i="1"/>
  <c r="BC86" i="1"/>
  <c r="BN86" i="1"/>
  <c r="BM86" i="1"/>
  <c r="BI86" i="1"/>
  <c r="BG86" i="1"/>
  <c r="AZ86" i="1"/>
  <c r="BB86" i="1"/>
  <c r="BA86" i="1"/>
  <c r="BQ228" i="1"/>
  <c r="BP228" i="1"/>
  <c r="BN228" i="1"/>
  <c r="BM228" i="1"/>
  <c r="BI228" i="1"/>
  <c r="BJ228" i="1"/>
  <c r="BH228" i="1"/>
  <c r="BG228" i="1"/>
  <c r="BA228" i="1"/>
  <c r="BB228" i="1"/>
  <c r="BC228" i="1"/>
  <c r="AZ228" i="1"/>
  <c r="BQ157" i="1"/>
  <c r="BP157" i="1"/>
  <c r="BM157" i="1"/>
  <c r="BJ157" i="1"/>
  <c r="BG157" i="1"/>
  <c r="BN157" i="1"/>
  <c r="BB157" i="1"/>
  <c r="AZ157" i="1"/>
  <c r="BA157" i="1"/>
  <c r="BI157" i="1"/>
  <c r="BH157" i="1"/>
  <c r="BC157" i="1"/>
  <c r="BP180" i="1"/>
  <c r="BJ180" i="1"/>
  <c r="BH180" i="1"/>
  <c r="BA180" i="1"/>
  <c r="BQ199" i="1"/>
  <c r="BP199" i="1"/>
  <c r="BI199" i="1"/>
  <c r="BN199" i="1"/>
  <c r="BM199" i="1"/>
  <c r="BJ199" i="1"/>
  <c r="BH199" i="1"/>
  <c r="BA199" i="1"/>
  <c r="BC199" i="1"/>
  <c r="BB199" i="1"/>
  <c r="BG199" i="1"/>
  <c r="AZ199" i="1"/>
  <c r="BQ235" i="1"/>
  <c r="BP235" i="1"/>
  <c r="BM235" i="1"/>
  <c r="BI235" i="1"/>
  <c r="BN235" i="1"/>
  <c r="BJ235" i="1"/>
  <c r="BH235" i="1"/>
  <c r="BA235" i="1"/>
  <c r="BG235" i="1"/>
  <c r="BB235" i="1"/>
  <c r="BC235" i="1"/>
  <c r="AZ235" i="1"/>
  <c r="BQ194" i="1"/>
  <c r="BP194" i="1"/>
  <c r="BN194" i="1"/>
  <c r="BM194" i="1"/>
  <c r="BJ194" i="1"/>
  <c r="BH194" i="1"/>
  <c r="BI194" i="1"/>
  <c r="BG194" i="1"/>
  <c r="BC194" i="1"/>
  <c r="BB194" i="1"/>
  <c r="AZ194" i="1"/>
  <c r="BA194" i="1"/>
  <c r="AT211" i="1"/>
  <c r="AZ166" i="1"/>
  <c r="BQ230" i="1"/>
  <c r="BP230" i="1"/>
  <c r="BJ230" i="1"/>
  <c r="BH230" i="1"/>
  <c r="BN230" i="1"/>
  <c r="BM230" i="1"/>
  <c r="BI230" i="1"/>
  <c r="BG230" i="1"/>
  <c r="BC230" i="1"/>
  <c r="AZ230" i="1"/>
  <c r="BA230" i="1"/>
  <c r="BB230" i="1"/>
  <c r="BQ141" i="1"/>
  <c r="BP141" i="1"/>
  <c r="BN141" i="1"/>
  <c r="BM141" i="1"/>
  <c r="BI141" i="1"/>
  <c r="BJ141" i="1"/>
  <c r="BH141" i="1"/>
  <c r="BB141" i="1"/>
  <c r="BG141" i="1"/>
  <c r="BA141" i="1"/>
  <c r="BC141" i="1"/>
  <c r="AZ141" i="1"/>
  <c r="BP97" i="1"/>
  <c r="BQ97" i="1"/>
  <c r="BN97" i="1"/>
  <c r="BM97" i="1"/>
  <c r="BI97" i="1"/>
  <c r="BG97" i="1"/>
  <c r="BJ97" i="1"/>
  <c r="BH97" i="1"/>
  <c r="BC97" i="1"/>
  <c r="BA97" i="1"/>
  <c r="AZ97" i="1"/>
  <c r="BB97" i="1"/>
  <c r="AT179" i="1"/>
  <c r="BP92" i="1"/>
  <c r="BQ92" i="1"/>
  <c r="BM92" i="1"/>
  <c r="BJ92" i="1"/>
  <c r="BH92" i="1"/>
  <c r="BC92" i="1"/>
  <c r="BN92" i="1"/>
  <c r="BG92" i="1"/>
  <c r="BB92" i="1"/>
  <c r="AZ92" i="1"/>
  <c r="BI92" i="1"/>
  <c r="BA92" i="1"/>
  <c r="BN136" i="1"/>
  <c r="BQ134" i="1"/>
  <c r="BP134" i="1"/>
  <c r="BN134" i="1"/>
  <c r="BM134" i="1"/>
  <c r="BI134" i="1"/>
  <c r="BJ134" i="1"/>
  <c r="BH134" i="1"/>
  <c r="BC134" i="1"/>
  <c r="BB134" i="1"/>
  <c r="BA134" i="1"/>
  <c r="BG134" i="1"/>
  <c r="AZ134" i="1"/>
  <c r="BA124" i="1"/>
  <c r="BQ124" i="1"/>
  <c r="BP124" i="1"/>
  <c r="BI124" i="1"/>
  <c r="BM124" i="1"/>
  <c r="AZ124" i="1"/>
  <c r="BH124" i="1"/>
  <c r="BG124" i="1"/>
  <c r="BN124" i="1"/>
  <c r="BC124" i="1"/>
  <c r="BB124" i="1"/>
  <c r="BJ124" i="1"/>
  <c r="BQ121" i="1"/>
  <c r="BP121" i="1"/>
  <c r="BM121" i="1"/>
  <c r="BJ121" i="1"/>
  <c r="BH121" i="1"/>
  <c r="BC121" i="1"/>
  <c r="BN121" i="1"/>
  <c r="BG121" i="1"/>
  <c r="BB121" i="1"/>
  <c r="AZ121" i="1"/>
  <c r="BA121" i="1"/>
  <c r="BI121" i="1"/>
  <c r="BP204" i="1"/>
  <c r="BQ204" i="1"/>
  <c r="BI204" i="1"/>
  <c r="BG204" i="1"/>
  <c r="BN204" i="1"/>
  <c r="BM204" i="1"/>
  <c r="BJ204" i="1"/>
  <c r="BC204" i="1"/>
  <c r="BB204" i="1"/>
  <c r="AZ204" i="1"/>
  <c r="BH204" i="1"/>
  <c r="BA204" i="1"/>
  <c r="BN240" i="1"/>
  <c r="AZ240" i="1"/>
  <c r="BQ118" i="1"/>
  <c r="BP118" i="1"/>
  <c r="BI118" i="1"/>
  <c r="BM118" i="1"/>
  <c r="BH118" i="1"/>
  <c r="AZ118" i="1"/>
  <c r="BG118" i="1"/>
  <c r="BA118" i="1"/>
  <c r="BN118" i="1"/>
  <c r="BC118" i="1"/>
  <c r="BJ118" i="1"/>
  <c r="BB118" i="1"/>
  <c r="BB202" i="1"/>
  <c r="BQ202" i="1"/>
  <c r="BP202" i="1"/>
  <c r="BM202" i="1"/>
  <c r="AZ202" i="1"/>
  <c r="BA202" i="1"/>
  <c r="BH202" i="1"/>
  <c r="BG202" i="1"/>
  <c r="BN202" i="1"/>
  <c r="BC202" i="1"/>
  <c r="BJ202" i="1"/>
  <c r="BI202" i="1"/>
  <c r="BQ177" i="1"/>
  <c r="BP177" i="1"/>
  <c r="BN177" i="1"/>
  <c r="BM177" i="1"/>
  <c r="BI177" i="1"/>
  <c r="BJ177" i="1"/>
  <c r="BH177" i="1"/>
  <c r="BC177" i="1"/>
  <c r="BB177" i="1"/>
  <c r="BA177" i="1"/>
  <c r="BG177" i="1"/>
  <c r="AZ177" i="1"/>
  <c r="BA214" i="1"/>
  <c r="BQ214" i="1"/>
  <c r="BP214" i="1"/>
  <c r="BM214" i="1"/>
  <c r="BH214" i="1"/>
  <c r="BG214" i="1"/>
  <c r="BB214" i="1"/>
  <c r="BN214" i="1"/>
  <c r="BC214" i="1"/>
  <c r="BJ214" i="1"/>
  <c r="AZ214" i="1"/>
  <c r="BI214" i="1"/>
  <c r="BQ229" i="1"/>
  <c r="BP229" i="1"/>
  <c r="BM229" i="1"/>
  <c r="BJ229" i="1"/>
  <c r="BN229" i="1"/>
  <c r="BG229" i="1"/>
  <c r="BH229" i="1"/>
  <c r="BC229" i="1"/>
  <c r="AZ229" i="1"/>
  <c r="BI229" i="1"/>
  <c r="BA229" i="1"/>
  <c r="BB229" i="1"/>
  <c r="BQ85" i="1"/>
  <c r="BP85" i="1"/>
  <c r="BM85" i="1"/>
  <c r="BJ85" i="1"/>
  <c r="BH85" i="1"/>
  <c r="BC85" i="1"/>
  <c r="BN85" i="1"/>
  <c r="BG85" i="1"/>
  <c r="BB85" i="1"/>
  <c r="BI85" i="1"/>
  <c r="AZ85" i="1"/>
  <c r="BA85" i="1"/>
  <c r="BP216" i="1"/>
  <c r="BQ216" i="1"/>
  <c r="BJ216" i="1"/>
  <c r="BH216" i="1"/>
  <c r="BN216" i="1"/>
  <c r="BM216" i="1"/>
  <c r="BI216" i="1"/>
  <c r="BG216" i="1"/>
  <c r="AZ216" i="1"/>
  <c r="BC216" i="1"/>
  <c r="BA216" i="1"/>
  <c r="BB216" i="1"/>
  <c r="AT302" i="1"/>
  <c r="AJ243" i="4" s="1"/>
  <c r="AS271" i="1"/>
  <c r="AI212" i="4" s="1"/>
  <c r="AR271" i="1"/>
  <c r="AH212" i="4" s="1"/>
  <c r="BA322" i="1"/>
  <c r="E263" i="7" s="1"/>
  <c r="BH322" i="1"/>
  <c r="L263" i="7" s="1"/>
  <c r="BG322" i="1"/>
  <c r="BP322" i="1"/>
  <c r="BM322" i="1"/>
  <c r="BN322" i="1"/>
  <c r="R263" i="7" s="1"/>
  <c r="BC322" i="1"/>
  <c r="G263" i="7" s="1"/>
  <c r="CE322" i="1"/>
  <c r="AT328" i="1"/>
  <c r="AJ269" i="4" s="1"/>
  <c r="BQ292" i="1"/>
  <c r="BP292" i="1"/>
  <c r="AR327" i="1"/>
  <c r="AH268" i="4" s="1"/>
  <c r="AS327" i="1"/>
  <c r="AI268" i="4" s="1"/>
  <c r="AR331" i="1"/>
  <c r="AS331" i="1"/>
  <c r="AI272" i="4" s="1"/>
  <c r="AT348" i="1"/>
  <c r="AJ289" i="4" s="1"/>
  <c r="AT340" i="1"/>
  <c r="AJ281" i="4" s="1"/>
  <c r="AT360" i="1"/>
  <c r="AJ301" i="4" s="1"/>
  <c r="AR308" i="1"/>
  <c r="AS308" i="1"/>
  <c r="AI249" i="4" s="1"/>
  <c r="BQ316" i="1"/>
  <c r="BA316" i="1"/>
  <c r="E257" i="7" s="1"/>
  <c r="BN316" i="1"/>
  <c r="R257" i="7" s="1"/>
  <c r="AR293" i="1"/>
  <c r="AS293" i="1"/>
  <c r="AI234" i="4" s="1"/>
  <c r="AS330" i="1"/>
  <c r="AI271" i="4" s="1"/>
  <c r="AR330" i="1"/>
  <c r="AH271" i="4" s="1"/>
  <c r="AT316" i="1"/>
  <c r="AJ257" i="4" s="1"/>
  <c r="AT307" i="1"/>
  <c r="AJ248" i="4" s="1"/>
  <c r="BM298" i="1"/>
  <c r="BG298" i="1"/>
  <c r="AR309" i="1"/>
  <c r="AS309" i="1"/>
  <c r="AI250" i="4" s="1"/>
  <c r="AT338" i="1"/>
  <c r="AJ279" i="4" s="1"/>
  <c r="BJ360" i="1"/>
  <c r="N301" i="7" s="1"/>
  <c r="BQ360" i="1"/>
  <c r="AT329" i="1"/>
  <c r="AJ270" i="4" s="1"/>
  <c r="AT274" i="1"/>
  <c r="AJ215" i="4" s="1"/>
  <c r="AT346" i="1"/>
  <c r="AJ287" i="4" s="1"/>
  <c r="AT273" i="1"/>
  <c r="AJ214" i="4" s="1"/>
  <c r="BM263" i="1"/>
  <c r="BN263" i="1"/>
  <c r="BH263" i="1"/>
  <c r="AI178" i="4"/>
  <c r="AF178" i="4"/>
  <c r="AI112" i="4"/>
  <c r="AI58" i="4"/>
  <c r="AH58" i="4"/>
  <c r="AI204" i="4"/>
  <c r="AH166" i="4"/>
  <c r="AL25" i="4"/>
  <c r="AI70" i="4"/>
  <c r="AI130" i="4"/>
  <c r="AF94" i="4"/>
  <c r="AH139" i="4"/>
  <c r="AH25" i="4"/>
  <c r="AI139" i="4"/>
  <c r="AI190" i="4"/>
  <c r="AF70" i="4"/>
  <c r="AF130" i="4"/>
  <c r="AH48" i="4"/>
  <c r="AF139" i="4"/>
  <c r="AI94" i="4"/>
  <c r="AF190" i="4"/>
  <c r="AF151" i="4"/>
  <c r="AF124" i="4"/>
  <c r="AF106" i="4"/>
  <c r="AF142" i="4"/>
  <c r="AF31" i="4"/>
  <c r="AH163" i="4"/>
  <c r="AI163" i="4"/>
  <c r="AH31" i="4"/>
  <c r="AI142" i="4"/>
  <c r="AF55" i="4"/>
  <c r="AF67" i="4"/>
  <c r="AF163" i="4"/>
  <c r="AF88" i="4"/>
  <c r="AJ79" i="4"/>
  <c r="AH106" i="4"/>
  <c r="AH115" i="4"/>
  <c r="AH157" i="4"/>
  <c r="AI34" i="4"/>
  <c r="AI193" i="4"/>
  <c r="AH49" i="4"/>
  <c r="AF193" i="4"/>
  <c r="AF13" i="4"/>
  <c r="AH121" i="4"/>
  <c r="AI157" i="4"/>
  <c r="AH34" i="4"/>
  <c r="AI121" i="4"/>
  <c r="AL49" i="4"/>
  <c r="AF157" i="4"/>
  <c r="AF115" i="4"/>
  <c r="AF43" i="4"/>
  <c r="AF79" i="4"/>
  <c r="AH69" i="4"/>
  <c r="AF69" i="4"/>
  <c r="AH74" i="4"/>
  <c r="AF74" i="4"/>
  <c r="AF82" i="4"/>
  <c r="AI82" i="4"/>
  <c r="AF128" i="4"/>
  <c r="AI128" i="4"/>
  <c r="AF98" i="4"/>
  <c r="AF131" i="4"/>
  <c r="AI131" i="4"/>
  <c r="AF104" i="4"/>
  <c r="AI104" i="4"/>
  <c r="AH78" i="4"/>
  <c r="AF78" i="4"/>
  <c r="AL28" i="4"/>
  <c r="AF93" i="4"/>
  <c r="AL70" i="4"/>
  <c r="AF150" i="4"/>
  <c r="AI150" i="4"/>
  <c r="AH130" i="4"/>
  <c r="AF101" i="4"/>
  <c r="AI101" i="4"/>
  <c r="AF181" i="4"/>
  <c r="AI181" i="4"/>
  <c r="AF135" i="4"/>
  <c r="AH135" i="4"/>
  <c r="AH61" i="4"/>
  <c r="AF61" i="4"/>
  <c r="AF41" i="4"/>
  <c r="AI41" i="4"/>
  <c r="AF122" i="4"/>
  <c r="AI122" i="4"/>
  <c r="AH73" i="4"/>
  <c r="AF73" i="4"/>
  <c r="AI19" i="4"/>
  <c r="AL48" i="4"/>
  <c r="AL112" i="4"/>
  <c r="AH38" i="4"/>
  <c r="AF38" i="4"/>
  <c r="AF143" i="4"/>
  <c r="AF152" i="4"/>
  <c r="AI152" i="4"/>
  <c r="AH54" i="4"/>
  <c r="AF54" i="4"/>
  <c r="AF160" i="4"/>
  <c r="AF200" i="4"/>
  <c r="AI200" i="4"/>
  <c r="AH109" i="4"/>
  <c r="AF109" i="4"/>
  <c r="AF177" i="4"/>
  <c r="AH177" i="4"/>
  <c r="AF185" i="4"/>
  <c r="AI185" i="4"/>
  <c r="AL94" i="4"/>
  <c r="AH60" i="4"/>
  <c r="AF60" i="4"/>
  <c r="AH204" i="4"/>
  <c r="AH50" i="4"/>
  <c r="AF50" i="4"/>
  <c r="AF195" i="4"/>
  <c r="AH195" i="4"/>
  <c r="AJ43" i="4"/>
  <c r="AI43" i="4"/>
  <c r="AH22" i="4"/>
  <c r="AJ22" i="4"/>
  <c r="AF182" i="4"/>
  <c r="AH42" i="4"/>
  <c r="AF42" i="4"/>
  <c r="AF188" i="4"/>
  <c r="AH193" i="4"/>
  <c r="AF141" i="4"/>
  <c r="AF47" i="4"/>
  <c r="AI47" i="4"/>
  <c r="AH45" i="4"/>
  <c r="AF45" i="4"/>
  <c r="AF194" i="4"/>
  <c r="AI194" i="4"/>
  <c r="AH151" i="4"/>
  <c r="AF64" i="4"/>
  <c r="AI64" i="4"/>
  <c r="AH84" i="4"/>
  <c r="AF84" i="4"/>
  <c r="AF105" i="4"/>
  <c r="AF191" i="4"/>
  <c r="AI191" i="4"/>
  <c r="AF164" i="4"/>
  <c r="AI164" i="4"/>
  <c r="AF197" i="4"/>
  <c r="AI197" i="4"/>
  <c r="AF167" i="4"/>
  <c r="AI167" i="4"/>
  <c r="AH75" i="4"/>
  <c r="AF75" i="4"/>
  <c r="AH66" i="4"/>
  <c r="AF66" i="4"/>
  <c r="AF114" i="4"/>
  <c r="AI114" i="4"/>
  <c r="AF10" i="4"/>
  <c r="AL166" i="4"/>
  <c r="AF144" i="4"/>
  <c r="AH144" i="4"/>
  <c r="AH62" i="4"/>
  <c r="AF62" i="4"/>
  <c r="AF123" i="4"/>
  <c r="AI123" i="4"/>
  <c r="AH68" i="4"/>
  <c r="AF68" i="4"/>
  <c r="AF145" i="4"/>
  <c r="AI145" i="4"/>
  <c r="AJ106" i="4"/>
  <c r="AH169" i="4"/>
  <c r="AH127" i="4"/>
  <c r="AL127" i="4"/>
  <c r="AH30" i="4"/>
  <c r="AF30" i="4"/>
  <c r="AI103" i="4"/>
  <c r="AL190" i="4"/>
  <c r="AF180" i="4"/>
  <c r="AI180" i="4"/>
  <c r="AF183" i="4"/>
  <c r="AF53" i="4"/>
  <c r="AI53" i="4"/>
  <c r="AF165" i="4"/>
  <c r="AF198" i="4"/>
  <c r="AI198" i="4"/>
  <c r="AH70" i="4"/>
  <c r="AF46" i="4"/>
  <c r="AI46" i="4"/>
  <c r="AF153" i="4"/>
  <c r="AH153" i="4"/>
  <c r="AL130" i="4"/>
  <c r="AF110" i="4"/>
  <c r="AI110" i="4"/>
  <c r="AF189" i="4"/>
  <c r="AF120" i="4"/>
  <c r="AI120" i="4"/>
  <c r="AF12" i="4"/>
  <c r="AL163" i="4"/>
  <c r="AH51" i="4"/>
  <c r="AF51" i="4"/>
  <c r="AF149" i="4"/>
  <c r="AI149" i="4"/>
  <c r="AH97" i="4"/>
  <c r="AF97" i="4"/>
  <c r="AH178" i="4"/>
  <c r="AF29" i="4"/>
  <c r="AI29" i="4"/>
  <c r="AF146" i="4"/>
  <c r="AI146" i="4"/>
  <c r="AF126" i="4"/>
  <c r="AH126" i="4"/>
  <c r="AF174" i="4"/>
  <c r="AI174" i="4"/>
  <c r="AF11" i="4"/>
  <c r="AF138" i="4"/>
  <c r="AH138" i="4"/>
  <c r="AF100" i="4"/>
  <c r="AI100" i="4"/>
  <c r="AF95" i="4"/>
  <c r="AI95" i="4"/>
  <c r="AH36" i="4"/>
  <c r="AF36" i="4"/>
  <c r="AF77" i="4"/>
  <c r="AI77" i="4"/>
  <c r="AF158" i="4"/>
  <c r="AI158" i="4"/>
  <c r="AF117" i="4"/>
  <c r="AH117" i="4"/>
  <c r="AF199" i="4"/>
  <c r="AI199" i="4"/>
  <c r="AF65" i="4"/>
  <c r="AI65" i="4"/>
  <c r="AF71" i="4"/>
  <c r="AI71" i="4"/>
  <c r="AF168" i="4"/>
  <c r="AH168" i="4"/>
  <c r="AL85" i="4"/>
  <c r="AH90" i="4"/>
  <c r="AF90" i="4"/>
  <c r="AF155" i="4"/>
  <c r="AI13" i="4"/>
  <c r="AF113" i="4"/>
  <c r="AI113" i="4"/>
  <c r="AF111" i="4"/>
  <c r="AI111" i="4"/>
  <c r="AF76" i="4"/>
  <c r="AI76" i="4"/>
  <c r="AH72" i="4"/>
  <c r="AF72" i="4"/>
  <c r="AF8" i="4"/>
  <c r="AF118" i="4"/>
  <c r="AI118" i="4"/>
  <c r="AF96" i="4"/>
  <c r="AF52" i="4"/>
  <c r="AI52" i="4"/>
  <c r="AF26" i="4"/>
  <c r="AH32" i="4"/>
  <c r="AF32" i="4"/>
  <c r="AF171" i="4"/>
  <c r="AH171" i="4"/>
  <c r="AH33" i="4"/>
  <c r="AF33" i="4"/>
  <c r="AF201" i="4"/>
  <c r="AI201" i="4"/>
  <c r="AF186" i="4"/>
  <c r="AI186" i="4"/>
  <c r="AH112" i="4"/>
  <c r="AI49" i="4"/>
  <c r="AL157" i="4"/>
  <c r="AF17" i="4"/>
  <c r="AF170" i="4"/>
  <c r="AI170" i="4"/>
  <c r="AF187" i="4"/>
  <c r="AI187" i="4"/>
  <c r="AF176" i="4"/>
  <c r="AL169" i="4"/>
  <c r="AF156" i="4"/>
  <c r="AF154" i="4"/>
  <c r="AI154" i="4"/>
  <c r="AI85" i="4"/>
  <c r="AL193" i="4"/>
  <c r="AF161" i="4"/>
  <c r="AI161" i="4"/>
  <c r="AF23" i="4"/>
  <c r="AI23" i="4"/>
  <c r="AF129" i="4"/>
  <c r="AI159" i="4"/>
  <c r="AH24" i="4"/>
  <c r="AF24" i="4"/>
  <c r="AF107" i="4"/>
  <c r="AI107" i="4"/>
  <c r="AF132" i="4"/>
  <c r="AH132" i="4"/>
  <c r="AF108" i="4"/>
  <c r="AI108" i="4"/>
  <c r="AF184" i="4"/>
  <c r="AI184" i="4"/>
  <c r="AH81" i="4"/>
  <c r="AF81" i="4"/>
  <c r="AF14" i="4"/>
  <c r="AL178" i="4"/>
  <c r="AL115" i="4"/>
  <c r="AF137" i="4"/>
  <c r="AI137" i="4"/>
  <c r="AH35" i="4"/>
  <c r="AF35" i="4"/>
  <c r="AH44" i="4"/>
  <c r="AF44" i="4"/>
  <c r="AF99" i="4"/>
  <c r="AF133" i="4"/>
  <c r="AF119" i="4"/>
  <c r="AI119" i="4"/>
  <c r="AH92" i="4"/>
  <c r="AF92" i="4"/>
  <c r="AH9" i="4"/>
  <c r="AF9" i="4"/>
  <c r="AF203" i="4"/>
  <c r="AI203" i="4"/>
  <c r="AF162" i="4"/>
  <c r="AH57" i="4"/>
  <c r="AF57" i="4"/>
  <c r="AF102" i="4"/>
  <c r="AH102" i="4"/>
  <c r="AF173" i="4"/>
  <c r="AF179" i="4"/>
  <c r="AH80" i="4"/>
  <c r="AF80" i="4"/>
  <c r="AF27" i="4"/>
  <c r="AH190" i="4"/>
  <c r="AF175" i="4"/>
  <c r="AI175" i="4"/>
  <c r="AH37" i="4"/>
  <c r="AF37" i="4"/>
  <c r="AH142" i="4"/>
  <c r="AH86" i="4"/>
  <c r="AF86" i="4"/>
  <c r="AH39" i="4"/>
  <c r="AF39" i="4"/>
  <c r="AF192" i="4"/>
  <c r="AI192" i="4"/>
  <c r="AL202" i="4"/>
  <c r="AF116" i="4"/>
  <c r="AI116" i="4"/>
  <c r="AH63" i="4"/>
  <c r="AF63" i="4"/>
  <c r="AF83" i="4"/>
  <c r="AI83" i="4"/>
  <c r="AH56" i="4"/>
  <c r="AF56" i="4"/>
  <c r="AH89" i="4"/>
  <c r="AF89" i="4"/>
  <c r="AF134" i="4"/>
  <c r="AI134" i="4"/>
  <c r="AF59" i="4"/>
  <c r="AF140" i="4"/>
  <c r="AF172" i="4"/>
  <c r="AF147" i="4"/>
  <c r="AF196" i="4"/>
  <c r="AL58" i="4"/>
  <c r="AJ48" i="4"/>
  <c r="AI48" i="4"/>
  <c r="AF40" i="4"/>
  <c r="AI40" i="4"/>
  <c r="AF125" i="4"/>
  <c r="AI125" i="4"/>
  <c r="AF87" i="4"/>
  <c r="AL139" i="4"/>
  <c r="AH6" i="4"/>
  <c r="AF6" i="4"/>
  <c r="G3" i="13"/>
  <c r="BJ120" i="1" l="1"/>
  <c r="BM120" i="1"/>
  <c r="CJ117" i="1"/>
  <c r="BN120" i="1"/>
  <c r="BV117" i="1"/>
  <c r="CH117" i="1" s="1"/>
  <c r="CJ122" i="1"/>
  <c r="BI120" i="1"/>
  <c r="BV122" i="1"/>
  <c r="CH122" i="1" s="1"/>
  <c r="BX68" i="1"/>
  <c r="AZ120" i="1"/>
  <c r="BA120" i="1"/>
  <c r="BG120" i="1"/>
  <c r="AY64" i="1"/>
  <c r="AW64" i="1"/>
  <c r="AD5" i="4"/>
  <c r="S237" i="7"/>
  <c r="BN296" i="1"/>
  <c r="R237" i="7" s="1"/>
  <c r="BJ296" i="1"/>
  <c r="N237" i="7" s="1"/>
  <c r="CE296" i="1"/>
  <c r="J237" i="9" s="1"/>
  <c r="S292" i="7"/>
  <c r="BI351" i="1"/>
  <c r="M292" i="7" s="1"/>
  <c r="AL159" i="4"/>
  <c r="BB360" i="1"/>
  <c r="F301" i="7" s="1"/>
  <c r="BQ322" i="1"/>
  <c r="BM218" i="1"/>
  <c r="AZ106" i="1"/>
  <c r="BB100" i="1"/>
  <c r="BM222" i="1"/>
  <c r="BM101" i="1"/>
  <c r="AT292" i="1"/>
  <c r="AJ233" i="4" s="1"/>
  <c r="AZ100" i="1"/>
  <c r="BN100" i="1"/>
  <c r="BG360" i="1"/>
  <c r="AT281" i="1"/>
  <c r="AJ222" i="4" s="1"/>
  <c r="BB126" i="1"/>
  <c r="BM106" i="1"/>
  <c r="BN151" i="1"/>
  <c r="BH100" i="1"/>
  <c r="BN127" i="1"/>
  <c r="BP120" i="1"/>
  <c r="BB172" i="1"/>
  <c r="BC125" i="1"/>
  <c r="BH101" i="1"/>
  <c r="AL261" i="4"/>
  <c r="BO325" i="1"/>
  <c r="S266" i="7" s="1"/>
  <c r="BN218" i="1"/>
  <c r="BM360" i="1"/>
  <c r="Q301" i="7" s="1"/>
  <c r="AT285" i="1"/>
  <c r="AJ226" i="4" s="1"/>
  <c r="BM100" i="1"/>
  <c r="BQ120" i="1"/>
  <c r="BH84" i="1"/>
  <c r="BJ101" i="1"/>
  <c r="BO363" i="1"/>
  <c r="BP363" i="1" s="1"/>
  <c r="AT118" i="1"/>
  <c r="BJ100" i="1"/>
  <c r="BN132" i="1"/>
  <c r="BP100" i="1"/>
  <c r="BQ132" i="1"/>
  <c r="BQ100" i="1"/>
  <c r="AT221" i="1"/>
  <c r="BI322" i="1"/>
  <c r="M263" i="7" s="1"/>
  <c r="BG240" i="1"/>
  <c r="BH256" i="1"/>
  <c r="BN119" i="1"/>
  <c r="BP198" i="1"/>
  <c r="BG263" i="1"/>
  <c r="AT291" i="1"/>
  <c r="AJ232" i="4" s="1"/>
  <c r="AT301" i="1"/>
  <c r="AJ242" i="4" s="1"/>
  <c r="BH244" i="1"/>
  <c r="BQ171" i="1"/>
  <c r="BJ133" i="1"/>
  <c r="AZ193" i="1"/>
  <c r="BJ244" i="1"/>
  <c r="BM133" i="1"/>
  <c r="BC148" i="1"/>
  <c r="BB223" i="1"/>
  <c r="BI133" i="1"/>
  <c r="BJ263" i="1"/>
  <c r="BC263" i="1"/>
  <c r="G204" i="7" s="1"/>
  <c r="CE269" i="1"/>
  <c r="J210" i="9" s="1"/>
  <c r="BP244" i="1"/>
  <c r="BN133" i="1"/>
  <c r="BN148" i="1"/>
  <c r="BA223" i="1"/>
  <c r="BQ263" i="1"/>
  <c r="BB329" i="1"/>
  <c r="F270" i="7" s="1"/>
  <c r="AZ269" i="1"/>
  <c r="D210" i="7" s="1"/>
  <c r="BQ244" i="1"/>
  <c r="BA171" i="1"/>
  <c r="BQ133" i="1"/>
  <c r="BG148" i="1"/>
  <c r="BC223" i="1"/>
  <c r="BO324" i="1"/>
  <c r="S265" i="7" s="1"/>
  <c r="AT238" i="1"/>
  <c r="BP128" i="1"/>
  <c r="BQ193" i="1"/>
  <c r="AL13" i="4"/>
  <c r="BB263" i="1"/>
  <c r="BC329" i="1"/>
  <c r="G270" i="7" s="1"/>
  <c r="BN269" i="1"/>
  <c r="R210" i="7" s="1"/>
  <c r="BA244" i="1"/>
  <c r="BC171" i="1"/>
  <c r="BP133" i="1"/>
  <c r="AZ148" i="1"/>
  <c r="AZ223" i="1"/>
  <c r="BO295" i="1"/>
  <c r="S236" i="7" s="1"/>
  <c r="BP263" i="1"/>
  <c r="BI244" i="1"/>
  <c r="AH93" i="4"/>
  <c r="BI263" i="1"/>
  <c r="BH171" i="1"/>
  <c r="L112" i="7" s="1"/>
  <c r="BH148" i="1"/>
  <c r="BG223" i="1"/>
  <c r="BX223" i="1" s="1"/>
  <c r="BI149" i="1"/>
  <c r="BQ138" i="1"/>
  <c r="AT201" i="1"/>
  <c r="AI156" i="4"/>
  <c r="BA263" i="1"/>
  <c r="AZ171" i="1"/>
  <c r="BB148" i="1"/>
  <c r="BI223" i="1"/>
  <c r="BI171" i="1"/>
  <c r="BM148" i="1"/>
  <c r="BM223" i="1"/>
  <c r="BX261" i="1"/>
  <c r="AT362" i="1"/>
  <c r="AJ303" i="4" s="1"/>
  <c r="BB171" i="1"/>
  <c r="F112" i="7" s="1"/>
  <c r="BI148" i="1"/>
  <c r="BC98" i="1"/>
  <c r="BN223" i="1"/>
  <c r="BV212" i="1"/>
  <c r="CH212" i="1" s="1"/>
  <c r="BG98" i="1"/>
  <c r="BH223" i="1"/>
  <c r="AI162" i="4"/>
  <c r="BC244" i="1"/>
  <c r="BN171" i="1"/>
  <c r="BA133" i="1"/>
  <c r="BP148" i="1"/>
  <c r="BI98" i="1"/>
  <c r="BJ223" i="1"/>
  <c r="AT284" i="1"/>
  <c r="AJ225" i="4" s="1"/>
  <c r="BB133" i="1"/>
  <c r="BQ148" i="1"/>
  <c r="BR148" i="1" s="1"/>
  <c r="BN98" i="1"/>
  <c r="BP223" i="1"/>
  <c r="AT254" i="1"/>
  <c r="CJ217" i="1"/>
  <c r="BA343" i="1"/>
  <c r="E284" i="7" s="1"/>
  <c r="BA218" i="1"/>
  <c r="BO338" i="1"/>
  <c r="BI338" i="1" s="1"/>
  <c r="M279" i="7" s="1"/>
  <c r="BV217" i="1"/>
  <c r="CH217" i="1" s="1"/>
  <c r="AT354" i="1"/>
  <c r="AJ295" i="4" s="1"/>
  <c r="AT265" i="1"/>
  <c r="AJ206" i="4" s="1"/>
  <c r="BC218" i="1"/>
  <c r="AZ90" i="1"/>
  <c r="AZ234" i="1"/>
  <c r="AH98" i="4"/>
  <c r="AZ218" i="1"/>
  <c r="D159" i="7" s="1"/>
  <c r="BA90" i="1"/>
  <c r="BB234" i="1"/>
  <c r="AT261" i="1"/>
  <c r="BB90" i="1"/>
  <c r="BA234" i="1"/>
  <c r="AH59" i="4"/>
  <c r="BJ218" i="1"/>
  <c r="AT318" i="1"/>
  <c r="AJ259" i="4" s="1"/>
  <c r="BJ72" i="1"/>
  <c r="BC90" i="1"/>
  <c r="BC234" i="1"/>
  <c r="AT175" i="1"/>
  <c r="BH218" i="1"/>
  <c r="AL31" i="4"/>
  <c r="BB218" i="1"/>
  <c r="BH90" i="1"/>
  <c r="L31" i="7" s="1"/>
  <c r="BM234" i="1"/>
  <c r="BV152" i="1"/>
  <c r="CH152" i="1" s="1"/>
  <c r="BG218" i="1"/>
  <c r="CJ218" i="1" s="1"/>
  <c r="BJ90" i="1"/>
  <c r="BJ234" i="1"/>
  <c r="BI218" i="1"/>
  <c r="BG90" i="1"/>
  <c r="BG234" i="1"/>
  <c r="BI90" i="1"/>
  <c r="BI234" i="1"/>
  <c r="BM90" i="1"/>
  <c r="BQ234" i="1"/>
  <c r="BQ218" i="1"/>
  <c r="BN90" i="1"/>
  <c r="BQ90" i="1"/>
  <c r="BI94" i="1"/>
  <c r="AT155" i="1"/>
  <c r="BN94" i="1"/>
  <c r="BP138" i="1"/>
  <c r="AT210" i="1"/>
  <c r="AJ151" i="4" s="1"/>
  <c r="BN128" i="1"/>
  <c r="AT130" i="1"/>
  <c r="AS76" i="1"/>
  <c r="AI17" i="4" s="1"/>
  <c r="AL259" i="4"/>
  <c r="AT68" i="1"/>
  <c r="AT225" i="1"/>
  <c r="AJ166" i="4" s="1"/>
  <c r="AT178" i="1"/>
  <c r="BM94" i="1"/>
  <c r="BO266" i="1"/>
  <c r="S207" i="7" s="1"/>
  <c r="BQ298" i="1"/>
  <c r="BC150" i="1"/>
  <c r="BJ132" i="1"/>
  <c r="BM125" i="1"/>
  <c r="BM72" i="1"/>
  <c r="AL91" i="4"/>
  <c r="BJ298" i="1"/>
  <c r="N239" i="7" s="1"/>
  <c r="BI150" i="1"/>
  <c r="BI132" i="1"/>
  <c r="BN125" i="1"/>
  <c r="AT105" i="1"/>
  <c r="BA150" i="1"/>
  <c r="BI125" i="1"/>
  <c r="AL294" i="4"/>
  <c r="BQ125" i="1"/>
  <c r="BR125" i="1" s="1"/>
  <c r="BS139" i="1"/>
  <c r="BH150" i="1"/>
  <c r="BN360" i="1"/>
  <c r="R301" i="7" s="1"/>
  <c r="AZ150" i="1"/>
  <c r="BP125" i="1"/>
  <c r="AT325" i="1"/>
  <c r="AJ266" i="4" s="1"/>
  <c r="BA222" i="1"/>
  <c r="BB128" i="1"/>
  <c r="BJ128" i="1"/>
  <c r="AT246" i="1"/>
  <c r="AT262" i="1"/>
  <c r="AT250" i="1"/>
  <c r="BG150" i="1"/>
  <c r="AI115" i="4"/>
  <c r="BP360" i="1"/>
  <c r="BJ150" i="1"/>
  <c r="N91" i="7" s="1"/>
  <c r="BC193" i="1"/>
  <c r="BH94" i="1"/>
  <c r="BJ172" i="1"/>
  <c r="BG222" i="1"/>
  <c r="BB159" i="1"/>
  <c r="AL277" i="4"/>
  <c r="BO287" i="1"/>
  <c r="CE287" i="1" s="1"/>
  <c r="CG287" i="1" s="1"/>
  <c r="AZ125" i="1"/>
  <c r="AT247" i="1"/>
  <c r="BP172" i="1"/>
  <c r="BH125" i="1"/>
  <c r="AL215" i="4"/>
  <c r="BJ125" i="1"/>
  <c r="BM145" i="1"/>
  <c r="BI72" i="1"/>
  <c r="AT336" i="1"/>
  <c r="AJ277" i="4" s="1"/>
  <c r="BO314" i="1"/>
  <c r="S255" i="7" s="1"/>
  <c r="BM128" i="1"/>
  <c r="BN145" i="1"/>
  <c r="BH145" i="1"/>
  <c r="BG128" i="1"/>
  <c r="BV128" i="1" s="1"/>
  <c r="CH128" i="1" s="1"/>
  <c r="AT230" i="1"/>
  <c r="BJ145" i="1"/>
  <c r="AZ227" i="1"/>
  <c r="AT335" i="1"/>
  <c r="AJ276" i="4" s="1"/>
  <c r="BA128" i="1"/>
  <c r="BQ145" i="1"/>
  <c r="BB227" i="1"/>
  <c r="BI128" i="1"/>
  <c r="BP145" i="1"/>
  <c r="BA227" i="1"/>
  <c r="AT150" i="1"/>
  <c r="AJ91" i="4" s="1"/>
  <c r="BG227" i="1"/>
  <c r="BN227" i="1"/>
  <c r="AT214" i="1"/>
  <c r="AJ155" i="4" s="1"/>
  <c r="BQ227" i="1"/>
  <c r="AT162" i="1"/>
  <c r="AJ103" i="4" s="1"/>
  <c r="BA145" i="1"/>
  <c r="BC128" i="1"/>
  <c r="AZ145" i="1"/>
  <c r="BB145" i="1"/>
  <c r="BC145" i="1"/>
  <c r="AT88" i="1"/>
  <c r="AI202" i="4"/>
  <c r="AL232" i="4"/>
  <c r="BQ128" i="1"/>
  <c r="BR128" i="1" s="1"/>
  <c r="AT192" i="1"/>
  <c r="AJ133" i="4" s="1"/>
  <c r="S261" i="7"/>
  <c r="BA320" i="1"/>
  <c r="E261" i="7" s="1"/>
  <c r="BI320" i="1"/>
  <c r="M261" i="7" s="1"/>
  <c r="S229" i="7"/>
  <c r="BA288" i="1"/>
  <c r="E229" i="7" s="1"/>
  <c r="BP288" i="1"/>
  <c r="CE288" i="1"/>
  <c r="J229" i="9" s="1"/>
  <c r="BB288" i="1"/>
  <c r="F229" i="7" s="1"/>
  <c r="BJ288" i="1"/>
  <c r="N229" i="7" s="1"/>
  <c r="BQ288" i="1"/>
  <c r="BC288" i="1"/>
  <c r="G229" i="7" s="1"/>
  <c r="BI288" i="1"/>
  <c r="M229" i="7" s="1"/>
  <c r="BM288" i="1"/>
  <c r="AZ288" i="1"/>
  <c r="D229" i="7" s="1"/>
  <c r="BG288" i="1"/>
  <c r="BN288" i="1"/>
  <c r="R229" i="7" s="1"/>
  <c r="BH288" i="1"/>
  <c r="L229" i="7" s="1"/>
  <c r="S235" i="7"/>
  <c r="BM294" i="1"/>
  <c r="Q235" i="7" s="1"/>
  <c r="BQ294" i="1"/>
  <c r="BN294" i="1"/>
  <c r="R235" i="7" s="1"/>
  <c r="BG294" i="1"/>
  <c r="K235" i="7" s="1"/>
  <c r="BI294" i="1"/>
  <c r="M235" i="7" s="1"/>
  <c r="BC294" i="1"/>
  <c r="G235" i="7" s="1"/>
  <c r="BA294" i="1"/>
  <c r="E235" i="7" s="1"/>
  <c r="BH294" i="1"/>
  <c r="L235" i="7" s="1"/>
  <c r="BP294" i="1"/>
  <c r="BJ294" i="1"/>
  <c r="N235" i="7" s="1"/>
  <c r="CE294" i="1"/>
  <c r="J235" i="9" s="1"/>
  <c r="AZ294" i="1"/>
  <c r="D235" i="7" s="1"/>
  <c r="BB294" i="1"/>
  <c r="F235" i="7" s="1"/>
  <c r="AL229" i="4"/>
  <c r="AL121" i="4"/>
  <c r="AZ322" i="1"/>
  <c r="D263" i="7" s="1"/>
  <c r="BG100" i="1"/>
  <c r="BV100" i="1" s="1"/>
  <c r="CH100" i="1" s="1"/>
  <c r="BH98" i="1"/>
  <c r="BQ172" i="1"/>
  <c r="BR172" i="1" s="1"/>
  <c r="BM227" i="1"/>
  <c r="BC119" i="1"/>
  <c r="BN222" i="1"/>
  <c r="BM198" i="1"/>
  <c r="BP234" i="1"/>
  <c r="BO76" i="1"/>
  <c r="AT122" i="1"/>
  <c r="CE316" i="1"/>
  <c r="J257" i="9" s="1"/>
  <c r="BJ322" i="1"/>
  <c r="N263" i="7" s="1"/>
  <c r="BC96" i="1"/>
  <c r="BI100" i="1"/>
  <c r="BQ98" i="1"/>
  <c r="BB120" i="1"/>
  <c r="BP227" i="1"/>
  <c r="BC196" i="1"/>
  <c r="BM119" i="1"/>
  <c r="BP222" i="1"/>
  <c r="BN198" i="1"/>
  <c r="CJ261" i="1"/>
  <c r="AZ296" i="1"/>
  <c r="D237" i="7" s="1"/>
  <c r="BM316" i="1"/>
  <c r="Q257" i="7" s="1"/>
  <c r="BB322" i="1"/>
  <c r="F263" i="7" s="1"/>
  <c r="BP98" i="1"/>
  <c r="BI256" i="1"/>
  <c r="BI119" i="1"/>
  <c r="BQ222" i="1"/>
  <c r="BQ198" i="1"/>
  <c r="BR198" i="1" s="1"/>
  <c r="BO304" i="1"/>
  <c r="AT317" i="1"/>
  <c r="AJ258" i="4" s="1"/>
  <c r="BN180" i="1"/>
  <c r="BA172" i="1"/>
  <c r="BA256" i="1"/>
  <c r="BH222" i="1"/>
  <c r="AZ198" i="1"/>
  <c r="BH234" i="1"/>
  <c r="AT305" i="1"/>
  <c r="AJ246" i="4" s="1"/>
  <c r="AT85" i="1"/>
  <c r="BO357" i="1"/>
  <c r="S298" i="7" s="1"/>
  <c r="BA98" i="1"/>
  <c r="BH227" i="1"/>
  <c r="BI73" i="1"/>
  <c r="BQ258" i="1"/>
  <c r="AH79" i="4"/>
  <c r="AT199" i="1"/>
  <c r="S243" i="7"/>
  <c r="BA302" i="1"/>
  <c r="E243" i="7" s="1"/>
  <c r="AZ302" i="1"/>
  <c r="D243" i="7" s="1"/>
  <c r="BJ302" i="1"/>
  <c r="N243" i="7" s="1"/>
  <c r="BN302" i="1"/>
  <c r="R243" i="7" s="1"/>
  <c r="BH302" i="1"/>
  <c r="L243" i="7" s="1"/>
  <c r="CE302" i="1"/>
  <c r="J243" i="9" s="1"/>
  <c r="S215" i="7"/>
  <c r="CE274" i="1"/>
  <c r="J215" i="9" s="1"/>
  <c r="BG274" i="1"/>
  <c r="K215" i="7" s="1"/>
  <c r="BM274" i="1"/>
  <c r="BN274" i="1"/>
  <c r="R215" i="7" s="1"/>
  <c r="BQ274" i="1"/>
  <c r="BR274" i="1" s="1"/>
  <c r="BC274" i="1"/>
  <c r="G215" i="7" s="1"/>
  <c r="BI274" i="1"/>
  <c r="M215" i="7" s="1"/>
  <c r="AZ274" i="1"/>
  <c r="D215" i="7" s="1"/>
  <c r="BA274" i="1"/>
  <c r="E215" i="7" s="1"/>
  <c r="BH274" i="1"/>
  <c r="L215" i="7" s="1"/>
  <c r="BP274" i="1"/>
  <c r="T215" i="7" s="1"/>
  <c r="BB274" i="1"/>
  <c r="F215" i="7" s="1"/>
  <c r="BJ274" i="1"/>
  <c r="N215" i="7" s="1"/>
  <c r="S277" i="7"/>
  <c r="BJ336" i="1"/>
  <c r="N277" i="7" s="1"/>
  <c r="BC336" i="1"/>
  <c r="G277" i="7" s="1"/>
  <c r="S259" i="7"/>
  <c r="BQ318" i="1"/>
  <c r="BA318" i="1"/>
  <c r="E259" i="7" s="1"/>
  <c r="CE318" i="1"/>
  <c r="J259" i="9" s="1"/>
  <c r="BC318" i="1"/>
  <c r="G259" i="7" s="1"/>
  <c r="BJ318" i="1"/>
  <c r="N259" i="7" s="1"/>
  <c r="BI318" i="1"/>
  <c r="M259" i="7" s="1"/>
  <c r="BH318" i="1"/>
  <c r="L259" i="7" s="1"/>
  <c r="BB318" i="1"/>
  <c r="F259" i="7" s="1"/>
  <c r="BM318" i="1"/>
  <c r="BP318" i="1"/>
  <c r="CF318" i="1" s="1"/>
  <c r="K259" i="9" s="1"/>
  <c r="AZ318" i="1"/>
  <c r="D259" i="7" s="1"/>
  <c r="BG318" i="1"/>
  <c r="BN318" i="1"/>
  <c r="R259" i="7" s="1"/>
  <c r="AT294" i="1"/>
  <c r="AJ235" i="4" s="1"/>
  <c r="BH240" i="1"/>
  <c r="BB166" i="1"/>
  <c r="BM184" i="1"/>
  <c r="AZ94" i="1"/>
  <c r="AL243" i="4"/>
  <c r="BC240" i="1"/>
  <c r="BH166" i="1"/>
  <c r="BI184" i="1"/>
  <c r="BG94" i="1"/>
  <c r="BV94" i="1" s="1"/>
  <c r="CH94" i="1" s="1"/>
  <c r="BH269" i="1"/>
  <c r="L210" i="7" s="1"/>
  <c r="BB240" i="1"/>
  <c r="BP166" i="1"/>
  <c r="BP184" i="1"/>
  <c r="BQ94" i="1"/>
  <c r="BJ240" i="1"/>
  <c r="BQ166" i="1"/>
  <c r="BQ184" i="1"/>
  <c r="BP94" i="1"/>
  <c r="AH302" i="4"/>
  <c r="AT339" i="1"/>
  <c r="AJ280" i="4" s="1"/>
  <c r="BM240" i="1"/>
  <c r="BA166" i="1"/>
  <c r="BA184" i="1"/>
  <c r="AT266" i="1"/>
  <c r="AJ207" i="4" s="1"/>
  <c r="BA94" i="1"/>
  <c r="AZ138" i="1"/>
  <c r="AT324" i="1"/>
  <c r="AJ265" i="4" s="1"/>
  <c r="BI240" i="1"/>
  <c r="BS164" i="1"/>
  <c r="AT264" i="1"/>
  <c r="AJ205" i="4" s="1"/>
  <c r="BX254" i="1"/>
  <c r="BK254" i="1" s="1"/>
  <c r="AT217" i="1"/>
  <c r="BQ240" i="1"/>
  <c r="CJ254" i="1"/>
  <c r="BP240" i="1"/>
  <c r="BM166" i="1"/>
  <c r="BB184" i="1"/>
  <c r="AT312" i="1"/>
  <c r="AJ253" i="4" s="1"/>
  <c r="AH246" i="4"/>
  <c r="AT283" i="1"/>
  <c r="AJ224" i="4" s="1"/>
  <c r="BI166" i="1"/>
  <c r="BJ184" i="1"/>
  <c r="AT333" i="1"/>
  <c r="AJ274" i="4" s="1"/>
  <c r="BJ166" i="1"/>
  <c r="BC184" i="1"/>
  <c r="BN184" i="1"/>
  <c r="BR122" i="1"/>
  <c r="AT326" i="1"/>
  <c r="AJ267" i="4" s="1"/>
  <c r="BC166" i="1"/>
  <c r="BN166" i="1"/>
  <c r="BC106" i="1"/>
  <c r="AZ184" i="1"/>
  <c r="BJ94" i="1"/>
  <c r="AH295" i="4"/>
  <c r="BN106" i="1"/>
  <c r="AT92" i="1"/>
  <c r="S294" i="7"/>
  <c r="AZ353" i="1"/>
  <c r="D294" i="7" s="1"/>
  <c r="BM353" i="1"/>
  <c r="Q294" i="7" s="1"/>
  <c r="BH353" i="1"/>
  <c r="L294" i="7" s="1"/>
  <c r="BA353" i="1"/>
  <c r="E294" i="7" s="1"/>
  <c r="BJ353" i="1"/>
  <c r="N294" i="7" s="1"/>
  <c r="CE353" i="1"/>
  <c r="BB353" i="1"/>
  <c r="F294" i="7" s="1"/>
  <c r="BN353" i="1"/>
  <c r="R294" i="7" s="1"/>
  <c r="BQ353" i="1"/>
  <c r="BS353" i="1" s="1"/>
  <c r="BI353" i="1"/>
  <c r="M294" i="7" s="1"/>
  <c r="BC353" i="1"/>
  <c r="G294" i="7" s="1"/>
  <c r="BP353" i="1"/>
  <c r="T294" i="7" s="1"/>
  <c r="BG353" i="1"/>
  <c r="CJ353" i="1" s="1"/>
  <c r="S262" i="7"/>
  <c r="AZ321" i="1"/>
  <c r="D262" i="7" s="1"/>
  <c r="BN321" i="1"/>
  <c r="R262" i="7" s="1"/>
  <c r="S242" i="7"/>
  <c r="BI301" i="1"/>
  <c r="M242" i="7" s="1"/>
  <c r="BC301" i="1"/>
  <c r="G242" i="7" s="1"/>
  <c r="BB315" i="1"/>
  <c r="F256" i="7" s="1"/>
  <c r="AL213" i="4"/>
  <c r="AL136" i="4"/>
  <c r="AT357" i="1"/>
  <c r="AJ298" i="4" s="1"/>
  <c r="BP302" i="1"/>
  <c r="CF302" i="1" s="1"/>
  <c r="K243" i="9" s="1"/>
  <c r="J263" i="9"/>
  <c r="BB98" i="1"/>
  <c r="BJ110" i="1"/>
  <c r="BQ84" i="1"/>
  <c r="BC227" i="1"/>
  <c r="BB72" i="1"/>
  <c r="BQ196" i="1"/>
  <c r="AH231" i="4"/>
  <c r="BC315" i="1"/>
  <c r="G256" i="7" s="1"/>
  <c r="AT87" i="1"/>
  <c r="AJ28" i="4" s="1"/>
  <c r="BM110" i="1"/>
  <c r="AZ72" i="1"/>
  <c r="AT320" i="1"/>
  <c r="AJ261" i="4" s="1"/>
  <c r="AT248" i="1"/>
  <c r="AJ189" i="4" s="1"/>
  <c r="AZ338" i="1"/>
  <c r="D279" i="7" s="1"/>
  <c r="BB302" i="1"/>
  <c r="F243" i="7" s="1"/>
  <c r="BJ98" i="1"/>
  <c r="BN110" i="1"/>
  <c r="BC132" i="1"/>
  <c r="BB125" i="1"/>
  <c r="BJ227" i="1"/>
  <c r="BG72" i="1"/>
  <c r="BV68" i="1"/>
  <c r="CH68" i="1" s="1"/>
  <c r="BX152" i="1"/>
  <c r="AT126" i="1"/>
  <c r="AJ67" i="4" s="1"/>
  <c r="AT124" i="1"/>
  <c r="BC208" i="1"/>
  <c r="BM338" i="1"/>
  <c r="BQ295" i="1"/>
  <c r="BS295" i="1" s="1"/>
  <c r="AT359" i="1"/>
  <c r="AJ300" i="4" s="1"/>
  <c r="BC302" i="1"/>
  <c r="G243" i="7" s="1"/>
  <c r="BM98" i="1"/>
  <c r="BM132" i="1"/>
  <c r="BC72" i="1"/>
  <c r="BA208" i="1"/>
  <c r="BA258" i="1"/>
  <c r="BP208" i="1"/>
  <c r="BX164" i="1"/>
  <c r="AT315" i="1"/>
  <c r="AJ256" i="4" s="1"/>
  <c r="AT323" i="1"/>
  <c r="AJ264" i="4" s="1"/>
  <c r="AF7" i="4"/>
  <c r="AT313" i="1"/>
  <c r="AJ254" i="4" s="1"/>
  <c r="BA138" i="1"/>
  <c r="AT311" i="1"/>
  <c r="AJ252" i="4" s="1"/>
  <c r="S295" i="7"/>
  <c r="BA354" i="1"/>
  <c r="E295" i="7" s="1"/>
  <c r="AZ354" i="1"/>
  <c r="D295" i="7" s="1"/>
  <c r="BJ354" i="1"/>
  <c r="N295" i="7" s="1"/>
  <c r="BQ354" i="1"/>
  <c r="BC354" i="1"/>
  <c r="G295" i="7" s="1"/>
  <c r="S213" i="7"/>
  <c r="BG272" i="1"/>
  <c r="K213" i="7" s="1"/>
  <c r="BP272" i="1"/>
  <c r="CF272" i="1" s="1"/>
  <c r="K213" i="9" s="1"/>
  <c r="BN272" i="1"/>
  <c r="R213" i="7" s="1"/>
  <c r="BB272" i="1"/>
  <c r="F213" i="7" s="1"/>
  <c r="BJ272" i="1"/>
  <c r="N213" i="7" s="1"/>
  <c r="BQ272" i="1"/>
  <c r="BM272" i="1"/>
  <c r="Q213" i="7" s="1"/>
  <c r="BH272" i="1"/>
  <c r="L213" i="7" s="1"/>
  <c r="AZ272" i="1"/>
  <c r="D213" i="7" s="1"/>
  <c r="BC272" i="1"/>
  <c r="G213" i="7" s="1"/>
  <c r="BI272" i="1"/>
  <c r="M213" i="7" s="1"/>
  <c r="BA272" i="1"/>
  <c r="E213" i="7" s="1"/>
  <c r="CE272" i="1"/>
  <c r="CG272" i="1" s="1"/>
  <c r="BM296" i="1"/>
  <c r="Q237" i="7" s="1"/>
  <c r="BI360" i="1"/>
  <c r="M301" i="7" s="1"/>
  <c r="BI298" i="1"/>
  <c r="M239" i="7" s="1"/>
  <c r="BG269" i="1"/>
  <c r="K210" i="7" s="1"/>
  <c r="AZ336" i="1"/>
  <c r="D277" i="7" s="1"/>
  <c r="BB180" i="1"/>
  <c r="BP106" i="1"/>
  <c r="BB193" i="1"/>
  <c r="BJ189" i="1"/>
  <c r="N130" i="7" s="1"/>
  <c r="BG138" i="1"/>
  <c r="BI258" i="1"/>
  <c r="AT288" i="1"/>
  <c r="AJ229" i="4" s="1"/>
  <c r="BP296" i="1"/>
  <c r="CF296" i="1" s="1"/>
  <c r="BN363" i="1"/>
  <c r="R304" i="7" s="1"/>
  <c r="BC360" i="1"/>
  <c r="G301" i="7" s="1"/>
  <c r="BB298" i="1"/>
  <c r="F239" i="7" s="1"/>
  <c r="BQ269" i="1"/>
  <c r="BH336" i="1"/>
  <c r="L277" i="7" s="1"/>
  <c r="BC180" i="1"/>
  <c r="BQ106" i="1"/>
  <c r="BG193" i="1"/>
  <c r="BX193" i="1" s="1"/>
  <c r="AZ189" i="1"/>
  <c r="D130" i="7" s="1"/>
  <c r="BI138" i="1"/>
  <c r="BG258" i="1"/>
  <c r="CJ258" i="1" s="1"/>
  <c r="AL209" i="4"/>
  <c r="BO265" i="1"/>
  <c r="BB265" i="1" s="1"/>
  <c r="F206" i="7" s="1"/>
  <c r="AL302" i="4"/>
  <c r="BH296" i="1"/>
  <c r="L237" i="7" s="1"/>
  <c r="BH363" i="1"/>
  <c r="L304" i="7" s="1"/>
  <c r="BP324" i="1"/>
  <c r="BH298" i="1"/>
  <c r="L239" i="7" s="1"/>
  <c r="BM269" i="1"/>
  <c r="Q210" i="7" s="1"/>
  <c r="BG336" i="1"/>
  <c r="K277" i="7" s="1"/>
  <c r="AZ180" i="1"/>
  <c r="D121" i="7" s="1"/>
  <c r="BB106" i="1"/>
  <c r="BJ193" i="1"/>
  <c r="BC189" i="1"/>
  <c r="G130" i="7" s="1"/>
  <c r="BM138" i="1"/>
  <c r="BN258" i="1"/>
  <c r="AT277" i="1"/>
  <c r="AJ218" i="4" s="1"/>
  <c r="AL295" i="4"/>
  <c r="BO278" i="1"/>
  <c r="BP278" i="1" s="1"/>
  <c r="BO332" i="1"/>
  <c r="S273" i="7" s="1"/>
  <c r="AH206" i="4"/>
  <c r="BP298" i="1"/>
  <c r="BA296" i="1"/>
  <c r="E237" i="7" s="1"/>
  <c r="AT268" i="1"/>
  <c r="AJ209" i="4" s="1"/>
  <c r="BB363" i="1"/>
  <c r="F304" i="7" s="1"/>
  <c r="BI339" i="1"/>
  <c r="M280" i="7" s="1"/>
  <c r="BA298" i="1"/>
  <c r="E239" i="7" s="1"/>
  <c r="BP338" i="1"/>
  <c r="BC269" i="1"/>
  <c r="G210" i="7" s="1"/>
  <c r="BN336" i="1"/>
  <c r="R277" i="7" s="1"/>
  <c r="BG180" i="1"/>
  <c r="BX180" i="1" s="1"/>
  <c r="BN193" i="1"/>
  <c r="AZ110" i="1"/>
  <c r="BH189" i="1"/>
  <c r="BN138" i="1"/>
  <c r="R79" i="7" s="1"/>
  <c r="BJ258" i="1"/>
  <c r="AT304" i="1"/>
  <c r="AJ245" i="4" s="1"/>
  <c r="AT202" i="1"/>
  <c r="BI296" i="1"/>
  <c r="M237" i="7" s="1"/>
  <c r="BB339" i="1"/>
  <c r="F280" i="7" s="1"/>
  <c r="AZ298" i="1"/>
  <c r="D239" i="7" s="1"/>
  <c r="BA338" i="1"/>
  <c r="E279" i="7" s="1"/>
  <c r="BJ269" i="1"/>
  <c r="N210" i="7" s="1"/>
  <c r="BQ336" i="1"/>
  <c r="BI180" i="1"/>
  <c r="BR68" i="1"/>
  <c r="BM193" i="1"/>
  <c r="BB110" i="1"/>
  <c r="BH138" i="1"/>
  <c r="BM258" i="1"/>
  <c r="AL299" i="4"/>
  <c r="BC296" i="1"/>
  <c r="G237" i="7" s="1"/>
  <c r="AT332" i="1"/>
  <c r="AJ273" i="4" s="1"/>
  <c r="AT279" i="1"/>
  <c r="AJ220" i="4" s="1"/>
  <c r="CE360" i="1"/>
  <c r="CG360" i="1" s="1"/>
  <c r="CE343" i="1"/>
  <c r="BA269" i="1"/>
  <c r="E210" i="7" s="1"/>
  <c r="BC304" i="1"/>
  <c r="G245" i="7" s="1"/>
  <c r="BM180" i="1"/>
  <c r="BP193" i="1"/>
  <c r="BH110" i="1"/>
  <c r="BJ138" i="1"/>
  <c r="N79" i="7" s="1"/>
  <c r="BP258" i="1"/>
  <c r="AL286" i="4"/>
  <c r="BB296" i="1"/>
  <c r="F237" i="7" s="1"/>
  <c r="BI363" i="1"/>
  <c r="M304" i="7" s="1"/>
  <c r="AZ360" i="1"/>
  <c r="D301" i="7" s="1"/>
  <c r="BN298" i="1"/>
  <c r="R239" i="7" s="1"/>
  <c r="BB269" i="1"/>
  <c r="F210" i="7" s="1"/>
  <c r="BJ106" i="1"/>
  <c r="AZ208" i="1"/>
  <c r="BG296" i="1"/>
  <c r="K237" i="7" s="1"/>
  <c r="CE363" i="1"/>
  <c r="BH360" i="1"/>
  <c r="L301" i="7" s="1"/>
  <c r="BC298" i="1"/>
  <c r="G239" i="7" s="1"/>
  <c r="BP269" i="1"/>
  <c r="BB336" i="1"/>
  <c r="F277" i="7" s="1"/>
  <c r="BG270" i="1"/>
  <c r="K211" i="7" s="1"/>
  <c r="BG106" i="1"/>
  <c r="BA193" i="1"/>
  <c r="BB208" i="1"/>
  <c r="BB138" i="1"/>
  <c r="BC258" i="1"/>
  <c r="BQ296" i="1"/>
  <c r="BA360" i="1"/>
  <c r="E301" i="7" s="1"/>
  <c r="CE298" i="1"/>
  <c r="CG298" i="1" s="1"/>
  <c r="BI269" i="1"/>
  <c r="M210" i="7" s="1"/>
  <c r="BM336" i="1"/>
  <c r="BI270" i="1"/>
  <c r="M211" i="7" s="1"/>
  <c r="S281" i="7"/>
  <c r="BA340" i="1"/>
  <c r="E281" i="7" s="1"/>
  <c r="BI340" i="1"/>
  <c r="M281" i="7" s="1"/>
  <c r="AZ340" i="1"/>
  <c r="D281" i="7" s="1"/>
  <c r="BJ340" i="1"/>
  <c r="N281" i="7" s="1"/>
  <c r="BB340" i="1"/>
  <c r="F281" i="7" s="1"/>
  <c r="BM340" i="1"/>
  <c r="Q281" i="7" s="1"/>
  <c r="BN340" i="1"/>
  <c r="R281" i="7" s="1"/>
  <c r="BG340" i="1"/>
  <c r="BX340" i="1" s="1"/>
  <c r="S290" i="7"/>
  <c r="BG349" i="1"/>
  <c r="K290" i="7" s="1"/>
  <c r="BI349" i="1"/>
  <c r="M290" i="7" s="1"/>
  <c r="BA349" i="1"/>
  <c r="E290" i="7" s="1"/>
  <c r="BH349" i="1"/>
  <c r="L290" i="7" s="1"/>
  <c r="S286" i="7"/>
  <c r="BJ345" i="1"/>
  <c r="N286" i="7" s="1"/>
  <c r="BC345" i="1"/>
  <c r="G286" i="7" s="1"/>
  <c r="BA345" i="1"/>
  <c r="E286" i="7" s="1"/>
  <c r="BH345" i="1"/>
  <c r="L286" i="7" s="1"/>
  <c r="BQ345" i="1"/>
  <c r="BM345" i="1"/>
  <c r="CE345" i="1"/>
  <c r="CG345" i="1" s="1"/>
  <c r="AZ345" i="1"/>
  <c r="D286" i="7" s="1"/>
  <c r="BP345" i="1"/>
  <c r="T286" i="7" s="1"/>
  <c r="BG345" i="1"/>
  <c r="CJ345" i="1" s="1"/>
  <c r="BN345" i="1"/>
  <c r="R286" i="7" s="1"/>
  <c r="BB345" i="1"/>
  <c r="F286" i="7" s="1"/>
  <c r="BI345" i="1"/>
  <c r="M286" i="7" s="1"/>
  <c r="S232" i="7"/>
  <c r="BH291" i="1"/>
  <c r="L232" i="7" s="1"/>
  <c r="BC291" i="1"/>
  <c r="G232" i="7" s="1"/>
  <c r="BI291" i="1"/>
  <c r="M232" i="7" s="1"/>
  <c r="AZ291" i="1"/>
  <c r="D232" i="7" s="1"/>
  <c r="BG291" i="1"/>
  <c r="BX291" i="1" s="1"/>
  <c r="BN291" i="1"/>
  <c r="R232" i="7" s="1"/>
  <c r="BJ291" i="1"/>
  <c r="N232" i="7" s="1"/>
  <c r="BM291" i="1"/>
  <c r="CE291" i="1"/>
  <c r="CG291" i="1" s="1"/>
  <c r="BA291" i="1"/>
  <c r="E232" i="7" s="1"/>
  <c r="BP291" i="1"/>
  <c r="BB291" i="1"/>
  <c r="F232" i="7" s="1"/>
  <c r="BQ291" i="1"/>
  <c r="S246" i="7"/>
  <c r="BI305" i="1"/>
  <c r="M246" i="7" s="1"/>
  <c r="BG305" i="1"/>
  <c r="BX305" i="1" s="1"/>
  <c r="BC305" i="1"/>
  <c r="G246" i="7" s="1"/>
  <c r="BH305" i="1"/>
  <c r="L246" i="7" s="1"/>
  <c r="S209" i="7"/>
  <c r="BN268" i="1"/>
  <c r="R209" i="7" s="1"/>
  <c r="BJ268" i="1"/>
  <c r="N209" i="7" s="1"/>
  <c r="BH268" i="1"/>
  <c r="L209" i="7" s="1"/>
  <c r="BP268" i="1"/>
  <c r="BQ268" i="1"/>
  <c r="AZ268" i="1"/>
  <c r="D209" i="7" s="1"/>
  <c r="BG268" i="1"/>
  <c r="BX268" i="1" s="1"/>
  <c r="BI268" i="1"/>
  <c r="M209" i="7" s="1"/>
  <c r="BM268" i="1"/>
  <c r="CE268" i="1"/>
  <c r="BA268" i="1"/>
  <c r="E209" i="7" s="1"/>
  <c r="BB268" i="1"/>
  <c r="F209" i="7" s="1"/>
  <c r="BC268" i="1"/>
  <c r="G209" i="7" s="1"/>
  <c r="AZ314" i="1"/>
  <c r="D255" i="7" s="1"/>
  <c r="BH324" i="1"/>
  <c r="L265" i="7" s="1"/>
  <c r="BQ351" i="1"/>
  <c r="BS351" i="1" s="1"/>
  <c r="BG110" i="1"/>
  <c r="BV110" i="1" s="1"/>
  <c r="CH110" i="1" s="1"/>
  <c r="BN72" i="1"/>
  <c r="BN208" i="1"/>
  <c r="BA226" i="1"/>
  <c r="BP149" i="1"/>
  <c r="BM189" i="1"/>
  <c r="Q130" i="7" s="1"/>
  <c r="BV164" i="1"/>
  <c r="CH164" i="1" s="1"/>
  <c r="BO328" i="1"/>
  <c r="S269" i="7" s="1"/>
  <c r="AL290" i="4"/>
  <c r="BC351" i="1"/>
  <c r="G292" i="7" s="1"/>
  <c r="CE314" i="1"/>
  <c r="BA324" i="1"/>
  <c r="E265" i="7" s="1"/>
  <c r="BI110" i="1"/>
  <c r="BQ72" i="1"/>
  <c r="BR72" i="1" s="1"/>
  <c r="BG208" i="1"/>
  <c r="BX208" i="1" s="1"/>
  <c r="BI226" i="1"/>
  <c r="BQ149" i="1"/>
  <c r="BN189" i="1"/>
  <c r="BQ324" i="1"/>
  <c r="BR324" i="1" s="1"/>
  <c r="BQ110" i="1"/>
  <c r="BA132" i="1"/>
  <c r="BH208" i="1"/>
  <c r="BC226" i="1"/>
  <c r="BG189" i="1"/>
  <c r="K130" i="7" s="1"/>
  <c r="BH160" i="1"/>
  <c r="BA67" i="1"/>
  <c r="BP110" i="1"/>
  <c r="BB132" i="1"/>
  <c r="BM208" i="1"/>
  <c r="BG226" i="1"/>
  <c r="BV226" i="1" s="1"/>
  <c r="CH226" i="1" s="1"/>
  <c r="BI189" i="1"/>
  <c r="M130" i="7" s="1"/>
  <c r="AL281" i="4"/>
  <c r="BG324" i="1"/>
  <c r="K265" i="7" s="1"/>
  <c r="BM149" i="1"/>
  <c r="BN351" i="1"/>
  <c r="R292" i="7" s="1"/>
  <c r="BM67" i="1"/>
  <c r="BH132" i="1"/>
  <c r="BI208" i="1"/>
  <c r="BP189" i="1"/>
  <c r="AL246" i="4"/>
  <c r="BN314" i="1"/>
  <c r="R255" i="7" s="1"/>
  <c r="BH351" i="1"/>
  <c r="L292" i="7" s="1"/>
  <c r="AZ132" i="1"/>
  <c r="BJ208" i="1"/>
  <c r="BQ189" i="1"/>
  <c r="BR189" i="1" s="1"/>
  <c r="BM314" i="1"/>
  <c r="Q255" i="7" s="1"/>
  <c r="BI324" i="1"/>
  <c r="M265" i="7" s="1"/>
  <c r="BA325" i="1"/>
  <c r="E266" i="7" s="1"/>
  <c r="AZ149" i="1"/>
  <c r="AZ351" i="1"/>
  <c r="D292" i="7" s="1"/>
  <c r="BB314" i="1"/>
  <c r="F255" i="7" s="1"/>
  <c r="BB324" i="1"/>
  <c r="F265" i="7" s="1"/>
  <c r="BM78" i="1"/>
  <c r="Q19" i="7" s="1"/>
  <c r="BB149" i="1"/>
  <c r="BC325" i="1"/>
  <c r="G266" i="7" s="1"/>
  <c r="BP351" i="1"/>
  <c r="AL148" i="4"/>
  <c r="BH314" i="1"/>
  <c r="L255" i="7" s="1"/>
  <c r="AZ324" i="1"/>
  <c r="D265" i="7" s="1"/>
  <c r="BG351" i="1"/>
  <c r="K292" i="7" s="1"/>
  <c r="BA110" i="1"/>
  <c r="BG132" i="1"/>
  <c r="BX132" i="1" s="1"/>
  <c r="BA72" i="1"/>
  <c r="E13" i="7" s="1"/>
  <c r="BC149" i="1"/>
  <c r="BN324" i="1"/>
  <c r="R265" i="7" s="1"/>
  <c r="CE351" i="1"/>
  <c r="BS254" i="1"/>
  <c r="BT254" i="1" s="1"/>
  <c r="BU254" i="1" s="1"/>
  <c r="BG149" i="1"/>
  <c r="BV149" i="1" s="1"/>
  <c r="CH149" i="1" s="1"/>
  <c r="BJ324" i="1"/>
  <c r="N265" i="7" s="1"/>
  <c r="BM351" i="1"/>
  <c r="BA149" i="1"/>
  <c r="BB351" i="1"/>
  <c r="F292" i="7" s="1"/>
  <c r="BH149" i="1"/>
  <c r="BC314" i="1"/>
  <c r="G255" i="7" s="1"/>
  <c r="BC324" i="1"/>
  <c r="G265" i="7" s="1"/>
  <c r="BJ351" i="1"/>
  <c r="N292" i="7" s="1"/>
  <c r="BJ149" i="1"/>
  <c r="CE324" i="1"/>
  <c r="BM324" i="1"/>
  <c r="Q265" i="7" s="1"/>
  <c r="BA351" i="1"/>
  <c r="E292" i="7" s="1"/>
  <c r="BI266" i="1"/>
  <c r="M207" i="7" s="1"/>
  <c r="BM160" i="1"/>
  <c r="BQ78" i="1"/>
  <c r="BS78" i="1" s="1"/>
  <c r="BJ81" i="1"/>
  <c r="BG266" i="1"/>
  <c r="BV266" i="1" s="1"/>
  <c r="CH266" i="1" s="1"/>
  <c r="BP160" i="1"/>
  <c r="BI81" i="1"/>
  <c r="BC266" i="1"/>
  <c r="G207" i="7" s="1"/>
  <c r="BQ160" i="1"/>
  <c r="BR160" i="1" s="1"/>
  <c r="AT363" i="1"/>
  <c r="AJ304" i="4" s="1"/>
  <c r="BA266" i="1"/>
  <c r="E207" i="7" s="1"/>
  <c r="CE266" i="1"/>
  <c r="BM266" i="1"/>
  <c r="Q207" i="7" s="1"/>
  <c r="AT267" i="1"/>
  <c r="AJ208" i="4" s="1"/>
  <c r="AZ266" i="1"/>
  <c r="D207" i="7" s="1"/>
  <c r="BI78" i="1"/>
  <c r="BQ266" i="1"/>
  <c r="BA160" i="1"/>
  <c r="BA78" i="1"/>
  <c r="E19" i="7" s="1"/>
  <c r="BP266" i="1"/>
  <c r="BI160" i="1"/>
  <c r="AZ78" i="1"/>
  <c r="AT153" i="1"/>
  <c r="BJ266" i="1"/>
  <c r="N207" i="7" s="1"/>
  <c r="BJ160" i="1"/>
  <c r="BB78" i="1"/>
  <c r="BN266" i="1"/>
  <c r="R207" i="7" s="1"/>
  <c r="BC160" i="1"/>
  <c r="BG78" i="1"/>
  <c r="BH266" i="1"/>
  <c r="L207" i="7" s="1"/>
  <c r="BN160" i="1"/>
  <c r="BN78" i="1"/>
  <c r="R19" i="7" s="1"/>
  <c r="BS153" i="1"/>
  <c r="BT153" i="1" s="1"/>
  <c r="BU153" i="1" s="1"/>
  <c r="AL22" i="4"/>
  <c r="BB266" i="1"/>
  <c r="F207" i="7" s="1"/>
  <c r="BG160" i="1"/>
  <c r="BC78" i="1"/>
  <c r="AT310" i="1"/>
  <c r="AJ251" i="4" s="1"/>
  <c r="AZ160" i="1"/>
  <c r="BH78" i="1"/>
  <c r="AL19" i="4"/>
  <c r="BI135" i="1"/>
  <c r="BJ135" i="1"/>
  <c r="AL103" i="4"/>
  <c r="BC162" i="1"/>
  <c r="AL274" i="4"/>
  <c r="BN162" i="1"/>
  <c r="R103" i="7" s="1"/>
  <c r="BH69" i="1"/>
  <c r="BQ69" i="1"/>
  <c r="BR69" i="1" s="1"/>
  <c r="BC69" i="1"/>
  <c r="BI69" i="1"/>
  <c r="BA69" i="1"/>
  <c r="BN69" i="1"/>
  <c r="BB69" i="1"/>
  <c r="BM69" i="1"/>
  <c r="BG69" i="1"/>
  <c r="BJ69" i="1"/>
  <c r="AZ69" i="1"/>
  <c r="AS69" i="1"/>
  <c r="AR69" i="1"/>
  <c r="AH12" i="4"/>
  <c r="S220" i="7"/>
  <c r="BG279" i="1"/>
  <c r="K220" i="7" s="1"/>
  <c r="BM279" i="1"/>
  <c r="Q220" i="7" s="1"/>
  <c r="BP279" i="1"/>
  <c r="CF279" i="1" s="1"/>
  <c r="K220" i="9" s="1"/>
  <c r="BN279" i="1"/>
  <c r="R220" i="7" s="1"/>
  <c r="AZ279" i="1"/>
  <c r="D220" i="7" s="1"/>
  <c r="BA279" i="1"/>
  <c r="E220" i="7" s="1"/>
  <c r="BI279" i="1"/>
  <c r="M220" i="7" s="1"/>
  <c r="BH279" i="1"/>
  <c r="L220" i="7" s="1"/>
  <c r="CE279" i="1"/>
  <c r="BB279" i="1"/>
  <c r="F220" i="7" s="1"/>
  <c r="BC279" i="1"/>
  <c r="G220" i="7" s="1"/>
  <c r="BQ279" i="1"/>
  <c r="BJ279" i="1"/>
  <c r="N220" i="7" s="1"/>
  <c r="S299" i="7"/>
  <c r="BN358" i="1"/>
  <c r="R299" i="7" s="1"/>
  <c r="CE358" i="1"/>
  <c r="BC358" i="1"/>
  <c r="G299" i="7" s="1"/>
  <c r="BA358" i="1"/>
  <c r="E299" i="7" s="1"/>
  <c r="BQ358" i="1"/>
  <c r="BR358" i="1" s="1"/>
  <c r="BI358" i="1"/>
  <c r="M299" i="7" s="1"/>
  <c r="BH358" i="1"/>
  <c r="L299" i="7" s="1"/>
  <c r="BG358" i="1"/>
  <c r="K299" i="7" s="1"/>
  <c r="BM358" i="1"/>
  <c r="Q299" i="7" s="1"/>
  <c r="BP358" i="1"/>
  <c r="AZ358" i="1"/>
  <c r="D299" i="7" s="1"/>
  <c r="BB358" i="1"/>
  <c r="F299" i="7" s="1"/>
  <c r="BJ358" i="1"/>
  <c r="N299" i="7" s="1"/>
  <c r="AH105" i="4"/>
  <c r="BI315" i="1"/>
  <c r="M256" i="7" s="1"/>
  <c r="AZ315" i="1"/>
  <c r="D256" i="7" s="1"/>
  <c r="BQ315" i="1"/>
  <c r="BR315" i="1" s="1"/>
  <c r="BN325" i="1"/>
  <c r="R266" i="7" s="1"/>
  <c r="BM325" i="1"/>
  <c r="Q266" i="7" s="1"/>
  <c r="BJ329" i="1"/>
  <c r="N270" i="7" s="1"/>
  <c r="BH329" i="1"/>
  <c r="L270" i="7" s="1"/>
  <c r="AT280" i="1"/>
  <c r="AJ221" i="4" s="1"/>
  <c r="BA292" i="1"/>
  <c r="E233" i="7" s="1"/>
  <c r="BJ292" i="1"/>
  <c r="N233" i="7" s="1"/>
  <c r="BJ136" i="1"/>
  <c r="BB181" i="1"/>
  <c r="BN181" i="1"/>
  <c r="AZ84" i="1"/>
  <c r="BJ84" i="1"/>
  <c r="BM196" i="1"/>
  <c r="BN196" i="1"/>
  <c r="BH162" i="1"/>
  <c r="L103" i="7" s="1"/>
  <c r="BQ162" i="1"/>
  <c r="BR162" i="1" s="1"/>
  <c r="BB81" i="1"/>
  <c r="F22" i="7" s="1"/>
  <c r="BP81" i="1"/>
  <c r="CE315" i="1"/>
  <c r="BG315" i="1"/>
  <c r="K256" i="7" s="1"/>
  <c r="AT278" i="1"/>
  <c r="AJ219" i="4" s="1"/>
  <c r="BH325" i="1"/>
  <c r="L266" i="7" s="1"/>
  <c r="CE325" i="1"/>
  <c r="AZ325" i="1"/>
  <c r="D266" i="7" s="1"/>
  <c r="CE329" i="1"/>
  <c r="BA329" i="1"/>
  <c r="E270" i="7" s="1"/>
  <c r="AT272" i="1"/>
  <c r="AJ213" i="4" s="1"/>
  <c r="BN292" i="1"/>
  <c r="R233" i="7" s="1"/>
  <c r="BB292" i="1"/>
  <c r="F233" i="7" s="1"/>
  <c r="AT235" i="1"/>
  <c r="AJ176" i="4" s="1"/>
  <c r="BC181" i="1"/>
  <c r="BH181" i="1"/>
  <c r="AT306" i="1"/>
  <c r="AJ247" i="4" s="1"/>
  <c r="BC84" i="1"/>
  <c r="G25" i="7" s="1"/>
  <c r="BM84" i="1"/>
  <c r="Q25" i="7" s="1"/>
  <c r="BI196" i="1"/>
  <c r="AZ196" i="1"/>
  <c r="BJ162" i="1"/>
  <c r="N103" i="7" s="1"/>
  <c r="BP162" i="1"/>
  <c r="BC81" i="1"/>
  <c r="G22" i="7" s="1"/>
  <c r="BQ81" i="1"/>
  <c r="BR81" i="1" s="1"/>
  <c r="AH276" i="4"/>
  <c r="BM140" i="1"/>
  <c r="BA140" i="1"/>
  <c r="BI140" i="1"/>
  <c r="AZ140" i="1"/>
  <c r="BN140" i="1"/>
  <c r="BC140" i="1"/>
  <c r="BG140" i="1"/>
  <c r="BB140" i="1"/>
  <c r="BP140" i="1"/>
  <c r="BJ140" i="1"/>
  <c r="BQ140" i="1"/>
  <c r="BH140" i="1"/>
  <c r="AT353" i="1"/>
  <c r="AJ294" i="4" s="1"/>
  <c r="BP315" i="1"/>
  <c r="CF315" i="1" s="1"/>
  <c r="BH315" i="1"/>
  <c r="L256" i="7" s="1"/>
  <c r="BG325" i="1"/>
  <c r="K266" i="7" s="1"/>
  <c r="BI325" i="1"/>
  <c r="M266" i="7" s="1"/>
  <c r="BP329" i="1"/>
  <c r="CF329" i="1" s="1"/>
  <c r="K270" i="9" s="1"/>
  <c r="BI329" i="1"/>
  <c r="M270" i="7" s="1"/>
  <c r="AZ329" i="1"/>
  <c r="D270" i="7" s="1"/>
  <c r="AZ292" i="1"/>
  <c r="D233" i="7" s="1"/>
  <c r="BM292" i="1"/>
  <c r="Q233" i="7" s="1"/>
  <c r="AZ181" i="1"/>
  <c r="BJ181" i="1"/>
  <c r="BG84" i="1"/>
  <c r="BI84" i="1"/>
  <c r="M25" i="7" s="1"/>
  <c r="AT347" i="1"/>
  <c r="AJ288" i="4" s="1"/>
  <c r="BB196" i="1"/>
  <c r="BG196" i="1"/>
  <c r="BV196" i="1" s="1"/>
  <c r="CH196" i="1" s="1"/>
  <c r="AZ162" i="1"/>
  <c r="BM162" i="1"/>
  <c r="BA81" i="1"/>
  <c r="BG81" i="1"/>
  <c r="BC82" i="1"/>
  <c r="BV176" i="1"/>
  <c r="CH176" i="1" s="1"/>
  <c r="AI292" i="4"/>
  <c r="AH280" i="4"/>
  <c r="AT241" i="1"/>
  <c r="AL220" i="4"/>
  <c r="AT91" i="1"/>
  <c r="AJ32" i="4" s="1"/>
  <c r="BN315" i="1"/>
  <c r="R256" i="7" s="1"/>
  <c r="BA315" i="1"/>
  <c r="E256" i="7" s="1"/>
  <c r="BB325" i="1"/>
  <c r="F266" i="7" s="1"/>
  <c r="BQ325" i="1"/>
  <c r="BR325" i="1" s="1"/>
  <c r="BN329" i="1"/>
  <c r="R270" i="7" s="1"/>
  <c r="BQ329" i="1"/>
  <c r="BR329" i="1" s="1"/>
  <c r="BH292" i="1"/>
  <c r="L233" i="7" s="1"/>
  <c r="BI292" i="1"/>
  <c r="M233" i="7" s="1"/>
  <c r="BG181" i="1"/>
  <c r="BX181" i="1" s="1"/>
  <c r="BQ181" i="1"/>
  <c r="BS181" i="1" s="1"/>
  <c r="BB84" i="1"/>
  <c r="F25" i="7" s="1"/>
  <c r="BN84" i="1"/>
  <c r="BJ196" i="1"/>
  <c r="BH196" i="1"/>
  <c r="BB162" i="1"/>
  <c r="BG162" i="1"/>
  <c r="BV162" i="1" s="1"/>
  <c r="CH162" i="1" s="1"/>
  <c r="AZ81" i="1"/>
  <c r="BM81" i="1"/>
  <c r="Q22" i="7" s="1"/>
  <c r="AT300" i="1"/>
  <c r="AJ241" i="4" s="1"/>
  <c r="BA82" i="1"/>
  <c r="BX176" i="1"/>
  <c r="BM315" i="1"/>
  <c r="BJ315" i="1"/>
  <c r="N256" i="7" s="1"/>
  <c r="BP325" i="1"/>
  <c r="CF325" i="1" s="1"/>
  <c r="K266" i="9" s="1"/>
  <c r="BJ325" i="1"/>
  <c r="N266" i="7" s="1"/>
  <c r="BM329" i="1"/>
  <c r="Q270" i="7" s="1"/>
  <c r="BG329" i="1"/>
  <c r="K270" i="7" s="1"/>
  <c r="AT356" i="1"/>
  <c r="AJ297" i="4" s="1"/>
  <c r="BG292" i="1"/>
  <c r="BV292" i="1" s="1"/>
  <c r="CH292" i="1" s="1"/>
  <c r="CE292" i="1"/>
  <c r="CG292" i="1" s="1"/>
  <c r="BC292" i="1"/>
  <c r="G233" i="7" s="1"/>
  <c r="AT337" i="1"/>
  <c r="AJ278" i="4" s="1"/>
  <c r="BI181" i="1"/>
  <c r="BA84" i="1"/>
  <c r="E25" i="7" s="1"/>
  <c r="BA196" i="1"/>
  <c r="BA162" i="1"/>
  <c r="E103" i="7" s="1"/>
  <c r="BH81" i="1"/>
  <c r="AT176" i="1"/>
  <c r="AJ117" i="4" s="1"/>
  <c r="S267" i="7"/>
  <c r="BN326" i="1"/>
  <c r="R267" i="7" s="1"/>
  <c r="BC326" i="1"/>
  <c r="G267" i="7" s="1"/>
  <c r="BG326" i="1"/>
  <c r="BV326" i="1" s="1"/>
  <c r="CH326" i="1" s="1"/>
  <c r="BA326" i="1"/>
  <c r="E267" i="7" s="1"/>
  <c r="BQ326" i="1"/>
  <c r="BP326" i="1"/>
  <c r="CF326" i="1" s="1"/>
  <c r="BJ326" i="1"/>
  <c r="N267" i="7" s="1"/>
  <c r="CE326" i="1"/>
  <c r="BM326" i="1"/>
  <c r="Q267" i="7" s="1"/>
  <c r="BH326" i="1"/>
  <c r="L267" i="7" s="1"/>
  <c r="AZ326" i="1"/>
  <c r="D267" i="7" s="1"/>
  <c r="BB326" i="1"/>
  <c r="F267" i="7" s="1"/>
  <c r="BI326" i="1"/>
  <c r="M267" i="7" s="1"/>
  <c r="S274" i="7"/>
  <c r="BQ333" i="1"/>
  <c r="BR333" i="1" s="1"/>
  <c r="BG333" i="1"/>
  <c r="K274" i="7" s="1"/>
  <c r="BA333" i="1"/>
  <c r="E274" i="7" s="1"/>
  <c r="AZ333" i="1"/>
  <c r="D274" i="7" s="1"/>
  <c r="BI333" i="1"/>
  <c r="M274" i="7" s="1"/>
  <c r="BJ333" i="1"/>
  <c r="N274" i="7" s="1"/>
  <c r="BH333" i="1"/>
  <c r="L274" i="7" s="1"/>
  <c r="BM333" i="1"/>
  <c r="Q274" i="7" s="1"/>
  <c r="BB333" i="1"/>
  <c r="F274" i="7" s="1"/>
  <c r="BN333" i="1"/>
  <c r="R274" i="7" s="1"/>
  <c r="BC333" i="1"/>
  <c r="G274" i="7" s="1"/>
  <c r="CE333" i="1"/>
  <c r="BP333" i="1"/>
  <c r="T274" i="7" s="1"/>
  <c r="S222" i="7"/>
  <c r="BC281" i="1"/>
  <c r="G222" i="7" s="1"/>
  <c r="BB281" i="1"/>
  <c r="F222" i="7" s="1"/>
  <c r="BQ281" i="1"/>
  <c r="BR281" i="1" s="1"/>
  <c r="BI281" i="1"/>
  <c r="M222" i="7" s="1"/>
  <c r="AZ281" i="1"/>
  <c r="D222" i="7" s="1"/>
  <c r="CE281" i="1"/>
  <c r="BA281" i="1"/>
  <c r="E222" i="7" s="1"/>
  <c r="BG281" i="1"/>
  <c r="K222" i="7" s="1"/>
  <c r="BH281" i="1"/>
  <c r="L222" i="7" s="1"/>
  <c r="BJ281" i="1"/>
  <c r="N222" i="7" s="1"/>
  <c r="BP281" i="1"/>
  <c r="T222" i="7" s="1"/>
  <c r="BM281" i="1"/>
  <c r="BN281" i="1"/>
  <c r="R222" i="7" s="1"/>
  <c r="AZ135" i="1"/>
  <c r="BM135" i="1"/>
  <c r="BK201" i="1"/>
  <c r="AT344" i="1"/>
  <c r="AJ285" i="4" s="1"/>
  <c r="AT314" i="1"/>
  <c r="AJ255" i="4" s="1"/>
  <c r="AT287" i="1"/>
  <c r="AJ228" i="4" s="1"/>
  <c r="BB135" i="1"/>
  <c r="BP135" i="1"/>
  <c r="AT358" i="1"/>
  <c r="AJ299" i="4" s="1"/>
  <c r="AL222" i="4"/>
  <c r="AL267" i="4"/>
  <c r="BG135" i="1"/>
  <c r="CJ135" i="1" s="1"/>
  <c r="BQ135" i="1"/>
  <c r="AT295" i="1"/>
  <c r="AJ236" i="4" s="1"/>
  <c r="BA135" i="1"/>
  <c r="BN135" i="1"/>
  <c r="BT116" i="1"/>
  <c r="BU116" i="1" s="1"/>
  <c r="BC135" i="1"/>
  <c r="AZ67" i="1"/>
  <c r="BN67" i="1"/>
  <c r="BB67" i="1"/>
  <c r="BG67" i="1"/>
  <c r="CJ67" i="1" s="1"/>
  <c r="BH67" i="1"/>
  <c r="BI67" i="1"/>
  <c r="BJ67" i="1"/>
  <c r="BQ67" i="1"/>
  <c r="BS67" i="1" s="1"/>
  <c r="AY77" i="1"/>
  <c r="AP77" i="1" s="1"/>
  <c r="AF18" i="4" s="1"/>
  <c r="BK261" i="1"/>
  <c r="S225" i="7"/>
  <c r="BA284" i="1"/>
  <c r="E225" i="7" s="1"/>
  <c r="BQ284" i="1"/>
  <c r="BR284" i="1" s="1"/>
  <c r="S251" i="7"/>
  <c r="BA310" i="1"/>
  <c r="E251" i="7" s="1"/>
  <c r="BP310" i="1"/>
  <c r="CF310" i="1" s="1"/>
  <c r="K251" i="9" s="1"/>
  <c r="BI310" i="1"/>
  <c r="M251" i="7" s="1"/>
  <c r="BB310" i="1"/>
  <c r="F251" i="7" s="1"/>
  <c r="BQ310" i="1"/>
  <c r="BR310" i="1" s="1"/>
  <c r="BH310" i="1"/>
  <c r="L251" i="7" s="1"/>
  <c r="AZ310" i="1"/>
  <c r="D251" i="7" s="1"/>
  <c r="BC310" i="1"/>
  <c r="G251" i="7" s="1"/>
  <c r="BJ310" i="1"/>
  <c r="N251" i="7" s="1"/>
  <c r="BM310" i="1"/>
  <c r="Q251" i="7" s="1"/>
  <c r="BN310" i="1"/>
  <c r="R251" i="7" s="1"/>
  <c r="BG310" i="1"/>
  <c r="K251" i="7" s="1"/>
  <c r="CE310" i="1"/>
  <c r="S253" i="7"/>
  <c r="BC312" i="1"/>
  <c r="G253" i="7" s="1"/>
  <c r="BN312" i="1"/>
  <c r="R253" i="7" s="1"/>
  <c r="BJ312" i="1"/>
  <c r="N253" i="7" s="1"/>
  <c r="BB312" i="1"/>
  <c r="F253" i="7" s="1"/>
  <c r="BQ312" i="1"/>
  <c r="BR312" i="1" s="1"/>
  <c r="BM312" i="1"/>
  <c r="Q253" i="7" s="1"/>
  <c r="BP312" i="1"/>
  <c r="CF312" i="1" s="1"/>
  <c r="BA312" i="1"/>
  <c r="E253" i="7" s="1"/>
  <c r="CE312" i="1"/>
  <c r="BI312" i="1"/>
  <c r="M253" i="7" s="1"/>
  <c r="BH312" i="1"/>
  <c r="L253" i="7" s="1"/>
  <c r="BG312" i="1"/>
  <c r="K253" i="7" s="1"/>
  <c r="AZ312" i="1"/>
  <c r="D253" i="7" s="1"/>
  <c r="BT111" i="1"/>
  <c r="BU111" i="1" s="1"/>
  <c r="AL253" i="4"/>
  <c r="AT146" i="1"/>
  <c r="AL251" i="4"/>
  <c r="AL225" i="4"/>
  <c r="AT343" i="1"/>
  <c r="AJ284" i="4" s="1"/>
  <c r="BK259" i="1"/>
  <c r="BP357" i="1"/>
  <c r="CF357" i="1" s="1"/>
  <c r="K298" i="9" s="1"/>
  <c r="BN339" i="1"/>
  <c r="R280" i="7" s="1"/>
  <c r="AZ339" i="1"/>
  <c r="D280" i="7" s="1"/>
  <c r="BA295" i="1"/>
  <c r="E236" i="7" s="1"/>
  <c r="BJ295" i="1"/>
  <c r="N236" i="7" s="1"/>
  <c r="BM287" i="1"/>
  <c r="Q228" i="7" s="1"/>
  <c r="BP321" i="1"/>
  <c r="BC321" i="1"/>
  <c r="G262" i="7" s="1"/>
  <c r="BP320" i="1"/>
  <c r="BM343" i="1"/>
  <c r="BN343" i="1"/>
  <c r="R284" i="7" s="1"/>
  <c r="BM284" i="1"/>
  <c r="Q225" i="7" s="1"/>
  <c r="BN284" i="1"/>
  <c r="R225" i="7" s="1"/>
  <c r="BN270" i="1"/>
  <c r="R211" i="7" s="1"/>
  <c r="BB270" i="1"/>
  <c r="F211" i="7" s="1"/>
  <c r="BG136" i="1"/>
  <c r="CJ136" i="1" s="1"/>
  <c r="BP136" i="1"/>
  <c r="AT147" i="1"/>
  <c r="BG82" i="1"/>
  <c r="BV82" i="1" s="1"/>
  <c r="CH82" i="1" s="1"/>
  <c r="BJ82" i="1"/>
  <c r="BK116" i="1"/>
  <c r="BP231" i="1"/>
  <c r="BB231" i="1"/>
  <c r="BM231" i="1"/>
  <c r="BJ231" i="1"/>
  <c r="BG231" i="1"/>
  <c r="BA231" i="1"/>
  <c r="BI231" i="1"/>
  <c r="BH231" i="1"/>
  <c r="BC231" i="1"/>
  <c r="BN231" i="1"/>
  <c r="AZ231" i="1"/>
  <c r="BQ231" i="1"/>
  <c r="AT231" i="1"/>
  <c r="BN301" i="1"/>
  <c r="R242" i="7" s="1"/>
  <c r="BB301" i="1"/>
  <c r="F242" i="7" s="1"/>
  <c r="BQ339" i="1"/>
  <c r="BR339" i="1" s="1"/>
  <c r="BP287" i="1"/>
  <c r="CF287" i="1" s="1"/>
  <c r="K228" i="9" s="1"/>
  <c r="BJ320" i="1"/>
  <c r="N261" i="7" s="1"/>
  <c r="AT276" i="1"/>
  <c r="AJ217" i="4" s="1"/>
  <c r="BM301" i="1"/>
  <c r="Q242" i="7" s="1"/>
  <c r="BH301" i="1"/>
  <c r="L242" i="7" s="1"/>
  <c r="BC339" i="1"/>
  <c r="G280" i="7" s="1"/>
  <c r="BH339" i="1"/>
  <c r="L280" i="7" s="1"/>
  <c r="BN295" i="1"/>
  <c r="R236" i="7" s="1"/>
  <c r="BB295" i="1"/>
  <c r="F236" i="7" s="1"/>
  <c r="BH287" i="1"/>
  <c r="L228" i="7" s="1"/>
  <c r="BI287" i="1"/>
  <c r="M228" i="7" s="1"/>
  <c r="BG321" i="1"/>
  <c r="K262" i="7" s="1"/>
  <c r="BH321" i="1"/>
  <c r="L262" i="7" s="1"/>
  <c r="CE320" i="1"/>
  <c r="CG320" i="1" s="1"/>
  <c r="BC320" i="1"/>
  <c r="G261" i="7" s="1"/>
  <c r="BC343" i="1"/>
  <c r="G284" i="7" s="1"/>
  <c r="BG343" i="1"/>
  <c r="BC284" i="1"/>
  <c r="G225" i="7" s="1"/>
  <c r="BH284" i="1"/>
  <c r="L225" i="7" s="1"/>
  <c r="BJ270" i="1"/>
  <c r="N211" i="7" s="1"/>
  <c r="CE270" i="1"/>
  <c r="CG270" i="1" s="1"/>
  <c r="AZ270" i="1"/>
  <c r="D211" i="7" s="1"/>
  <c r="BH136" i="1"/>
  <c r="BQ136" i="1"/>
  <c r="BR136" i="1" s="1"/>
  <c r="AT349" i="1"/>
  <c r="AJ290" i="4" s="1"/>
  <c r="BN70" i="1"/>
  <c r="BT261" i="1"/>
  <c r="BU261" i="1" s="1"/>
  <c r="BH82" i="1"/>
  <c r="BB82" i="1"/>
  <c r="BT259" i="1"/>
  <c r="BU259" i="1" s="1"/>
  <c r="BJ301" i="1"/>
  <c r="N242" i="7" s="1"/>
  <c r="BJ321" i="1"/>
  <c r="N262" i="7" s="1"/>
  <c r="BA321" i="1"/>
  <c r="E262" i="7" s="1"/>
  <c r="BN320" i="1"/>
  <c r="R261" i="7" s="1"/>
  <c r="BM320" i="1"/>
  <c r="Q261" i="7" s="1"/>
  <c r="BQ320" i="1"/>
  <c r="BR320" i="1" s="1"/>
  <c r="BJ343" i="1"/>
  <c r="N284" i="7" s="1"/>
  <c r="AZ343" i="1"/>
  <c r="D284" i="7" s="1"/>
  <c r="BJ284" i="1"/>
  <c r="N225" i="7" s="1"/>
  <c r="AZ284" i="1"/>
  <c r="D225" i="7" s="1"/>
  <c r="BB284" i="1"/>
  <c r="F225" i="7" s="1"/>
  <c r="BQ270" i="1"/>
  <c r="BR270" i="1" s="1"/>
  <c r="BM270" i="1"/>
  <c r="BM136" i="1"/>
  <c r="BB136" i="1"/>
  <c r="BH70" i="1"/>
  <c r="BM82" i="1"/>
  <c r="BN82" i="1"/>
  <c r="AT73" i="1"/>
  <c r="AJ14" i="4" s="1"/>
  <c r="BP339" i="1"/>
  <c r="CF339" i="1" s="1"/>
  <c r="K280" i="9" s="1"/>
  <c r="BG295" i="1"/>
  <c r="K236" i="7" s="1"/>
  <c r="AL124" i="4"/>
  <c r="BQ357" i="1"/>
  <c r="BS357" i="1" s="1"/>
  <c r="BG301" i="1"/>
  <c r="K242" i="7" s="1"/>
  <c r="CE301" i="1"/>
  <c r="AZ301" i="1"/>
  <c r="D242" i="7" s="1"/>
  <c r="BA339" i="1"/>
  <c r="E280" i="7" s="1"/>
  <c r="BG339" i="1"/>
  <c r="K280" i="7" s="1"/>
  <c r="BH295" i="1"/>
  <c r="L236" i="7" s="1"/>
  <c r="AZ295" i="1"/>
  <c r="D236" i="7" s="1"/>
  <c r="BC295" i="1"/>
  <c r="G236" i="7" s="1"/>
  <c r="BN287" i="1"/>
  <c r="R228" i="7" s="1"/>
  <c r="BM321" i="1"/>
  <c r="BB321" i="1"/>
  <c r="F262" i="7" s="1"/>
  <c r="BQ321" i="1"/>
  <c r="BG320" i="1"/>
  <c r="K261" i="7" s="1"/>
  <c r="BB320" i="1"/>
  <c r="F261" i="7" s="1"/>
  <c r="BP343" i="1"/>
  <c r="CF343" i="1" s="1"/>
  <c r="K284" i="9" s="1"/>
  <c r="BB343" i="1"/>
  <c r="F284" i="7" s="1"/>
  <c r="BQ343" i="1"/>
  <c r="CE284" i="1"/>
  <c r="CG284" i="1" s="1"/>
  <c r="BP284" i="1"/>
  <c r="CF284" i="1" s="1"/>
  <c r="K225" i="9" s="1"/>
  <c r="BH270" i="1"/>
  <c r="L211" i="7" s="1"/>
  <c r="BC270" i="1"/>
  <c r="G211" i="7" s="1"/>
  <c r="AZ136" i="1"/>
  <c r="BI136" i="1"/>
  <c r="BC70" i="1"/>
  <c r="AZ82" i="1"/>
  <c r="BQ82" i="1"/>
  <c r="BR82" i="1" s="1"/>
  <c r="BT117" i="1"/>
  <c r="BU117" i="1" s="1"/>
  <c r="BK246" i="1"/>
  <c r="BK165" i="1"/>
  <c r="BA301" i="1"/>
  <c r="E242" i="7" s="1"/>
  <c r="BM339" i="1"/>
  <c r="BI295" i="1"/>
  <c r="M236" i="7" s="1"/>
  <c r="BJ357" i="1"/>
  <c r="N298" i="7" s="1"/>
  <c r="BG357" i="1"/>
  <c r="CJ357" i="1" s="1"/>
  <c r="BQ301" i="1"/>
  <c r="BR301" i="1" s="1"/>
  <c r="BP301" i="1"/>
  <c r="CF301" i="1" s="1"/>
  <c r="CE339" i="1"/>
  <c r="BJ339" i="1"/>
  <c r="N280" i="7" s="1"/>
  <c r="BP295" i="1"/>
  <c r="CF295" i="1" s="1"/>
  <c r="K236" i="9" s="1"/>
  <c r="CE295" i="1"/>
  <c r="BJ287" i="1"/>
  <c r="N228" i="7" s="1"/>
  <c r="BG287" i="1"/>
  <c r="CJ287" i="1" s="1"/>
  <c r="CE321" i="1"/>
  <c r="BI321" i="1"/>
  <c r="M262" i="7" s="1"/>
  <c r="AZ320" i="1"/>
  <c r="D261" i="7" s="1"/>
  <c r="BH320" i="1"/>
  <c r="L261" i="7" s="1"/>
  <c r="BH343" i="1"/>
  <c r="L284" i="7" s="1"/>
  <c r="BI343" i="1"/>
  <c r="M284" i="7" s="1"/>
  <c r="BG284" i="1"/>
  <c r="K225" i="7" s="1"/>
  <c r="BI284" i="1"/>
  <c r="M225" i="7" s="1"/>
  <c r="AT286" i="1"/>
  <c r="AJ227" i="4" s="1"/>
  <c r="BP270" i="1"/>
  <c r="T211" i="7" s="1"/>
  <c r="BA270" i="1"/>
  <c r="E211" i="7" s="1"/>
  <c r="BC136" i="1"/>
  <c r="AT72" i="1"/>
  <c r="AJ13" i="4" s="1"/>
  <c r="BA71" i="1"/>
  <c r="BI82" i="1"/>
  <c r="AT341" i="1"/>
  <c r="AJ282" i="4" s="1"/>
  <c r="AY75" i="1"/>
  <c r="AP75" i="1" s="1"/>
  <c r="AT345" i="1"/>
  <c r="AJ286" i="4" s="1"/>
  <c r="AT232" i="1"/>
  <c r="AJ173" i="4" s="1"/>
  <c r="AT84" i="1"/>
  <c r="K239" i="7"/>
  <c r="BV298" i="1"/>
  <c r="CH298" i="1" s="1"/>
  <c r="BX298" i="1"/>
  <c r="CJ298" i="1"/>
  <c r="BV107" i="1"/>
  <c r="CH107" i="1" s="1"/>
  <c r="CJ107" i="1"/>
  <c r="BX107" i="1"/>
  <c r="CJ137" i="1"/>
  <c r="BV137" i="1"/>
  <c r="CH137" i="1" s="1"/>
  <c r="BX137" i="1"/>
  <c r="BV145" i="1"/>
  <c r="CH145" i="1" s="1"/>
  <c r="CJ145" i="1"/>
  <c r="BX145" i="1"/>
  <c r="CJ232" i="1"/>
  <c r="BV232" i="1"/>
  <c r="CH232" i="1" s="1"/>
  <c r="BX232" i="1"/>
  <c r="CJ88" i="1"/>
  <c r="BV88" i="1"/>
  <c r="CH88" i="1" s="1"/>
  <c r="BX88" i="1"/>
  <c r="BV167" i="1"/>
  <c r="CH167" i="1" s="1"/>
  <c r="CJ167" i="1"/>
  <c r="BX167" i="1"/>
  <c r="BV133" i="1"/>
  <c r="CH133" i="1" s="1"/>
  <c r="BX133" i="1"/>
  <c r="CJ133" i="1"/>
  <c r="BV193" i="1"/>
  <c r="CH193" i="1" s="1"/>
  <c r="CJ213" i="1"/>
  <c r="BV213" i="1"/>
  <c r="CH213" i="1" s="1"/>
  <c r="BX213" i="1"/>
  <c r="BX210" i="1"/>
  <c r="CJ210" i="1"/>
  <c r="BV210" i="1"/>
  <c r="CH210" i="1" s="1"/>
  <c r="BV143" i="1"/>
  <c r="CH143" i="1" s="1"/>
  <c r="CJ143" i="1"/>
  <c r="BX143" i="1"/>
  <c r="BV114" i="1"/>
  <c r="CH114" i="1" s="1"/>
  <c r="CJ114" i="1"/>
  <c r="BX114" i="1"/>
  <c r="BK117" i="1"/>
  <c r="BO285" i="1"/>
  <c r="AL226" i="4"/>
  <c r="AT319" i="1"/>
  <c r="AJ260" i="4" s="1"/>
  <c r="AH260" i="4"/>
  <c r="BO323" i="1"/>
  <c r="AL264" i="4"/>
  <c r="BO347" i="1"/>
  <c r="AL288" i="4"/>
  <c r="BX263" i="1"/>
  <c r="CJ263" i="1"/>
  <c r="BV263" i="1"/>
  <c r="CH263" i="1" s="1"/>
  <c r="BN354" i="1"/>
  <c r="R295" i="7" s="1"/>
  <c r="BP354" i="1"/>
  <c r="BP340" i="1"/>
  <c r="T281" i="7" s="1"/>
  <c r="CE340" i="1"/>
  <c r="BQ340" i="1"/>
  <c r="BS340" i="1" s="1"/>
  <c r="BO309" i="1"/>
  <c r="S250" i="7" s="1"/>
  <c r="AL250" i="4"/>
  <c r="BO330" i="1"/>
  <c r="S271" i="7" s="1"/>
  <c r="AL271" i="4"/>
  <c r="BG316" i="1"/>
  <c r="BB316" i="1"/>
  <c r="F257" i="7" s="1"/>
  <c r="BJ349" i="1"/>
  <c r="N290" i="7" s="1"/>
  <c r="BB349" i="1"/>
  <c r="F290" i="7" s="1"/>
  <c r="AT331" i="1"/>
  <c r="AJ272" i="4" s="1"/>
  <c r="AH272" i="4"/>
  <c r="BG302" i="1"/>
  <c r="BM302" i="1"/>
  <c r="BA305" i="1"/>
  <c r="E246" i="7" s="1"/>
  <c r="BB305" i="1"/>
  <c r="F246" i="7" s="1"/>
  <c r="Q229" i="7"/>
  <c r="BP336" i="1"/>
  <c r="CF336" i="1" s="1"/>
  <c r="K277" i="9" s="1"/>
  <c r="BI336" i="1"/>
  <c r="M277" i="7" s="1"/>
  <c r="BI304" i="1"/>
  <c r="M245" i="7" s="1"/>
  <c r="BA304" i="1"/>
  <c r="E245" i="7" s="1"/>
  <c r="BV240" i="1"/>
  <c r="CH240" i="1" s="1"/>
  <c r="BX240" i="1"/>
  <c r="CJ240" i="1"/>
  <c r="CJ204" i="1"/>
  <c r="BV204" i="1"/>
  <c r="CH204" i="1" s="1"/>
  <c r="BX204" i="1"/>
  <c r="BV97" i="1"/>
  <c r="CH97" i="1" s="1"/>
  <c r="CJ97" i="1"/>
  <c r="BX97" i="1"/>
  <c r="CJ161" i="1"/>
  <c r="BV161" i="1"/>
  <c r="CH161" i="1" s="1"/>
  <c r="BX161" i="1"/>
  <c r="CJ96" i="1"/>
  <c r="BV96" i="1"/>
  <c r="CH96" i="1" s="1"/>
  <c r="BX96" i="1"/>
  <c r="BV168" i="1"/>
  <c r="CH168" i="1" s="1"/>
  <c r="BX168" i="1"/>
  <c r="CJ168" i="1"/>
  <c r="BT212" i="1"/>
  <c r="BU212" i="1" s="1"/>
  <c r="AT182" i="1"/>
  <c r="AJ123" i="4" s="1"/>
  <c r="BV144" i="1"/>
  <c r="CH144" i="1" s="1"/>
  <c r="CJ144" i="1"/>
  <c r="BX144" i="1"/>
  <c r="AT242" i="1"/>
  <c r="AJ183" i="4" s="1"/>
  <c r="BX91" i="1"/>
  <c r="CJ91" i="1"/>
  <c r="BV91" i="1"/>
  <c r="CH91" i="1" s="1"/>
  <c r="CJ250" i="1"/>
  <c r="BV250" i="1"/>
  <c r="CH250" i="1" s="1"/>
  <c r="BX250" i="1"/>
  <c r="BV205" i="1"/>
  <c r="CH205" i="1" s="1"/>
  <c r="BX205" i="1"/>
  <c r="CJ205" i="1"/>
  <c r="CJ248" i="1"/>
  <c r="BX248" i="1"/>
  <c r="BV248" i="1"/>
  <c r="CH248" i="1" s="1"/>
  <c r="BX104" i="1"/>
  <c r="CJ104" i="1"/>
  <c r="BV104" i="1"/>
  <c r="CH104" i="1" s="1"/>
  <c r="CJ170" i="1"/>
  <c r="BX170" i="1"/>
  <c r="BV170" i="1"/>
  <c r="CH170" i="1" s="1"/>
  <c r="AT207" i="1"/>
  <c r="AJ148" i="4" s="1"/>
  <c r="AZ70" i="1"/>
  <c r="BJ70" i="1"/>
  <c r="BV190" i="1"/>
  <c r="CH190" i="1" s="1"/>
  <c r="BX190" i="1"/>
  <c r="CJ190" i="1"/>
  <c r="AZ226" i="1"/>
  <c r="BP226" i="1"/>
  <c r="BH71" i="1"/>
  <c r="BV198" i="1"/>
  <c r="CH198" i="1" s="1"/>
  <c r="BX198" i="1"/>
  <c r="CJ198" i="1"/>
  <c r="BV236" i="1"/>
  <c r="CH236" i="1" s="1"/>
  <c r="CJ236" i="1"/>
  <c r="BX236" i="1"/>
  <c r="AT342" i="1"/>
  <c r="AJ283" i="4" s="1"/>
  <c r="BO317" i="1"/>
  <c r="AL258" i="4"/>
  <c r="AT270" i="1"/>
  <c r="AJ211" i="4" s="1"/>
  <c r="BO273" i="1"/>
  <c r="AL214" i="4"/>
  <c r="BN278" i="1"/>
  <c r="R219" i="7" s="1"/>
  <c r="BK174" i="1"/>
  <c r="BK129" i="1"/>
  <c r="BK152" i="1"/>
  <c r="BO350" i="1"/>
  <c r="AL291" i="4"/>
  <c r="BO299" i="1"/>
  <c r="AL240" i="4"/>
  <c r="BV228" i="1"/>
  <c r="CH228" i="1" s="1"/>
  <c r="BX228" i="1"/>
  <c r="CJ228" i="1"/>
  <c r="BV238" i="1"/>
  <c r="CH238" i="1" s="1"/>
  <c r="BX238" i="1"/>
  <c r="CJ238" i="1"/>
  <c r="BV112" i="1"/>
  <c r="CH112" i="1" s="1"/>
  <c r="CJ112" i="1"/>
  <c r="BX112" i="1"/>
  <c r="BV132" i="1"/>
  <c r="CH132" i="1" s="1"/>
  <c r="CJ132" i="1"/>
  <c r="CJ156" i="1"/>
  <c r="BV156" i="1"/>
  <c r="CH156" i="1" s="1"/>
  <c r="BX156" i="1"/>
  <c r="BX226" i="1"/>
  <c r="BO275" i="1"/>
  <c r="AL216" i="4"/>
  <c r="Q215" i="7"/>
  <c r="AT334" i="1"/>
  <c r="AJ275" i="4" s="1"/>
  <c r="CE354" i="1"/>
  <c r="BH354" i="1"/>
  <c r="L295" i="7" s="1"/>
  <c r="CJ340" i="1"/>
  <c r="Q239" i="7"/>
  <c r="AZ316" i="1"/>
  <c r="D257" i="7" s="1"/>
  <c r="BH316" i="1"/>
  <c r="L257" i="7" s="1"/>
  <c r="BC349" i="1"/>
  <c r="G290" i="7" s="1"/>
  <c r="BN349" i="1"/>
  <c r="R290" i="7" s="1"/>
  <c r="BO331" i="1"/>
  <c r="S272" i="7" s="1"/>
  <c r="AL272" i="4"/>
  <c r="BJ305" i="1"/>
  <c r="N246" i="7" s="1"/>
  <c r="BN305" i="1"/>
  <c r="R246" i="7" s="1"/>
  <c r="AZ305" i="1"/>
  <c r="D246" i="7" s="1"/>
  <c r="BH265" i="1"/>
  <c r="L206" i="7" s="1"/>
  <c r="Q209" i="7"/>
  <c r="Q263" i="7"/>
  <c r="BN304" i="1"/>
  <c r="R245" i="7" s="1"/>
  <c r="BQ304" i="1"/>
  <c r="BS304" i="1" s="1"/>
  <c r="AZ304" i="1"/>
  <c r="D245" i="7" s="1"/>
  <c r="BV270" i="1"/>
  <c r="CH270" i="1" s="1"/>
  <c r="BV142" i="1"/>
  <c r="CH142" i="1" s="1"/>
  <c r="CJ142" i="1"/>
  <c r="BX142" i="1"/>
  <c r="BV191" i="1"/>
  <c r="CH191" i="1" s="1"/>
  <c r="BX191" i="1"/>
  <c r="CJ191" i="1"/>
  <c r="BV185" i="1"/>
  <c r="CH185" i="1" s="1"/>
  <c r="CJ185" i="1"/>
  <c r="BX185" i="1"/>
  <c r="BT152" i="1"/>
  <c r="BU152" i="1" s="1"/>
  <c r="BT129" i="1"/>
  <c r="BU129" i="1" s="1"/>
  <c r="CJ262" i="1"/>
  <c r="BV262" i="1"/>
  <c r="CH262" i="1" s="1"/>
  <c r="BX262" i="1"/>
  <c r="BV126" i="1"/>
  <c r="CH126" i="1" s="1"/>
  <c r="CJ126" i="1"/>
  <c r="BX126" i="1"/>
  <c r="BT217" i="1"/>
  <c r="BU217" i="1" s="1"/>
  <c r="BX186" i="1"/>
  <c r="BV186" i="1"/>
  <c r="CH186" i="1" s="1"/>
  <c r="CJ186" i="1"/>
  <c r="CJ175" i="1"/>
  <c r="BX175" i="1"/>
  <c r="BV175" i="1"/>
  <c r="CH175" i="1" s="1"/>
  <c r="BV215" i="1"/>
  <c r="CH215" i="1" s="1"/>
  <c r="BX215" i="1"/>
  <c r="CJ215" i="1"/>
  <c r="CJ115" i="1"/>
  <c r="BV115" i="1"/>
  <c r="CH115" i="1" s="1"/>
  <c r="BX115" i="1"/>
  <c r="CJ260" i="1"/>
  <c r="BV260" i="1"/>
  <c r="CH260" i="1" s="1"/>
  <c r="BX260" i="1"/>
  <c r="BX148" i="1"/>
  <c r="BV148" i="1"/>
  <c r="CH148" i="1" s="1"/>
  <c r="CJ148" i="1"/>
  <c r="CJ84" i="1"/>
  <c r="BV84" i="1"/>
  <c r="CH84" i="1" s="1"/>
  <c r="BX84" i="1"/>
  <c r="BV233" i="1"/>
  <c r="CH233" i="1" s="1"/>
  <c r="BX233" i="1"/>
  <c r="CJ233" i="1"/>
  <c r="CJ227" i="1"/>
  <c r="BV227" i="1"/>
  <c r="CH227" i="1" s="1"/>
  <c r="BX227" i="1"/>
  <c r="BG70" i="1"/>
  <c r="BV70" i="1" s="1"/>
  <c r="CH70" i="1" s="1"/>
  <c r="BQ70" i="1"/>
  <c r="BS70" i="1" s="1"/>
  <c r="BV99" i="1"/>
  <c r="CH99" i="1" s="1"/>
  <c r="CJ99" i="1"/>
  <c r="BX99" i="1"/>
  <c r="BJ226" i="1"/>
  <c r="BQ226" i="1"/>
  <c r="BR226" i="1" s="1"/>
  <c r="CJ119" i="1"/>
  <c r="BV119" i="1"/>
  <c r="CH119" i="1" s="1"/>
  <c r="BX119" i="1"/>
  <c r="BG65" i="1"/>
  <c r="CJ65" i="1" s="1"/>
  <c r="BX234" i="1"/>
  <c r="BV234" i="1"/>
  <c r="CH234" i="1" s="1"/>
  <c r="CJ234" i="1"/>
  <c r="CJ95" i="1"/>
  <c r="BV95" i="1"/>
  <c r="CH95" i="1" s="1"/>
  <c r="BX95" i="1"/>
  <c r="CJ89" i="1"/>
  <c r="BV89" i="1"/>
  <c r="CH89" i="1" s="1"/>
  <c r="BX89" i="1"/>
  <c r="AT67" i="1"/>
  <c r="AJ8" i="4" s="1"/>
  <c r="BK122" i="1"/>
  <c r="BO341" i="1"/>
  <c r="AL282" i="4"/>
  <c r="AT298" i="1"/>
  <c r="AJ239" i="4" s="1"/>
  <c r="BO264" i="1"/>
  <c r="AL205" i="4"/>
  <c r="BK225" i="1"/>
  <c r="BO334" i="1"/>
  <c r="AL275" i="4"/>
  <c r="BK217" i="1"/>
  <c r="S276" i="7"/>
  <c r="AZ335" i="1"/>
  <c r="D276" i="7" s="1"/>
  <c r="CE335" i="1"/>
  <c r="BH335" i="1"/>
  <c r="L276" i="7" s="1"/>
  <c r="BA335" i="1"/>
  <c r="E276" i="7" s="1"/>
  <c r="BN335" i="1"/>
  <c r="R276" i="7" s="1"/>
  <c r="BQ335" i="1"/>
  <c r="BP335" i="1"/>
  <c r="BC335" i="1"/>
  <c r="G276" i="7" s="1"/>
  <c r="BB335" i="1"/>
  <c r="F276" i="7" s="1"/>
  <c r="BI335" i="1"/>
  <c r="M276" i="7" s="1"/>
  <c r="BJ335" i="1"/>
  <c r="N276" i="7" s="1"/>
  <c r="BM335" i="1"/>
  <c r="BG335" i="1"/>
  <c r="BV194" i="1"/>
  <c r="CH194" i="1" s="1"/>
  <c r="CJ194" i="1"/>
  <c r="BX194" i="1"/>
  <c r="BX178" i="1"/>
  <c r="BV178" i="1"/>
  <c r="CH178" i="1" s="1"/>
  <c r="CJ178" i="1"/>
  <c r="Q292" i="7"/>
  <c r="K246" i="7"/>
  <c r="CJ202" i="1"/>
  <c r="BV202" i="1"/>
  <c r="CH202" i="1" s="1"/>
  <c r="BX202" i="1"/>
  <c r="BV197" i="1"/>
  <c r="CH197" i="1" s="1"/>
  <c r="CJ197" i="1"/>
  <c r="BX197" i="1"/>
  <c r="CJ154" i="1"/>
  <c r="BV154" i="1"/>
  <c r="CH154" i="1" s="1"/>
  <c r="BX154" i="1"/>
  <c r="CJ239" i="1"/>
  <c r="BV239" i="1"/>
  <c r="CH239" i="1" s="1"/>
  <c r="BX239" i="1"/>
  <c r="BX253" i="1"/>
  <c r="BV253" i="1"/>
  <c r="CH253" i="1" s="1"/>
  <c r="CJ253" i="1"/>
  <c r="BV131" i="1"/>
  <c r="CH131" i="1" s="1"/>
  <c r="CJ131" i="1"/>
  <c r="BX131" i="1"/>
  <c r="BX135" i="1"/>
  <c r="BV155" i="1"/>
  <c r="CH155" i="1" s="1"/>
  <c r="BX155" i="1"/>
  <c r="CJ155" i="1"/>
  <c r="BQ65" i="1"/>
  <c r="BS65" i="1" s="1"/>
  <c r="CJ247" i="1"/>
  <c r="BV247" i="1"/>
  <c r="CH247" i="1" s="1"/>
  <c r="BX247" i="1"/>
  <c r="BX103" i="1"/>
  <c r="CJ103" i="1"/>
  <c r="BV103" i="1"/>
  <c r="CH103" i="1" s="1"/>
  <c r="BO344" i="1"/>
  <c r="AL285" i="4"/>
  <c r="BO267" i="1"/>
  <c r="AL208" i="4"/>
  <c r="S223" i="7"/>
  <c r="BN282" i="1"/>
  <c r="R223" i="7" s="1"/>
  <c r="CE282" i="1"/>
  <c r="BM282" i="1"/>
  <c r="BH282" i="1"/>
  <c r="L223" i="7" s="1"/>
  <c r="BP282" i="1"/>
  <c r="BC282" i="1"/>
  <c r="G223" i="7" s="1"/>
  <c r="BQ282" i="1"/>
  <c r="BB282" i="1"/>
  <c r="F223" i="7" s="1"/>
  <c r="BI282" i="1"/>
  <c r="M223" i="7" s="1"/>
  <c r="BA282" i="1"/>
  <c r="E223" i="7" s="1"/>
  <c r="AZ282" i="1"/>
  <c r="D223" i="7" s="1"/>
  <c r="BJ282" i="1"/>
  <c r="N223" i="7" s="1"/>
  <c r="BG282" i="1"/>
  <c r="BO346" i="1"/>
  <c r="AL287" i="4"/>
  <c r="BK212" i="1"/>
  <c r="BO276" i="1"/>
  <c r="AL217" i="4"/>
  <c r="BO311" i="1"/>
  <c r="AL252" i="4"/>
  <c r="BO319" i="1"/>
  <c r="AL260" i="4"/>
  <c r="AT297" i="1"/>
  <c r="AJ238" i="4" s="1"/>
  <c r="AH238" i="4"/>
  <c r="BO283" i="1"/>
  <c r="AL224" i="4"/>
  <c r="BO280" i="1"/>
  <c r="AL221" i="4"/>
  <c r="BO327" i="1"/>
  <c r="S268" i="7" s="1"/>
  <c r="AL268" i="4"/>
  <c r="K263" i="7"/>
  <c r="CJ322" i="1"/>
  <c r="BV322" i="1"/>
  <c r="CH322" i="1" s="1"/>
  <c r="BX322" i="1"/>
  <c r="CJ134" i="1"/>
  <c r="BX134" i="1"/>
  <c r="BV134" i="1"/>
  <c r="CH134" i="1" s="1"/>
  <c r="CJ166" i="1"/>
  <c r="BV166" i="1"/>
  <c r="CH166" i="1" s="1"/>
  <c r="BX166" i="1"/>
  <c r="BX211" i="1"/>
  <c r="BV211" i="1"/>
  <c r="CH211" i="1" s="1"/>
  <c r="CJ211" i="1"/>
  <c r="CJ241" i="1"/>
  <c r="BX241" i="1"/>
  <c r="BV241" i="1"/>
  <c r="CH241" i="1" s="1"/>
  <c r="Q256" i="7"/>
  <c r="Q277" i="7"/>
  <c r="BV216" i="1"/>
  <c r="CH216" i="1" s="1"/>
  <c r="BX216" i="1"/>
  <c r="CJ216" i="1"/>
  <c r="BX121" i="1"/>
  <c r="CJ121" i="1"/>
  <c r="BV121" i="1"/>
  <c r="CH121" i="1" s="1"/>
  <c r="CJ199" i="1"/>
  <c r="BV199" i="1"/>
  <c r="CH199" i="1" s="1"/>
  <c r="BX199" i="1"/>
  <c r="CJ157" i="1"/>
  <c r="BV157" i="1"/>
  <c r="CH157" i="1" s="1"/>
  <c r="BX157" i="1"/>
  <c r="CJ160" i="1"/>
  <c r="BV160" i="1"/>
  <c r="CH160" i="1" s="1"/>
  <c r="BX160" i="1"/>
  <c r="BV257" i="1"/>
  <c r="CH257" i="1" s="1"/>
  <c r="CJ257" i="1"/>
  <c r="BX257" i="1"/>
  <c r="CJ171" i="1"/>
  <c r="BV171" i="1"/>
  <c r="CH171" i="1" s="1"/>
  <c r="BX171" i="1"/>
  <c r="BV221" i="1"/>
  <c r="CH221" i="1" s="1"/>
  <c r="CJ221" i="1"/>
  <c r="BX221" i="1"/>
  <c r="BV113" i="1"/>
  <c r="CH113" i="1" s="1"/>
  <c r="CJ113" i="1"/>
  <c r="BX113" i="1"/>
  <c r="CJ203" i="1"/>
  <c r="BV203" i="1"/>
  <c r="CH203" i="1" s="1"/>
  <c r="BX203" i="1"/>
  <c r="CJ150" i="1"/>
  <c r="BV150" i="1"/>
  <c r="CH150" i="1" s="1"/>
  <c r="BX150" i="1"/>
  <c r="BV105" i="1"/>
  <c r="CH105" i="1" s="1"/>
  <c r="CJ105" i="1"/>
  <c r="BX105" i="1"/>
  <c r="CJ98" i="1"/>
  <c r="BX98" i="1"/>
  <c r="BV98" i="1"/>
  <c r="CH98" i="1" s="1"/>
  <c r="BV192" i="1"/>
  <c r="CH192" i="1" s="1"/>
  <c r="BX192" i="1"/>
  <c r="CJ192" i="1"/>
  <c r="AH14" i="4"/>
  <c r="BG354" i="1"/>
  <c r="BM354" i="1"/>
  <c r="Q286" i="7"/>
  <c r="BC340" i="1"/>
  <c r="G281" i="7" s="1"/>
  <c r="BH340" i="1"/>
  <c r="L281" i="7" s="1"/>
  <c r="Q279" i="7"/>
  <c r="AT293" i="1"/>
  <c r="AJ234" i="4" s="1"/>
  <c r="AH234" i="4"/>
  <c r="BI316" i="1"/>
  <c r="M257" i="7" s="1"/>
  <c r="BJ316" i="1"/>
  <c r="N257" i="7" s="1"/>
  <c r="BO308" i="1"/>
  <c r="S249" i="7" s="1"/>
  <c r="AL249" i="4"/>
  <c r="CE349" i="1"/>
  <c r="CG349" i="1" s="1"/>
  <c r="AZ349" i="1"/>
  <c r="D290" i="7" s="1"/>
  <c r="BI302" i="1"/>
  <c r="M243" i="7" s="1"/>
  <c r="BQ302" i="1"/>
  <c r="BR302" i="1" s="1"/>
  <c r="BQ305" i="1"/>
  <c r="BR305" i="1" s="1"/>
  <c r="CE305" i="1"/>
  <c r="CG305" i="1" s="1"/>
  <c r="BA265" i="1"/>
  <c r="E206" i="7" s="1"/>
  <c r="BQ265" i="1"/>
  <c r="CJ268" i="1"/>
  <c r="Q232" i="7"/>
  <c r="BA336" i="1"/>
  <c r="E277" i="7" s="1"/>
  <c r="CE336" i="1"/>
  <c r="BB304" i="1"/>
  <c r="F245" i="7" s="1"/>
  <c r="BP304" i="1"/>
  <c r="T245" i="7" s="1"/>
  <c r="BO271" i="1"/>
  <c r="S212" i="7" s="1"/>
  <c r="AL212" i="4"/>
  <c r="BC328" i="1"/>
  <c r="G269" i="7" s="1"/>
  <c r="BM328" i="1"/>
  <c r="CJ118" i="1"/>
  <c r="BV118" i="1"/>
  <c r="CH118" i="1" s="1"/>
  <c r="BX118" i="1"/>
  <c r="BV92" i="1"/>
  <c r="CH92" i="1" s="1"/>
  <c r="CJ92" i="1"/>
  <c r="BX92" i="1"/>
  <c r="CJ141" i="1"/>
  <c r="BV141" i="1"/>
  <c r="CH141" i="1" s="1"/>
  <c r="BX141" i="1"/>
  <c r="CJ109" i="1"/>
  <c r="BV109" i="1"/>
  <c r="CH109" i="1" s="1"/>
  <c r="BX109" i="1"/>
  <c r="CJ87" i="1"/>
  <c r="BV87" i="1"/>
  <c r="CH87" i="1" s="1"/>
  <c r="BX87" i="1"/>
  <c r="BV179" i="1"/>
  <c r="CH179" i="1" s="1"/>
  <c r="CJ179" i="1"/>
  <c r="BX179" i="1"/>
  <c r="BT164" i="1"/>
  <c r="BU164" i="1" s="1"/>
  <c r="CJ127" i="1"/>
  <c r="BX127" i="1"/>
  <c r="BV127" i="1"/>
  <c r="CH127" i="1" s="1"/>
  <c r="BV163" i="1"/>
  <c r="CH163" i="1" s="1"/>
  <c r="CJ163" i="1"/>
  <c r="BX163" i="1"/>
  <c r="CJ120" i="1"/>
  <c r="BV120" i="1"/>
  <c r="CH120" i="1" s="1"/>
  <c r="BX120" i="1"/>
  <c r="CJ102" i="1"/>
  <c r="BV102" i="1"/>
  <c r="CH102" i="1" s="1"/>
  <c r="BX102" i="1"/>
  <c r="AT224" i="1"/>
  <c r="BV252" i="1"/>
  <c r="CH252" i="1" s="1"/>
  <c r="CJ252" i="1"/>
  <c r="BX252" i="1"/>
  <c r="CJ237" i="1"/>
  <c r="BV237" i="1"/>
  <c r="CH237" i="1" s="1"/>
  <c r="BX237" i="1"/>
  <c r="BA70" i="1"/>
  <c r="BM70" i="1"/>
  <c r="BV130" i="1"/>
  <c r="CH130" i="1" s="1"/>
  <c r="CJ130" i="1"/>
  <c r="BX130" i="1"/>
  <c r="CJ90" i="1"/>
  <c r="BV90" i="1"/>
  <c r="CH90" i="1" s="1"/>
  <c r="BX90" i="1"/>
  <c r="CJ251" i="1"/>
  <c r="BV251" i="1"/>
  <c r="CH251" i="1" s="1"/>
  <c r="BX251" i="1"/>
  <c r="BH226" i="1"/>
  <c r="BN226" i="1"/>
  <c r="CJ81" i="1"/>
  <c r="BV81" i="1"/>
  <c r="CH81" i="1" s="1"/>
  <c r="BX81" i="1"/>
  <c r="BV222" i="1"/>
  <c r="CH222" i="1" s="1"/>
  <c r="BX222" i="1"/>
  <c r="CJ222" i="1"/>
  <c r="BT139" i="1"/>
  <c r="BU139" i="1" s="1"/>
  <c r="BV101" i="1"/>
  <c r="CH101" i="1" s="1"/>
  <c r="CJ101" i="1"/>
  <c r="BX101" i="1"/>
  <c r="CJ93" i="1"/>
  <c r="BV93" i="1"/>
  <c r="CH93" i="1" s="1"/>
  <c r="BX93" i="1"/>
  <c r="AT275" i="1"/>
  <c r="AJ216" i="4" s="1"/>
  <c r="AH216" i="4"/>
  <c r="BO300" i="1"/>
  <c r="AL241" i="4"/>
  <c r="AT269" i="1"/>
  <c r="AJ210" i="4" s="1"/>
  <c r="BK139" i="1"/>
  <c r="BK153" i="1"/>
  <c r="BO277" i="1"/>
  <c r="AL218" i="4"/>
  <c r="BK176" i="1"/>
  <c r="BO337" i="1"/>
  <c r="AL278" i="4"/>
  <c r="BO286" i="1"/>
  <c r="AL227" i="4"/>
  <c r="BO297" i="1"/>
  <c r="AL238" i="4"/>
  <c r="BO356" i="1"/>
  <c r="AL297" i="4"/>
  <c r="K259" i="7"/>
  <c r="BV318" i="1"/>
  <c r="CH318" i="1" s="1"/>
  <c r="CJ318" i="1"/>
  <c r="BX318" i="1"/>
  <c r="AT309" i="1"/>
  <c r="AJ250" i="4" s="1"/>
  <c r="AH250" i="4"/>
  <c r="K284" i="7"/>
  <c r="BV343" i="1"/>
  <c r="CH343" i="1" s="1"/>
  <c r="CJ343" i="1"/>
  <c r="BX343" i="1"/>
  <c r="CJ177" i="1"/>
  <c r="BV177" i="1"/>
  <c r="CH177" i="1" s="1"/>
  <c r="BX177" i="1"/>
  <c r="CJ244" i="1"/>
  <c r="BV244" i="1"/>
  <c r="CH244" i="1" s="1"/>
  <c r="BX244" i="1"/>
  <c r="BV220" i="1"/>
  <c r="CH220" i="1" s="1"/>
  <c r="CJ220" i="1"/>
  <c r="BX220" i="1"/>
  <c r="K294" i="7"/>
  <c r="BV353" i="1"/>
  <c r="CH353" i="1" s="1"/>
  <c r="BX353" i="1"/>
  <c r="Q280" i="7"/>
  <c r="CJ85" i="1"/>
  <c r="BV85" i="1"/>
  <c r="CH85" i="1" s="1"/>
  <c r="BX85" i="1"/>
  <c r="BV124" i="1"/>
  <c r="CH124" i="1" s="1"/>
  <c r="CJ124" i="1"/>
  <c r="BX124" i="1"/>
  <c r="BX169" i="1"/>
  <c r="BV169" i="1"/>
  <c r="CH169" i="1" s="1"/>
  <c r="CJ169" i="1"/>
  <c r="BX274" i="1"/>
  <c r="CJ274" i="1"/>
  <c r="BV274" i="1"/>
  <c r="CH274" i="1" s="1"/>
  <c r="Q259" i="7"/>
  <c r="AT289" i="1"/>
  <c r="AJ230" i="4" s="1"/>
  <c r="BX357" i="1"/>
  <c r="BV357" i="1"/>
  <c r="CH357" i="1" s="1"/>
  <c r="BB354" i="1"/>
  <c r="F295" i="7" s="1"/>
  <c r="BI354" i="1"/>
  <c r="M295" i="7" s="1"/>
  <c r="K301" i="7"/>
  <c r="CJ360" i="1"/>
  <c r="BV360" i="1"/>
  <c r="CH360" i="1" s="1"/>
  <c r="BX360" i="1"/>
  <c r="BO293" i="1"/>
  <c r="S234" i="7" s="1"/>
  <c r="AL234" i="4"/>
  <c r="BP316" i="1"/>
  <c r="CF316" i="1" s="1"/>
  <c r="CL316" i="1" s="1"/>
  <c r="E257" i="10" s="1"/>
  <c r="BC316" i="1"/>
  <c r="G257" i="7" s="1"/>
  <c r="Q284" i="7"/>
  <c r="AT308" i="1"/>
  <c r="AJ249" i="4" s="1"/>
  <c r="AH249" i="4"/>
  <c r="Q222" i="7"/>
  <c r="BM349" i="1"/>
  <c r="BP349" i="1"/>
  <c r="CF349" i="1" s="1"/>
  <c r="BQ349" i="1"/>
  <c r="BR349" i="1" s="1"/>
  <c r="BM305" i="1"/>
  <c r="BP305" i="1"/>
  <c r="CF305" i="1" s="1"/>
  <c r="K246" i="9" s="1"/>
  <c r="CE265" i="1"/>
  <c r="CG265" i="1" s="1"/>
  <c r="BP265" i="1"/>
  <c r="CF265" i="1" s="1"/>
  <c r="K206" i="9" s="1"/>
  <c r="K229" i="7"/>
  <c r="CJ288" i="1"/>
  <c r="BV288" i="1"/>
  <c r="CH288" i="1" s="1"/>
  <c r="BX288" i="1"/>
  <c r="BJ304" i="1"/>
  <c r="N245" i="7" s="1"/>
  <c r="BM304" i="1"/>
  <c r="BB328" i="1"/>
  <c r="F269" i="7" s="1"/>
  <c r="BN328" i="1"/>
  <c r="R269" i="7" s="1"/>
  <c r="Q211" i="7"/>
  <c r="CJ229" i="1"/>
  <c r="BV229" i="1"/>
  <c r="CH229" i="1" s="1"/>
  <c r="BX229" i="1"/>
  <c r="BV214" i="1"/>
  <c r="CH214" i="1" s="1"/>
  <c r="CJ214" i="1"/>
  <c r="BX214" i="1"/>
  <c r="BV218" i="1"/>
  <c r="CH218" i="1" s="1"/>
  <c r="BX218" i="1"/>
  <c r="CJ230" i="1"/>
  <c r="BV230" i="1"/>
  <c r="CH230" i="1" s="1"/>
  <c r="BX230" i="1"/>
  <c r="BV235" i="1"/>
  <c r="CH235" i="1" s="1"/>
  <c r="CJ235" i="1"/>
  <c r="BX235" i="1"/>
  <c r="BX86" i="1"/>
  <c r="CJ86" i="1"/>
  <c r="BV86" i="1"/>
  <c r="CH86" i="1" s="1"/>
  <c r="BT174" i="1"/>
  <c r="BU174" i="1" s="1"/>
  <c r="BV243" i="1"/>
  <c r="CH243" i="1" s="1"/>
  <c r="CJ243" i="1"/>
  <c r="BX243" i="1"/>
  <c r="CJ106" i="1"/>
  <c r="BX106" i="1"/>
  <c r="BV106" i="1"/>
  <c r="CH106" i="1" s="1"/>
  <c r="BV184" i="1"/>
  <c r="CH184" i="1" s="1"/>
  <c r="BX184" i="1"/>
  <c r="CJ184" i="1"/>
  <c r="BV245" i="1"/>
  <c r="CH245" i="1" s="1"/>
  <c r="CJ245" i="1"/>
  <c r="BX245" i="1"/>
  <c r="BV173" i="1"/>
  <c r="CH173" i="1" s="1"/>
  <c r="BX173" i="1"/>
  <c r="CJ173" i="1"/>
  <c r="BV108" i="1"/>
  <c r="CH108" i="1" s="1"/>
  <c r="CJ108" i="1"/>
  <c r="BX108" i="1"/>
  <c r="BV151" i="1"/>
  <c r="CH151" i="1" s="1"/>
  <c r="BX151" i="1"/>
  <c r="CJ151" i="1"/>
  <c r="BV83" i="1"/>
  <c r="CH83" i="1" s="1"/>
  <c r="BX83" i="1"/>
  <c r="CJ83" i="1"/>
  <c r="CJ172" i="1"/>
  <c r="BV172" i="1"/>
  <c r="CH172" i="1" s="1"/>
  <c r="BX172" i="1"/>
  <c r="CJ125" i="1"/>
  <c r="BV125" i="1"/>
  <c r="CH125" i="1" s="1"/>
  <c r="BX125" i="1"/>
  <c r="BB70" i="1"/>
  <c r="BV256" i="1"/>
  <c r="CH256" i="1" s="1"/>
  <c r="CJ256" i="1"/>
  <c r="BX256" i="1"/>
  <c r="BV209" i="1"/>
  <c r="CH209" i="1" s="1"/>
  <c r="CJ209" i="1"/>
  <c r="BX209" i="1"/>
  <c r="BM226" i="1"/>
  <c r="BV159" i="1"/>
  <c r="CH159" i="1" s="1"/>
  <c r="CJ159" i="1"/>
  <c r="BX159" i="1"/>
  <c r="BV187" i="1"/>
  <c r="CH187" i="1" s="1"/>
  <c r="CJ187" i="1"/>
  <c r="BX187" i="1"/>
  <c r="CJ249" i="1"/>
  <c r="BV249" i="1"/>
  <c r="CH249" i="1" s="1"/>
  <c r="BX249" i="1"/>
  <c r="CJ138" i="1"/>
  <c r="BV138" i="1"/>
  <c r="CH138" i="1" s="1"/>
  <c r="BX138" i="1"/>
  <c r="AT183" i="1"/>
  <c r="AJ124" i="4" s="1"/>
  <c r="BO362" i="1"/>
  <c r="AL303" i="4"/>
  <c r="BO306" i="1"/>
  <c r="AL247" i="4"/>
  <c r="AT352" i="1"/>
  <c r="AJ293" i="4" s="1"/>
  <c r="AH293" i="4"/>
  <c r="S248" i="7"/>
  <c r="CE307" i="1"/>
  <c r="BJ307" i="1"/>
  <c r="N248" i="7" s="1"/>
  <c r="BC307" i="1"/>
  <c r="G248" i="7" s="1"/>
  <c r="BM307" i="1"/>
  <c r="AZ307" i="1"/>
  <c r="D248" i="7" s="1"/>
  <c r="BN307" i="1"/>
  <c r="R248" i="7" s="1"/>
  <c r="BA307" i="1"/>
  <c r="E248" i="7" s="1"/>
  <c r="BB307" i="1"/>
  <c r="F248" i="7" s="1"/>
  <c r="BG307" i="1"/>
  <c r="BP307" i="1"/>
  <c r="BI307" i="1"/>
  <c r="M248" i="7" s="1"/>
  <c r="BQ307" i="1"/>
  <c r="BH307" i="1"/>
  <c r="L248" i="7" s="1"/>
  <c r="BO359" i="1"/>
  <c r="AL300" i="4"/>
  <c r="BO290" i="1"/>
  <c r="AL231" i="4"/>
  <c r="BO313" i="1"/>
  <c r="AL254" i="4"/>
  <c r="AT282" i="1"/>
  <c r="AJ223" i="4" s="1"/>
  <c r="AH223" i="4"/>
  <c r="BO352" i="1"/>
  <c r="AL293" i="4"/>
  <c r="S296" i="7"/>
  <c r="BQ355" i="1"/>
  <c r="BM355" i="1"/>
  <c r="BH355" i="1"/>
  <c r="L296" i="7" s="1"/>
  <c r="CE355" i="1"/>
  <c r="BP355" i="1"/>
  <c r="BC355" i="1"/>
  <c r="G296" i="7" s="1"/>
  <c r="AZ355" i="1"/>
  <c r="D296" i="7" s="1"/>
  <c r="BA355" i="1"/>
  <c r="E296" i="7" s="1"/>
  <c r="BI355" i="1"/>
  <c r="M296" i="7" s="1"/>
  <c r="BG355" i="1"/>
  <c r="BB355" i="1"/>
  <c r="F296" i="7" s="1"/>
  <c r="BN355" i="1"/>
  <c r="R296" i="7" s="1"/>
  <c r="BJ355" i="1"/>
  <c r="N296" i="7" s="1"/>
  <c r="BO348" i="1"/>
  <c r="AL289" i="4"/>
  <c r="BK111" i="1"/>
  <c r="S302" i="7"/>
  <c r="BG361" i="1"/>
  <c r="BP361" i="1"/>
  <c r="BN361" i="1"/>
  <c r="R302" i="7" s="1"/>
  <c r="BB361" i="1"/>
  <c r="F302" i="7" s="1"/>
  <c r="BH361" i="1"/>
  <c r="L302" i="7" s="1"/>
  <c r="BQ361" i="1"/>
  <c r="BC361" i="1"/>
  <c r="G302" i="7" s="1"/>
  <c r="BJ361" i="1"/>
  <c r="N302" i="7" s="1"/>
  <c r="CE361" i="1"/>
  <c r="BA361" i="1"/>
  <c r="E302" i="7" s="1"/>
  <c r="BI361" i="1"/>
  <c r="M302" i="7" s="1"/>
  <c r="BM361" i="1"/>
  <c r="AZ361" i="1"/>
  <c r="D302" i="7" s="1"/>
  <c r="BO342" i="1"/>
  <c r="AL283" i="4"/>
  <c r="BO303" i="1"/>
  <c r="AL244" i="4"/>
  <c r="AT299" i="1"/>
  <c r="AJ240" i="4" s="1"/>
  <c r="AH240" i="4"/>
  <c r="BO289" i="1"/>
  <c r="AL230" i="4"/>
  <c r="AR80" i="1"/>
  <c r="AS80" i="1"/>
  <c r="AI21" i="4" s="1"/>
  <c r="AT76" i="1"/>
  <c r="AJ17" i="4" s="1"/>
  <c r="BO80" i="1"/>
  <c r="BB76" i="1"/>
  <c r="BH76" i="1"/>
  <c r="BJ76" i="1"/>
  <c r="BA76" i="1"/>
  <c r="BC76" i="1"/>
  <c r="BQ76" i="1"/>
  <c r="BI76" i="1"/>
  <c r="BG76" i="1"/>
  <c r="AZ76" i="1"/>
  <c r="BN76" i="1"/>
  <c r="BM76" i="1"/>
  <c r="CJ78" i="1"/>
  <c r="BV78" i="1"/>
  <c r="CH78" i="1" s="1"/>
  <c r="BX78" i="1"/>
  <c r="AY79" i="1"/>
  <c r="AP79" i="1" s="1"/>
  <c r="AR74" i="1"/>
  <c r="AS74" i="1"/>
  <c r="AI15" i="4" s="1"/>
  <c r="BO74" i="1"/>
  <c r="BQ66" i="1"/>
  <c r="BS66" i="1" s="1"/>
  <c r="BB66" i="1"/>
  <c r="F7" i="7" s="1"/>
  <c r="BN66" i="1"/>
  <c r="R7" i="7" s="1"/>
  <c r="AZ66" i="1"/>
  <c r="D7" i="7" s="1"/>
  <c r="BM66" i="1"/>
  <c r="BG66" i="1"/>
  <c r="CJ66" i="1" s="1"/>
  <c r="BJ66" i="1"/>
  <c r="N7" i="7" s="1"/>
  <c r="BA66" i="1"/>
  <c r="E7" i="7" s="1"/>
  <c r="BH66" i="1"/>
  <c r="L7" i="7" s="1"/>
  <c r="BC66" i="1"/>
  <c r="G7" i="7" s="1"/>
  <c r="BI66" i="1"/>
  <c r="M7" i="7" s="1"/>
  <c r="AZ71" i="1"/>
  <c r="BJ71" i="1"/>
  <c r="BI65" i="1"/>
  <c r="BB71" i="1"/>
  <c r="BM71" i="1"/>
  <c r="BC65" i="1"/>
  <c r="BN71" i="1"/>
  <c r="BQ71" i="1"/>
  <c r="BS71" i="1" s="1"/>
  <c r="BJ65" i="1"/>
  <c r="BG71" i="1"/>
  <c r="BX71" i="1" s="1"/>
  <c r="AZ65" i="1"/>
  <c r="BM65" i="1"/>
  <c r="BI71" i="1"/>
  <c r="BB65" i="1"/>
  <c r="BN65" i="1"/>
  <c r="BH73" i="1"/>
  <c r="BA73" i="1"/>
  <c r="BJ73" i="1"/>
  <c r="AT70" i="1"/>
  <c r="AJ11" i="4" s="1"/>
  <c r="AR66" i="1"/>
  <c r="AS66" i="1"/>
  <c r="AI7" i="4" s="1"/>
  <c r="AZ73" i="1"/>
  <c r="BN73" i="1"/>
  <c r="BB73" i="1"/>
  <c r="BQ73" i="1"/>
  <c r="BS73" i="1" s="1"/>
  <c r="BK68" i="1"/>
  <c r="BP68" i="1" s="1"/>
  <c r="BG73" i="1"/>
  <c r="CJ73" i="1" s="1"/>
  <c r="AH11" i="4"/>
  <c r="BC73" i="1"/>
  <c r="BA65" i="1"/>
  <c r="BV69" i="1"/>
  <c r="CH69" i="1" s="1"/>
  <c r="CJ69" i="1"/>
  <c r="BX69" i="1"/>
  <c r="BX72" i="1"/>
  <c r="CJ72" i="1"/>
  <c r="BV72" i="1"/>
  <c r="CH72" i="1" s="1"/>
  <c r="CF333" i="1"/>
  <c r="K274" i="9" s="1"/>
  <c r="CF270" i="1"/>
  <c r="K211" i="9" s="1"/>
  <c r="CF288" i="1"/>
  <c r="K229" i="9" s="1"/>
  <c r="T229" i="7"/>
  <c r="CF324" i="1"/>
  <c r="K265" i="9" s="1"/>
  <c r="T265" i="7"/>
  <c r="CF360" i="1"/>
  <c r="K301" i="9" s="1"/>
  <c r="T301" i="7"/>
  <c r="CF269" i="1"/>
  <c r="K210" i="9" s="1"/>
  <c r="T210" i="7"/>
  <c r="T280" i="7"/>
  <c r="CF268" i="1"/>
  <c r="K209" i="9" s="1"/>
  <c r="T209" i="7"/>
  <c r="CF345" i="1"/>
  <c r="K286" i="9" s="1"/>
  <c r="CF292" i="1"/>
  <c r="K233" i="9" s="1"/>
  <c r="T233" i="7"/>
  <c r="CF266" i="1"/>
  <c r="K207" i="9" s="1"/>
  <c r="T207" i="7"/>
  <c r="CF354" i="1"/>
  <c r="K295" i="9" s="1"/>
  <c r="T295" i="7"/>
  <c r="CF358" i="1"/>
  <c r="K299" i="9" s="1"/>
  <c r="T299" i="7"/>
  <c r="CF298" i="1"/>
  <c r="K239" i="9" s="1"/>
  <c r="T239" i="7"/>
  <c r="CF321" i="1"/>
  <c r="K262" i="9" s="1"/>
  <c r="T262" i="7"/>
  <c r="CF320" i="1"/>
  <c r="K261" i="9" s="1"/>
  <c r="T261" i="7"/>
  <c r="CF338" i="1"/>
  <c r="K279" i="9" s="1"/>
  <c r="T279" i="7"/>
  <c r="CF294" i="1"/>
  <c r="K235" i="9" s="1"/>
  <c r="T235" i="7"/>
  <c r="CF322" i="1"/>
  <c r="K263" i="9" s="1"/>
  <c r="T263" i="7"/>
  <c r="CF291" i="1"/>
  <c r="K232" i="9" s="1"/>
  <c r="T232" i="7"/>
  <c r="CF281" i="1"/>
  <c r="K222" i="9" s="1"/>
  <c r="CF351" i="1"/>
  <c r="K292" i="9" s="1"/>
  <c r="T292" i="7"/>
  <c r="BR97" i="1"/>
  <c r="BS97" i="1"/>
  <c r="BR166" i="1"/>
  <c r="BS166" i="1"/>
  <c r="BS191" i="1"/>
  <c r="BR191" i="1"/>
  <c r="BR243" i="1"/>
  <c r="BS243" i="1"/>
  <c r="BR171" i="1"/>
  <c r="BS171" i="1"/>
  <c r="BS179" i="1"/>
  <c r="BR179" i="1"/>
  <c r="BR169" i="1"/>
  <c r="BS169" i="1"/>
  <c r="BS197" i="1"/>
  <c r="BR197" i="1"/>
  <c r="BQ200" i="1"/>
  <c r="BP200" i="1"/>
  <c r="BM200" i="1"/>
  <c r="BJ200" i="1"/>
  <c r="BG200" i="1"/>
  <c r="BN200" i="1"/>
  <c r="BB200" i="1"/>
  <c r="AZ200" i="1"/>
  <c r="BA200" i="1"/>
  <c r="BI200" i="1"/>
  <c r="BH200" i="1"/>
  <c r="BC200" i="1"/>
  <c r="BS115" i="1"/>
  <c r="BR115" i="1"/>
  <c r="BS131" i="1"/>
  <c r="BR131" i="1"/>
  <c r="BS233" i="1"/>
  <c r="BR233" i="1"/>
  <c r="BS252" i="1"/>
  <c r="BR252" i="1"/>
  <c r="BQ158" i="1"/>
  <c r="BP158" i="1"/>
  <c r="BN158" i="1"/>
  <c r="BM158" i="1"/>
  <c r="BJ158" i="1"/>
  <c r="BH158" i="1"/>
  <c r="BI158" i="1"/>
  <c r="BG158" i="1"/>
  <c r="AZ158" i="1"/>
  <c r="BA158" i="1"/>
  <c r="BC158" i="1"/>
  <c r="BB158" i="1"/>
  <c r="BS210" i="1"/>
  <c r="BR210" i="1"/>
  <c r="BS89" i="1"/>
  <c r="BR89" i="1"/>
  <c r="BR141" i="1"/>
  <c r="BS141" i="1"/>
  <c r="BS230" i="1"/>
  <c r="BR230" i="1"/>
  <c r="BS180" i="1"/>
  <c r="BR180" i="1"/>
  <c r="BS86" i="1"/>
  <c r="BR86" i="1"/>
  <c r="BR244" i="1"/>
  <c r="BS244" i="1"/>
  <c r="BR142" i="1"/>
  <c r="BS142" i="1"/>
  <c r="BS109" i="1"/>
  <c r="BR109" i="1"/>
  <c r="BS257" i="1"/>
  <c r="BR257" i="1"/>
  <c r="BS87" i="1"/>
  <c r="BR87" i="1"/>
  <c r="BQ147" i="1"/>
  <c r="BP147" i="1"/>
  <c r="BN147" i="1"/>
  <c r="R88" i="7" s="1"/>
  <c r="BI147" i="1"/>
  <c r="M88" i="7" s="1"/>
  <c r="BG147" i="1"/>
  <c r="K88" i="7" s="1"/>
  <c r="BJ147" i="1"/>
  <c r="N88" i="7" s="1"/>
  <c r="BH147" i="1"/>
  <c r="L88" i="7" s="1"/>
  <c r="BM147" i="1"/>
  <c r="BC147" i="1"/>
  <c r="G88" i="7" s="1"/>
  <c r="BA147" i="1"/>
  <c r="E88" i="7" s="1"/>
  <c r="BB147" i="1"/>
  <c r="F88" i="7" s="1"/>
  <c r="AZ147" i="1"/>
  <c r="D88" i="7" s="1"/>
  <c r="AT195" i="1"/>
  <c r="AJ136" i="4" s="1"/>
  <c r="BT201" i="1"/>
  <c r="BU201" i="1" s="1"/>
  <c r="BR106" i="1"/>
  <c r="BS106" i="1"/>
  <c r="BR96" i="1"/>
  <c r="BS96" i="1"/>
  <c r="BS151" i="1"/>
  <c r="BR151" i="1"/>
  <c r="AT123" i="1"/>
  <c r="AJ64" i="4" s="1"/>
  <c r="AT206" i="1"/>
  <c r="AJ147" i="4" s="1"/>
  <c r="BR88" i="1"/>
  <c r="BS88" i="1"/>
  <c r="BT122" i="1"/>
  <c r="BU122" i="1" s="1"/>
  <c r="BQ224" i="1"/>
  <c r="BP224" i="1"/>
  <c r="BJ224" i="1"/>
  <c r="BH224" i="1"/>
  <c r="BN224" i="1"/>
  <c r="BM224" i="1"/>
  <c r="BI224" i="1"/>
  <c r="BG224" i="1"/>
  <c r="BB224" i="1"/>
  <c r="AZ224" i="1"/>
  <c r="BC224" i="1"/>
  <c r="BA224" i="1"/>
  <c r="BS237" i="1"/>
  <c r="BR237" i="1"/>
  <c r="BT225" i="1"/>
  <c r="BU225" i="1" s="1"/>
  <c r="BS125" i="1"/>
  <c r="BR130" i="1"/>
  <c r="BS130" i="1"/>
  <c r="BQ255" i="1"/>
  <c r="BP255" i="1"/>
  <c r="BN255" i="1"/>
  <c r="BI255" i="1"/>
  <c r="BM255" i="1"/>
  <c r="BG255" i="1"/>
  <c r="BJ255" i="1"/>
  <c r="BH255" i="1"/>
  <c r="BC255" i="1"/>
  <c r="BA255" i="1"/>
  <c r="BB255" i="1"/>
  <c r="AZ255" i="1"/>
  <c r="BS198" i="1"/>
  <c r="BR234" i="1"/>
  <c r="BS234" i="1"/>
  <c r="BR247" i="1"/>
  <c r="BS247" i="1"/>
  <c r="BR103" i="1"/>
  <c r="BS103" i="1"/>
  <c r="BS101" i="1"/>
  <c r="BR101" i="1"/>
  <c r="BS138" i="1"/>
  <c r="BR138" i="1"/>
  <c r="BT165" i="1"/>
  <c r="BU165" i="1" s="1"/>
  <c r="BS194" i="1"/>
  <c r="BR194" i="1"/>
  <c r="BR235" i="1"/>
  <c r="BS235" i="1"/>
  <c r="BR199" i="1"/>
  <c r="BS199" i="1"/>
  <c r="BR157" i="1"/>
  <c r="BS157" i="1"/>
  <c r="BR228" i="1"/>
  <c r="BS228" i="1"/>
  <c r="BS161" i="1"/>
  <c r="BR161" i="1"/>
  <c r="BQ195" i="1"/>
  <c r="BP195" i="1"/>
  <c r="BN195" i="1"/>
  <c r="R136" i="7" s="1"/>
  <c r="BM195" i="1"/>
  <c r="BJ195" i="1"/>
  <c r="N136" i="7" s="1"/>
  <c r="BH195" i="1"/>
  <c r="L136" i="7" s="1"/>
  <c r="BI195" i="1"/>
  <c r="M136" i="7" s="1"/>
  <c r="BC195" i="1"/>
  <c r="G136" i="7" s="1"/>
  <c r="BB195" i="1"/>
  <c r="F136" i="7" s="1"/>
  <c r="AZ195" i="1"/>
  <c r="D136" i="7" s="1"/>
  <c r="BG195" i="1"/>
  <c r="K136" i="7" s="1"/>
  <c r="BA195" i="1"/>
  <c r="E136" i="7" s="1"/>
  <c r="BR220" i="1"/>
  <c r="BS220" i="1"/>
  <c r="BR211" i="1"/>
  <c r="BS211" i="1"/>
  <c r="BR241" i="1"/>
  <c r="BS241" i="1"/>
  <c r="BS107" i="1"/>
  <c r="BR107" i="1"/>
  <c r="BS137" i="1"/>
  <c r="BR137" i="1"/>
  <c r="BR154" i="1"/>
  <c r="BS154" i="1"/>
  <c r="BR100" i="1"/>
  <c r="BS100" i="1"/>
  <c r="BS145" i="1"/>
  <c r="BR145" i="1"/>
  <c r="BR175" i="1"/>
  <c r="BS175" i="1"/>
  <c r="BR232" i="1"/>
  <c r="BS232" i="1"/>
  <c r="BS215" i="1"/>
  <c r="BR215" i="1"/>
  <c r="BS167" i="1"/>
  <c r="BR167" i="1"/>
  <c r="BQ242" i="1"/>
  <c r="BP242" i="1"/>
  <c r="BI242" i="1"/>
  <c r="BN242" i="1"/>
  <c r="BM242" i="1"/>
  <c r="BJ242" i="1"/>
  <c r="BH242" i="1"/>
  <c r="BA242" i="1"/>
  <c r="BC242" i="1"/>
  <c r="BB242" i="1"/>
  <c r="BG242" i="1"/>
  <c r="AZ242" i="1"/>
  <c r="BS239" i="1"/>
  <c r="BR239" i="1"/>
  <c r="BR150" i="1"/>
  <c r="BS150" i="1"/>
  <c r="AT188" i="1"/>
  <c r="AJ129" i="4" s="1"/>
  <c r="BS227" i="1"/>
  <c r="BR227" i="1"/>
  <c r="BR190" i="1"/>
  <c r="BS190" i="1"/>
  <c r="BR208" i="1"/>
  <c r="BS208" i="1"/>
  <c r="BR90" i="1"/>
  <c r="BS90" i="1"/>
  <c r="BS251" i="1"/>
  <c r="BR251" i="1"/>
  <c r="AT255" i="1"/>
  <c r="AJ196" i="4" s="1"/>
  <c r="BS149" i="1"/>
  <c r="BR149" i="1"/>
  <c r="BR222" i="1"/>
  <c r="BS222" i="1"/>
  <c r="BR114" i="1"/>
  <c r="BS114" i="1"/>
  <c r="BS159" i="1"/>
  <c r="BR159" i="1"/>
  <c r="BS187" i="1"/>
  <c r="BR187" i="1"/>
  <c r="BR249" i="1"/>
  <c r="BS249" i="1"/>
  <c r="BQ183" i="1"/>
  <c r="BP183" i="1"/>
  <c r="BN183" i="1"/>
  <c r="R124" i="7" s="1"/>
  <c r="BM183" i="1"/>
  <c r="Q124" i="7" s="1"/>
  <c r="BI183" i="1"/>
  <c r="M124" i="7" s="1"/>
  <c r="BG183" i="1"/>
  <c r="K124" i="7" s="1"/>
  <c r="BJ183" i="1"/>
  <c r="N124" i="7" s="1"/>
  <c r="BH183" i="1"/>
  <c r="L124" i="7" s="1"/>
  <c r="BC183" i="1"/>
  <c r="G124" i="7" s="1"/>
  <c r="BA183" i="1"/>
  <c r="E124" i="7" s="1"/>
  <c r="AZ183" i="1"/>
  <c r="D124" i="7" s="1"/>
  <c r="BB183" i="1"/>
  <c r="F124" i="7" s="1"/>
  <c r="BS185" i="1"/>
  <c r="BR185" i="1"/>
  <c r="BR184" i="1"/>
  <c r="BS184" i="1"/>
  <c r="BQ123" i="1"/>
  <c r="BP123" i="1"/>
  <c r="BN123" i="1"/>
  <c r="BM123" i="1"/>
  <c r="BJ123" i="1"/>
  <c r="BH123" i="1"/>
  <c r="BI123" i="1"/>
  <c r="BG123" i="1"/>
  <c r="AZ123" i="1"/>
  <c r="BC123" i="1"/>
  <c r="BA123" i="1"/>
  <c r="BB123" i="1"/>
  <c r="BS144" i="1"/>
  <c r="BR144" i="1"/>
  <c r="BQ206" i="1"/>
  <c r="BP206" i="1"/>
  <c r="BI206" i="1"/>
  <c r="BN206" i="1"/>
  <c r="BM206" i="1"/>
  <c r="BJ206" i="1"/>
  <c r="BH206" i="1"/>
  <c r="BG206" i="1"/>
  <c r="BA206" i="1"/>
  <c r="BC206" i="1"/>
  <c r="BB206" i="1"/>
  <c r="AZ206" i="1"/>
  <c r="BS221" i="1"/>
  <c r="BR221" i="1"/>
  <c r="BS113" i="1"/>
  <c r="BR113" i="1"/>
  <c r="BR186" i="1"/>
  <c r="BS186" i="1"/>
  <c r="BR127" i="1"/>
  <c r="BS127" i="1"/>
  <c r="BS203" i="1"/>
  <c r="BR203" i="1"/>
  <c r="BR94" i="1"/>
  <c r="BS94" i="1"/>
  <c r="BR156" i="1"/>
  <c r="BS156" i="1"/>
  <c r="BR99" i="1"/>
  <c r="BS99" i="1"/>
  <c r="BR135" i="1"/>
  <c r="BS135" i="1"/>
  <c r="BR213" i="1"/>
  <c r="BS213" i="1"/>
  <c r="BS143" i="1"/>
  <c r="BR143" i="1"/>
  <c r="BS155" i="1"/>
  <c r="BR155" i="1"/>
  <c r="AT219" i="1"/>
  <c r="AJ160" i="4" s="1"/>
  <c r="BS216" i="1"/>
  <c r="BR216" i="1"/>
  <c r="BR214" i="1"/>
  <c r="BS214" i="1"/>
  <c r="BR202" i="1"/>
  <c r="BS202" i="1"/>
  <c r="BR240" i="1"/>
  <c r="BS240" i="1"/>
  <c r="BR204" i="1"/>
  <c r="BS204" i="1"/>
  <c r="BR124" i="1"/>
  <c r="BS124" i="1"/>
  <c r="BR218" i="1"/>
  <c r="BS218" i="1"/>
  <c r="BR126" i="1"/>
  <c r="BS126" i="1"/>
  <c r="BS245" i="1"/>
  <c r="BR245" i="1"/>
  <c r="BS173" i="1"/>
  <c r="BR173" i="1"/>
  <c r="BR168" i="1"/>
  <c r="BS168" i="1"/>
  <c r="BR133" i="1"/>
  <c r="BS133" i="1"/>
  <c r="BR250" i="1"/>
  <c r="BS250" i="1"/>
  <c r="BS253" i="1"/>
  <c r="BR253" i="1"/>
  <c r="BR98" i="1"/>
  <c r="BS98" i="1"/>
  <c r="BR205" i="1"/>
  <c r="BS205" i="1"/>
  <c r="BR178" i="1"/>
  <c r="BS178" i="1"/>
  <c r="BR248" i="1"/>
  <c r="BS248" i="1"/>
  <c r="BR238" i="1"/>
  <c r="BS238" i="1"/>
  <c r="BR104" i="1"/>
  <c r="BS104" i="1"/>
  <c r="BR110" i="1"/>
  <c r="BS110" i="1"/>
  <c r="BR112" i="1"/>
  <c r="BS112" i="1"/>
  <c r="BS102" i="1"/>
  <c r="BR102" i="1"/>
  <c r="BR132" i="1"/>
  <c r="BS132" i="1"/>
  <c r="BQ188" i="1"/>
  <c r="BP188" i="1"/>
  <c r="BJ188" i="1"/>
  <c r="BH188" i="1"/>
  <c r="BN188" i="1"/>
  <c r="BM188" i="1"/>
  <c r="BI188" i="1"/>
  <c r="BG188" i="1"/>
  <c r="BC188" i="1"/>
  <c r="BB188" i="1"/>
  <c r="AZ188" i="1"/>
  <c r="BA188" i="1"/>
  <c r="BP146" i="1"/>
  <c r="BQ146" i="1"/>
  <c r="BI146" i="1"/>
  <c r="BG146" i="1"/>
  <c r="BN146" i="1"/>
  <c r="BM146" i="1"/>
  <c r="BH146" i="1"/>
  <c r="BC146" i="1"/>
  <c r="BB146" i="1"/>
  <c r="AZ146" i="1"/>
  <c r="BJ146" i="1"/>
  <c r="BA146" i="1"/>
  <c r="BR256" i="1"/>
  <c r="BS256" i="1"/>
  <c r="BR236" i="1"/>
  <c r="BS236" i="1"/>
  <c r="BS189" i="1"/>
  <c r="BS95" i="1"/>
  <c r="BR95" i="1"/>
  <c r="BS93" i="1"/>
  <c r="BR93" i="1"/>
  <c r="AT271" i="1"/>
  <c r="AJ212" i="4" s="1"/>
  <c r="BS85" i="1"/>
  <c r="BR85" i="1"/>
  <c r="BR229" i="1"/>
  <c r="BS229" i="1"/>
  <c r="BR177" i="1"/>
  <c r="BS177" i="1"/>
  <c r="BR118" i="1"/>
  <c r="BS118" i="1"/>
  <c r="BR121" i="1"/>
  <c r="BS121" i="1"/>
  <c r="BR134" i="1"/>
  <c r="BS134" i="1"/>
  <c r="BR92" i="1"/>
  <c r="BS92" i="1"/>
  <c r="BR262" i="1"/>
  <c r="BS262" i="1"/>
  <c r="BS108" i="1"/>
  <c r="BR108" i="1"/>
  <c r="BP182" i="1"/>
  <c r="BQ182" i="1"/>
  <c r="BI182" i="1"/>
  <c r="BG182" i="1"/>
  <c r="BN182" i="1"/>
  <c r="BM182" i="1"/>
  <c r="AZ182" i="1"/>
  <c r="BJ182" i="1"/>
  <c r="BC182" i="1"/>
  <c r="BB182" i="1"/>
  <c r="BH182" i="1"/>
  <c r="BA182" i="1"/>
  <c r="BS83" i="1"/>
  <c r="BR83" i="1"/>
  <c r="BT68" i="1"/>
  <c r="BU68" i="1" s="1"/>
  <c r="AT200" i="1"/>
  <c r="AJ141" i="4" s="1"/>
  <c r="BT246" i="1"/>
  <c r="BU246" i="1" s="1"/>
  <c r="BS260" i="1"/>
  <c r="BR260" i="1"/>
  <c r="BR163" i="1"/>
  <c r="BS163" i="1"/>
  <c r="BR105" i="1"/>
  <c r="BS105" i="1"/>
  <c r="BR91" i="1"/>
  <c r="BS91" i="1"/>
  <c r="BR193" i="1"/>
  <c r="BS193" i="1"/>
  <c r="BR120" i="1"/>
  <c r="BS120" i="1"/>
  <c r="BR192" i="1"/>
  <c r="BS192" i="1"/>
  <c r="BR84" i="1"/>
  <c r="BS84" i="1"/>
  <c r="BS223" i="1"/>
  <c r="BR223" i="1"/>
  <c r="BR170" i="1"/>
  <c r="BS170" i="1"/>
  <c r="BQ207" i="1"/>
  <c r="BP207" i="1"/>
  <c r="BM207" i="1"/>
  <c r="BJ207" i="1"/>
  <c r="N148" i="7" s="1"/>
  <c r="BN207" i="1"/>
  <c r="R148" i="7" s="1"/>
  <c r="BG207" i="1"/>
  <c r="K148" i="7" s="1"/>
  <c r="BH207" i="1"/>
  <c r="L148" i="7" s="1"/>
  <c r="AZ207" i="1"/>
  <c r="D148" i="7" s="1"/>
  <c r="BA207" i="1"/>
  <c r="E148" i="7" s="1"/>
  <c r="BC207" i="1"/>
  <c r="G148" i="7" s="1"/>
  <c r="BB207" i="1"/>
  <c r="F148" i="7" s="1"/>
  <c r="BI207" i="1"/>
  <c r="M148" i="7" s="1"/>
  <c r="AT158" i="1"/>
  <c r="AJ99" i="4" s="1"/>
  <c r="BR196" i="1"/>
  <c r="BS196" i="1"/>
  <c r="BS209" i="1"/>
  <c r="BR209" i="1"/>
  <c r="BT176" i="1"/>
  <c r="BU176" i="1" s="1"/>
  <c r="BS119" i="1"/>
  <c r="BR119" i="1"/>
  <c r="BQ219" i="1"/>
  <c r="BP219" i="1"/>
  <c r="BN219" i="1"/>
  <c r="BM219" i="1"/>
  <c r="BI219" i="1"/>
  <c r="BG219" i="1"/>
  <c r="BJ219" i="1"/>
  <c r="BH219" i="1"/>
  <c r="BC219" i="1"/>
  <c r="BA219" i="1"/>
  <c r="BB219" i="1"/>
  <c r="AZ219" i="1"/>
  <c r="BR258" i="1"/>
  <c r="BS258" i="1"/>
  <c r="BR272" i="1"/>
  <c r="BS272" i="1"/>
  <c r="BS320" i="1"/>
  <c r="BR268" i="1"/>
  <c r="BS268" i="1"/>
  <c r="CG326" i="1"/>
  <c r="CG288" i="1"/>
  <c r="BR291" i="1"/>
  <c r="BS291" i="1"/>
  <c r="BS336" i="1"/>
  <c r="BR336" i="1"/>
  <c r="BC271" i="1"/>
  <c r="G212" i="7" s="1"/>
  <c r="BA271" i="1"/>
  <c r="E212" i="7" s="1"/>
  <c r="BH271" i="1"/>
  <c r="L212" i="7" s="1"/>
  <c r="BP271" i="1"/>
  <c r="BB271" i="1"/>
  <c r="F212" i="7" s="1"/>
  <c r="BM271" i="1"/>
  <c r="BG271" i="1"/>
  <c r="CG353" i="1"/>
  <c r="CG318" i="1"/>
  <c r="CG315" i="1"/>
  <c r="BS345" i="1"/>
  <c r="BR345" i="1"/>
  <c r="CG339" i="1"/>
  <c r="CG295" i="1"/>
  <c r="AT330" i="1"/>
  <c r="AJ271" i="4" s="1"/>
  <c r="CG325" i="1"/>
  <c r="BR316" i="1"/>
  <c r="BS316" i="1"/>
  <c r="CG269" i="1"/>
  <c r="CG351" i="1"/>
  <c r="CG268" i="1"/>
  <c r="BR326" i="1"/>
  <c r="BS326" i="1"/>
  <c r="CG296" i="1"/>
  <c r="BR354" i="1"/>
  <c r="BS354" i="1"/>
  <c r="BR295" i="1"/>
  <c r="BS360" i="1"/>
  <c r="BR360" i="1"/>
  <c r="CG329" i="1"/>
  <c r="CG302" i="1"/>
  <c r="BR351" i="1"/>
  <c r="BR292" i="1"/>
  <c r="BS292" i="1"/>
  <c r="BR304" i="1"/>
  <c r="CG310" i="1"/>
  <c r="CG274" i="1"/>
  <c r="CG363" i="1"/>
  <c r="BS339" i="1"/>
  <c r="BR340" i="1"/>
  <c r="BR298" i="1"/>
  <c r="BS298" i="1"/>
  <c r="BR343" i="1"/>
  <c r="BS343" i="1"/>
  <c r="BR269" i="1"/>
  <c r="BS269" i="1"/>
  <c r="CG333" i="1"/>
  <c r="BR288" i="1"/>
  <c r="BS288" i="1"/>
  <c r="BR279" i="1"/>
  <c r="BS279" i="1"/>
  <c r="BR266" i="1"/>
  <c r="BS266" i="1"/>
  <c r="CG358" i="1"/>
  <c r="CG266" i="1"/>
  <c r="BR318" i="1"/>
  <c r="BS318" i="1"/>
  <c r="CG301" i="1"/>
  <c r="CG316" i="1"/>
  <c r="CG294" i="1"/>
  <c r="BR265" i="1"/>
  <c r="BS265" i="1"/>
  <c r="CG279" i="1"/>
  <c r="BM327" i="1"/>
  <c r="BJ327" i="1"/>
  <c r="N268" i="7" s="1"/>
  <c r="BR353" i="1"/>
  <c r="BR296" i="1"/>
  <c r="BS296" i="1"/>
  <c r="CG324" i="1"/>
  <c r="BR321" i="1"/>
  <c r="BS321" i="1"/>
  <c r="CG343" i="1"/>
  <c r="BR294" i="1"/>
  <c r="BS294" i="1"/>
  <c r="AT327" i="1"/>
  <c r="AJ268" i="4" s="1"/>
  <c r="CG322" i="1"/>
  <c r="BS322" i="1"/>
  <c r="BR322" i="1"/>
  <c r="BS310" i="1"/>
  <c r="BR263" i="1"/>
  <c r="BS263" i="1"/>
  <c r="AJ70" i="4"/>
  <c r="AJ190" i="4"/>
  <c r="AJ58" i="4"/>
  <c r="AJ25" i="4"/>
  <c r="AL204" i="4"/>
  <c r="N49" i="7"/>
  <c r="S204" i="7"/>
  <c r="F204" i="7"/>
  <c r="AJ94" i="4"/>
  <c r="AL43" i="4"/>
  <c r="AJ202" i="4"/>
  <c r="AH202" i="4"/>
  <c r="AI25" i="4"/>
  <c r="CF263" i="1"/>
  <c r="K204" i="9" s="1"/>
  <c r="K204" i="7"/>
  <c r="AL151" i="4"/>
  <c r="AJ139" i="4"/>
  <c r="AL142" i="4"/>
  <c r="AJ34" i="4"/>
  <c r="R204" i="7"/>
  <c r="Q204" i="7"/>
  <c r="AJ142" i="4"/>
  <c r="AH136" i="4"/>
  <c r="AL34" i="4"/>
  <c r="AI55" i="4"/>
  <c r="AL88" i="4"/>
  <c r="AJ163" i="4"/>
  <c r="AL106" i="4"/>
  <c r="AJ88" i="4"/>
  <c r="AL67" i="4"/>
  <c r="AL55" i="4"/>
  <c r="AJ115" i="4"/>
  <c r="N204" i="7"/>
  <c r="M204" i="7"/>
  <c r="AL79" i="4"/>
  <c r="D204" i="7"/>
  <c r="E204" i="7"/>
  <c r="L204" i="7"/>
  <c r="CE263" i="1"/>
  <c r="AI67" i="4"/>
  <c r="AI79" i="4"/>
  <c r="AJ193" i="4"/>
  <c r="AJ49" i="4"/>
  <c r="AJ121" i="4"/>
  <c r="AJ157" i="4"/>
  <c r="AL7" i="4"/>
  <c r="AJ204" i="4"/>
  <c r="AH125" i="4"/>
  <c r="AJ125" i="4"/>
  <c r="AL196" i="4"/>
  <c r="AL140" i="4"/>
  <c r="AJ35" i="4"/>
  <c r="AI35" i="4"/>
  <c r="AL137" i="4"/>
  <c r="AL184" i="4"/>
  <c r="AH129" i="4"/>
  <c r="AH156" i="4"/>
  <c r="AJ156" i="4"/>
  <c r="S169" i="7"/>
  <c r="CE228" i="1"/>
  <c r="E169" i="7"/>
  <c r="Q169" i="7"/>
  <c r="F169" i="7"/>
  <c r="L169" i="7"/>
  <c r="G169" i="7"/>
  <c r="K169" i="7"/>
  <c r="R169" i="7"/>
  <c r="N169" i="7"/>
  <c r="M169" i="7"/>
  <c r="D169" i="7"/>
  <c r="AL176" i="4"/>
  <c r="AH170" i="4"/>
  <c r="AJ170" i="4"/>
  <c r="AH186" i="4"/>
  <c r="AJ186" i="4"/>
  <c r="AL201" i="4"/>
  <c r="AJ171" i="4"/>
  <c r="AI171" i="4"/>
  <c r="AL52" i="4"/>
  <c r="AL96" i="4"/>
  <c r="AJ72" i="4"/>
  <c r="AI72" i="4"/>
  <c r="S79" i="7"/>
  <c r="CE138" i="1"/>
  <c r="E79" i="7"/>
  <c r="F79" i="7"/>
  <c r="M79" i="7"/>
  <c r="D79" i="7"/>
  <c r="G79" i="7"/>
  <c r="L79" i="7"/>
  <c r="Q79" i="7"/>
  <c r="K79" i="7"/>
  <c r="AL113" i="4"/>
  <c r="AL168" i="4"/>
  <c r="AH65" i="4"/>
  <c r="AJ65" i="4"/>
  <c r="AL199" i="4"/>
  <c r="AH158" i="4"/>
  <c r="AJ158" i="4"/>
  <c r="AJ36" i="4"/>
  <c r="AI36" i="4"/>
  <c r="AJ138" i="4"/>
  <c r="AI138" i="4"/>
  <c r="S88" i="7"/>
  <c r="CE147" i="1"/>
  <c r="AL146" i="4"/>
  <c r="AH149" i="4"/>
  <c r="AJ149" i="4"/>
  <c r="AL12" i="4"/>
  <c r="AL120" i="4"/>
  <c r="S130" i="7"/>
  <c r="CE189" i="1"/>
  <c r="R130" i="7"/>
  <c r="L130" i="7"/>
  <c r="F130" i="7"/>
  <c r="E130" i="7"/>
  <c r="AL153" i="4"/>
  <c r="AH165" i="4"/>
  <c r="AJ165" i="4"/>
  <c r="AL183" i="4"/>
  <c r="S22" i="7"/>
  <c r="CE81" i="1"/>
  <c r="M22" i="7"/>
  <c r="K22" i="7"/>
  <c r="R22" i="7"/>
  <c r="E22" i="7"/>
  <c r="D22" i="7"/>
  <c r="N22" i="7"/>
  <c r="L22" i="7"/>
  <c r="S127" i="7"/>
  <c r="CE186" i="1"/>
  <c r="M127" i="7"/>
  <c r="F127" i="7"/>
  <c r="Q127" i="7"/>
  <c r="R127" i="7"/>
  <c r="L127" i="7"/>
  <c r="D127" i="7"/>
  <c r="G127" i="7"/>
  <c r="E127" i="7"/>
  <c r="N127" i="7"/>
  <c r="K127" i="7"/>
  <c r="AJ62" i="4"/>
  <c r="AI62" i="4"/>
  <c r="AL144" i="4"/>
  <c r="AH10" i="4"/>
  <c r="AL114" i="4"/>
  <c r="AJ75" i="4"/>
  <c r="AI75" i="4"/>
  <c r="AL167" i="4"/>
  <c r="AL197" i="4"/>
  <c r="AH191" i="4"/>
  <c r="AJ191" i="4"/>
  <c r="AL105" i="4"/>
  <c r="S159" i="7"/>
  <c r="CE218" i="1"/>
  <c r="M159" i="7"/>
  <c r="N159" i="7"/>
  <c r="E159" i="7"/>
  <c r="K159" i="7"/>
  <c r="G159" i="7"/>
  <c r="R159" i="7"/>
  <c r="Q159" i="7"/>
  <c r="F159" i="7"/>
  <c r="L159" i="7"/>
  <c r="M142" i="7"/>
  <c r="S142" i="7"/>
  <c r="CE201" i="1"/>
  <c r="F142" i="7"/>
  <c r="Q142" i="7"/>
  <c r="D142" i="7"/>
  <c r="N142" i="7"/>
  <c r="G142" i="7"/>
  <c r="L142" i="7"/>
  <c r="R142" i="7"/>
  <c r="E142" i="7"/>
  <c r="K142" i="7"/>
  <c r="AH141" i="4"/>
  <c r="S103" i="7"/>
  <c r="CE162" i="1"/>
  <c r="D103" i="7"/>
  <c r="M103" i="7"/>
  <c r="Q103" i="7"/>
  <c r="F103" i="7"/>
  <c r="G103" i="7"/>
  <c r="AJ195" i="4"/>
  <c r="AI195" i="4"/>
  <c r="AL109" i="4"/>
  <c r="AH200" i="4"/>
  <c r="AJ200" i="4"/>
  <c r="AJ54" i="4"/>
  <c r="AI54" i="4"/>
  <c r="AL73" i="4"/>
  <c r="AJ61" i="4"/>
  <c r="AI61" i="4"/>
  <c r="AJ87" i="4"/>
  <c r="AI87" i="4"/>
  <c r="S58" i="7"/>
  <c r="CE117" i="1"/>
  <c r="D58" i="7"/>
  <c r="L58" i="7"/>
  <c r="E58" i="7"/>
  <c r="M58" i="7"/>
  <c r="G58" i="7"/>
  <c r="Q58" i="7"/>
  <c r="K58" i="7"/>
  <c r="N58" i="7"/>
  <c r="R58" i="7"/>
  <c r="F58" i="7"/>
  <c r="AJ172" i="4"/>
  <c r="AH172" i="4"/>
  <c r="AJ89" i="4"/>
  <c r="AI89" i="4"/>
  <c r="AJ63" i="4"/>
  <c r="AI63" i="4"/>
  <c r="AL116" i="4"/>
  <c r="AL192" i="4"/>
  <c r="AJ86" i="4"/>
  <c r="AI86" i="4"/>
  <c r="AJ80" i="4"/>
  <c r="AI80" i="4"/>
  <c r="AL179" i="4"/>
  <c r="AL57" i="4"/>
  <c r="AL162" i="4"/>
  <c r="AJ9" i="4"/>
  <c r="AI9" i="4"/>
  <c r="AH133" i="4"/>
  <c r="AL99" i="4"/>
  <c r="AJ81" i="4"/>
  <c r="AI81" i="4"/>
  <c r="AL107" i="4"/>
  <c r="AL24" i="4"/>
  <c r="AH147" i="4"/>
  <c r="AL59" i="4"/>
  <c r="AH134" i="4"/>
  <c r="AJ134" i="4"/>
  <c r="AL83" i="4"/>
  <c r="AJ39" i="4"/>
  <c r="AI39" i="4"/>
  <c r="AH175" i="4"/>
  <c r="AJ175" i="4"/>
  <c r="AL27" i="4"/>
  <c r="AH203" i="4"/>
  <c r="AJ203" i="4"/>
  <c r="AL44" i="4"/>
  <c r="AL14" i="4"/>
  <c r="AJ154" i="4"/>
  <c r="AH154" i="4"/>
  <c r="AL33" i="4"/>
  <c r="AL26" i="4"/>
  <c r="AJ118" i="4"/>
  <c r="AH118" i="4"/>
  <c r="AL8" i="4"/>
  <c r="AH76" i="4"/>
  <c r="AJ76" i="4"/>
  <c r="AL71" i="4"/>
  <c r="AI117" i="4"/>
  <c r="AH100" i="4"/>
  <c r="AJ100" i="4"/>
  <c r="AJ97" i="4"/>
  <c r="AI97" i="4"/>
  <c r="AH189" i="4"/>
  <c r="AJ46" i="4"/>
  <c r="AH46" i="4"/>
  <c r="AL53" i="4"/>
  <c r="AH180" i="4"/>
  <c r="AJ180" i="4"/>
  <c r="AJ30" i="4"/>
  <c r="AI30" i="4"/>
  <c r="AJ66" i="4"/>
  <c r="AI66" i="4"/>
  <c r="AH164" i="4"/>
  <c r="AJ164" i="4"/>
  <c r="AH64" i="4"/>
  <c r="AL45" i="4"/>
  <c r="AH47" i="4"/>
  <c r="AJ47" i="4"/>
  <c r="AH182" i="4"/>
  <c r="AJ182" i="4"/>
  <c r="S94" i="7"/>
  <c r="CE153" i="1"/>
  <c r="D94" i="7"/>
  <c r="L94" i="7"/>
  <c r="M94" i="7"/>
  <c r="E94" i="7"/>
  <c r="G94" i="7"/>
  <c r="Q94" i="7"/>
  <c r="N94" i="7"/>
  <c r="R94" i="7"/>
  <c r="K94" i="7"/>
  <c r="F94" i="7"/>
  <c r="AL185" i="4"/>
  <c r="AJ109" i="4"/>
  <c r="AI109" i="4"/>
  <c r="AL54" i="4"/>
  <c r="AH152" i="4"/>
  <c r="AJ152" i="4"/>
  <c r="AL143" i="4"/>
  <c r="S112" i="7"/>
  <c r="CE171" i="1"/>
  <c r="K112" i="7"/>
  <c r="R112" i="7"/>
  <c r="M112" i="7"/>
  <c r="Q112" i="7"/>
  <c r="G112" i="7"/>
  <c r="N112" i="7"/>
  <c r="E112" i="7"/>
  <c r="D112" i="7"/>
  <c r="AJ73" i="4"/>
  <c r="AI73" i="4"/>
  <c r="AL122" i="4"/>
  <c r="AL61" i="4"/>
  <c r="AL135" i="4"/>
  <c r="AL181" i="4"/>
  <c r="S70" i="7"/>
  <c r="CE129" i="1"/>
  <c r="K70" i="7"/>
  <c r="L70" i="7"/>
  <c r="D70" i="7"/>
  <c r="N70" i="7"/>
  <c r="F70" i="7"/>
  <c r="M70" i="7"/>
  <c r="Q70" i="7"/>
  <c r="E70" i="7"/>
  <c r="R70" i="7"/>
  <c r="G70" i="7"/>
  <c r="S28" i="7"/>
  <c r="CE87" i="1"/>
  <c r="D28" i="7"/>
  <c r="E28" i="7"/>
  <c r="G28" i="7"/>
  <c r="F28" i="7"/>
  <c r="M28" i="7"/>
  <c r="K28" i="7"/>
  <c r="Q28" i="7"/>
  <c r="L28" i="7"/>
  <c r="R28" i="7"/>
  <c r="N28" i="7"/>
  <c r="AJ104" i="4"/>
  <c r="AH104" i="4"/>
  <c r="AL131" i="4"/>
  <c r="AH128" i="4"/>
  <c r="AJ128" i="4"/>
  <c r="S25" i="7"/>
  <c r="CE84" i="1"/>
  <c r="R25" i="7"/>
  <c r="D25" i="7"/>
  <c r="K25" i="7"/>
  <c r="N25" i="7"/>
  <c r="L25" i="7"/>
  <c r="S19" i="7"/>
  <c r="CE78" i="1"/>
  <c r="D19" i="7"/>
  <c r="L19" i="7"/>
  <c r="K19" i="7"/>
  <c r="M19" i="7"/>
  <c r="F19" i="7"/>
  <c r="N19" i="7"/>
  <c r="G19" i="7"/>
  <c r="AL172" i="4"/>
  <c r="AJ59" i="4"/>
  <c r="AI59" i="4"/>
  <c r="AH83" i="4"/>
  <c r="AJ83" i="4"/>
  <c r="S202" i="7"/>
  <c r="CE261" i="1"/>
  <c r="D202" i="7"/>
  <c r="R202" i="7"/>
  <c r="K202" i="7"/>
  <c r="N202" i="7"/>
  <c r="L202" i="7"/>
  <c r="E202" i="7"/>
  <c r="Q202" i="7"/>
  <c r="F202" i="7"/>
  <c r="G202" i="7"/>
  <c r="M202" i="7"/>
  <c r="AL39" i="4"/>
  <c r="AJ27" i="4"/>
  <c r="AI27" i="4"/>
  <c r="AH173" i="4"/>
  <c r="AL102" i="4"/>
  <c r="AH119" i="4"/>
  <c r="AJ119" i="4"/>
  <c r="AL133" i="4"/>
  <c r="AJ44" i="4"/>
  <c r="AI44" i="4"/>
  <c r="S115" i="7"/>
  <c r="CE174" i="1"/>
  <c r="M115" i="7"/>
  <c r="F115" i="7"/>
  <c r="D115" i="7"/>
  <c r="Q115" i="7"/>
  <c r="G115" i="7"/>
  <c r="L115" i="7"/>
  <c r="K115" i="7"/>
  <c r="E115" i="7"/>
  <c r="R115" i="7"/>
  <c r="N115" i="7"/>
  <c r="AI14" i="4"/>
  <c r="AH108" i="4"/>
  <c r="AJ108" i="4"/>
  <c r="AL132" i="4"/>
  <c r="N121" i="7"/>
  <c r="AL129" i="4"/>
  <c r="AH161" i="4"/>
  <c r="AJ161" i="4"/>
  <c r="AL156" i="4"/>
  <c r="L106" i="7"/>
  <c r="S106" i="7"/>
  <c r="CE165" i="1"/>
  <c r="G106" i="7"/>
  <c r="N106" i="7"/>
  <c r="K106" i="7"/>
  <c r="R106" i="7"/>
  <c r="D106" i="7"/>
  <c r="F106" i="7"/>
  <c r="M106" i="7"/>
  <c r="Q106" i="7"/>
  <c r="E106" i="7"/>
  <c r="AH187" i="4"/>
  <c r="AJ187" i="4"/>
  <c r="AL170" i="4"/>
  <c r="AL186" i="4"/>
  <c r="AJ33" i="4"/>
  <c r="AI33" i="4"/>
  <c r="AL171" i="4"/>
  <c r="AJ26" i="4"/>
  <c r="AI26" i="4"/>
  <c r="AI8" i="4"/>
  <c r="AL111" i="4"/>
  <c r="AL155" i="4"/>
  <c r="S85" i="7"/>
  <c r="CE144" i="1"/>
  <c r="E85" i="7"/>
  <c r="L85" i="7"/>
  <c r="F85" i="7"/>
  <c r="R85" i="7"/>
  <c r="G85" i="7"/>
  <c r="K85" i="7"/>
  <c r="Q85" i="7"/>
  <c r="N85" i="7"/>
  <c r="D85" i="7"/>
  <c r="M85" i="7"/>
  <c r="AL158" i="4"/>
  <c r="AL138" i="4"/>
  <c r="AH174" i="4"/>
  <c r="AJ174" i="4"/>
  <c r="S34" i="7"/>
  <c r="CE93" i="1"/>
  <c r="R34" i="7"/>
  <c r="D34" i="7"/>
  <c r="F34" i="7"/>
  <c r="M34" i="7"/>
  <c r="N34" i="7"/>
  <c r="E34" i="7"/>
  <c r="Q34" i="7"/>
  <c r="K34" i="7"/>
  <c r="L34" i="7"/>
  <c r="G34" i="7"/>
  <c r="AL126" i="4"/>
  <c r="AH29" i="4"/>
  <c r="AJ29" i="4"/>
  <c r="AL97" i="4"/>
  <c r="AL149" i="4"/>
  <c r="N163" i="7"/>
  <c r="S163" i="7"/>
  <c r="CE222" i="1"/>
  <c r="M163" i="7"/>
  <c r="D163" i="7"/>
  <c r="E163" i="7"/>
  <c r="G163" i="7"/>
  <c r="Q163" i="7"/>
  <c r="L163" i="7"/>
  <c r="R163" i="7"/>
  <c r="K163" i="7"/>
  <c r="F163" i="7"/>
  <c r="AL110" i="4"/>
  <c r="AL46" i="4"/>
  <c r="S13" i="7"/>
  <c r="CE72" i="1"/>
  <c r="D13" i="7"/>
  <c r="M13" i="7"/>
  <c r="L13" i="7"/>
  <c r="F13" i="7"/>
  <c r="R13" i="7"/>
  <c r="G13" i="7"/>
  <c r="N13" i="7"/>
  <c r="K13" i="7"/>
  <c r="Q13" i="7"/>
  <c r="AL198" i="4"/>
  <c r="AL165" i="4"/>
  <c r="AL30" i="4"/>
  <c r="S43" i="7"/>
  <c r="CE102" i="1"/>
  <c r="G43" i="7"/>
  <c r="K43" i="7"/>
  <c r="Q43" i="7"/>
  <c r="E43" i="7"/>
  <c r="D43" i="7"/>
  <c r="R43" i="7"/>
  <c r="F43" i="7"/>
  <c r="L43" i="7"/>
  <c r="N43" i="7"/>
  <c r="M43" i="7"/>
  <c r="AL145" i="4"/>
  <c r="AH123" i="4"/>
  <c r="S166" i="7"/>
  <c r="CE225" i="1"/>
  <c r="K166" i="7"/>
  <c r="R166" i="7"/>
  <c r="G166" i="7"/>
  <c r="N166" i="7"/>
  <c r="L166" i="7"/>
  <c r="D166" i="7"/>
  <c r="Q166" i="7"/>
  <c r="E166" i="7"/>
  <c r="F166" i="7"/>
  <c r="M166" i="7"/>
  <c r="AL66" i="4"/>
  <c r="S91" i="7"/>
  <c r="CE150" i="1"/>
  <c r="Q91" i="7"/>
  <c r="K91" i="7"/>
  <c r="L91" i="7"/>
  <c r="F91" i="7"/>
  <c r="D91" i="7"/>
  <c r="M91" i="7"/>
  <c r="E91" i="7"/>
  <c r="R91" i="7"/>
  <c r="G91" i="7"/>
  <c r="AL191" i="4"/>
  <c r="AL64" i="4"/>
  <c r="AH194" i="4"/>
  <c r="AJ194" i="4"/>
  <c r="AJ45" i="4"/>
  <c r="AI45" i="4"/>
  <c r="AL141" i="4"/>
  <c r="AL188" i="4"/>
  <c r="AL195" i="4"/>
  <c r="AJ60" i="4"/>
  <c r="AI60" i="4"/>
  <c r="AJ177" i="4"/>
  <c r="AI177" i="4"/>
  <c r="AH160" i="4"/>
  <c r="AJ38" i="4"/>
  <c r="AI38" i="4"/>
  <c r="AL41" i="4"/>
  <c r="AH101" i="4"/>
  <c r="AJ101" i="4"/>
  <c r="AJ93" i="4"/>
  <c r="AI93" i="4"/>
  <c r="AJ78" i="4"/>
  <c r="AI78" i="4"/>
  <c r="AL98" i="4"/>
  <c r="AL74" i="4"/>
  <c r="AL69" i="4"/>
  <c r="AL125" i="4"/>
  <c r="AH40" i="4"/>
  <c r="AJ40" i="4"/>
  <c r="AH140" i="4"/>
  <c r="AJ140" i="4"/>
  <c r="AJ56" i="4"/>
  <c r="AI56" i="4"/>
  <c r="AH192" i="4"/>
  <c r="AJ192" i="4"/>
  <c r="AL37" i="4"/>
  <c r="AH179" i="4"/>
  <c r="AJ179" i="4"/>
  <c r="AL92" i="4"/>
  <c r="AJ184" i="4"/>
  <c r="AH184" i="4"/>
  <c r="AL21" i="4"/>
  <c r="AL23" i="4"/>
  <c r="AH201" i="4"/>
  <c r="AJ201" i="4"/>
  <c r="AL32" i="4"/>
  <c r="AL76" i="4"/>
  <c r="AH113" i="4"/>
  <c r="AJ113" i="4"/>
  <c r="AJ90" i="4"/>
  <c r="AI90" i="4"/>
  <c r="AJ168" i="4"/>
  <c r="AI168" i="4"/>
  <c r="AH71" i="4"/>
  <c r="AJ71" i="4"/>
  <c r="AH199" i="4"/>
  <c r="AJ199" i="4"/>
  <c r="AH77" i="4"/>
  <c r="AJ77" i="4"/>
  <c r="AH95" i="4"/>
  <c r="AJ95" i="4"/>
  <c r="AL100" i="4"/>
  <c r="AL11" i="4"/>
  <c r="AL29" i="4"/>
  <c r="AL51" i="4"/>
  <c r="AH120" i="4"/>
  <c r="AJ120" i="4"/>
  <c r="AJ153" i="4"/>
  <c r="AI153" i="4"/>
  <c r="S136" i="7"/>
  <c r="CE195" i="1"/>
  <c r="AL68" i="4"/>
  <c r="AJ144" i="4"/>
  <c r="AI144" i="4"/>
  <c r="AJ84" i="4"/>
  <c r="AI84" i="4"/>
  <c r="AL47" i="4"/>
  <c r="AJ42" i="4"/>
  <c r="AI42" i="4"/>
  <c r="AL50" i="4"/>
  <c r="AL60" i="4"/>
  <c r="AL200" i="4"/>
  <c r="AL152" i="4"/>
  <c r="AL38" i="4"/>
  <c r="S48" i="7"/>
  <c r="CE107" i="1"/>
  <c r="K48" i="7"/>
  <c r="R48" i="7"/>
  <c r="G48" i="7"/>
  <c r="N48" i="7"/>
  <c r="M48" i="7"/>
  <c r="E48" i="7"/>
  <c r="Q48" i="7"/>
  <c r="F48" i="7"/>
  <c r="L48" i="7"/>
  <c r="D48" i="7"/>
  <c r="AH41" i="4"/>
  <c r="AJ41" i="4"/>
  <c r="S124" i="7"/>
  <c r="CE183" i="1"/>
  <c r="AL101" i="4"/>
  <c r="AH150" i="4"/>
  <c r="AJ150" i="4"/>
  <c r="AL93" i="4"/>
  <c r="AL78" i="4"/>
  <c r="AL104" i="4"/>
  <c r="AJ98" i="4"/>
  <c r="AI98" i="4"/>
  <c r="AL128" i="4"/>
  <c r="AJ74" i="4"/>
  <c r="AI74" i="4"/>
  <c r="AJ69" i="4"/>
  <c r="AI69" i="4"/>
  <c r="Q139" i="7"/>
  <c r="S139" i="7"/>
  <c r="CE198" i="1"/>
  <c r="F139" i="7"/>
  <c r="M139" i="7"/>
  <c r="D139" i="7"/>
  <c r="K139" i="7"/>
  <c r="E139" i="7"/>
  <c r="L139" i="7"/>
  <c r="G139" i="7"/>
  <c r="R139" i="7"/>
  <c r="N139" i="7"/>
  <c r="AL134" i="4"/>
  <c r="AH116" i="4"/>
  <c r="AJ116" i="4"/>
  <c r="S148" i="7"/>
  <c r="CE207" i="1"/>
  <c r="AL108" i="4"/>
  <c r="AH107" i="4"/>
  <c r="AJ107" i="4"/>
  <c r="AH23" i="4"/>
  <c r="AJ23" i="4"/>
  <c r="AL161" i="4"/>
  <c r="R193" i="7"/>
  <c r="S193" i="7"/>
  <c r="CE252" i="1"/>
  <c r="N193" i="7"/>
  <c r="L193" i="7"/>
  <c r="E193" i="7"/>
  <c r="F193" i="7"/>
  <c r="Q193" i="7"/>
  <c r="K193" i="7"/>
  <c r="M193" i="7"/>
  <c r="G193" i="7"/>
  <c r="D193" i="7"/>
  <c r="AL154" i="4"/>
  <c r="S7" i="7"/>
  <c r="CE66" i="1"/>
  <c r="AH176" i="4"/>
  <c r="AL187" i="4"/>
  <c r="AH17" i="4"/>
  <c r="R157" i="7"/>
  <c r="S157" i="7"/>
  <c r="CE216" i="1"/>
  <c r="D157" i="7"/>
  <c r="L157" i="7"/>
  <c r="K157" i="7"/>
  <c r="N157" i="7"/>
  <c r="M157" i="7"/>
  <c r="Q157" i="7"/>
  <c r="G157" i="7"/>
  <c r="E157" i="7"/>
  <c r="F157" i="7"/>
  <c r="AI32" i="4"/>
  <c r="AJ96" i="4"/>
  <c r="AI96" i="4"/>
  <c r="AL118" i="4"/>
  <c r="S151" i="7"/>
  <c r="CE210" i="1"/>
  <c r="F151" i="7"/>
  <c r="M151" i="7"/>
  <c r="D151" i="7"/>
  <c r="G151" i="7"/>
  <c r="R151" i="7"/>
  <c r="K151" i="7"/>
  <c r="Q151" i="7"/>
  <c r="L151" i="7"/>
  <c r="N151" i="7"/>
  <c r="E151" i="7"/>
  <c r="AL90" i="4"/>
  <c r="AL117" i="4"/>
  <c r="AI11" i="4"/>
  <c r="AL174" i="4"/>
  <c r="S49" i="7"/>
  <c r="G49" i="7"/>
  <c r="L49" i="7"/>
  <c r="AH146" i="4"/>
  <c r="AJ146" i="4"/>
  <c r="AJ51" i="4"/>
  <c r="AI51" i="4"/>
  <c r="AL189" i="4"/>
  <c r="S67" i="7"/>
  <c r="CE126" i="1"/>
  <c r="K67" i="7"/>
  <c r="Q67" i="7"/>
  <c r="G67" i="7"/>
  <c r="M67" i="7"/>
  <c r="N67" i="7"/>
  <c r="E67" i="7"/>
  <c r="R67" i="7"/>
  <c r="F67" i="7"/>
  <c r="L67" i="7"/>
  <c r="D67" i="7"/>
  <c r="S55" i="7"/>
  <c r="CE114" i="1"/>
  <c r="G55" i="7"/>
  <c r="L55" i="7"/>
  <c r="K55" i="7"/>
  <c r="Q55" i="7"/>
  <c r="F55" i="7"/>
  <c r="D55" i="7"/>
  <c r="R55" i="7"/>
  <c r="E55" i="7"/>
  <c r="N55" i="7"/>
  <c r="M55" i="7"/>
  <c r="AI183" i="4"/>
  <c r="AL180" i="4"/>
  <c r="AJ68" i="4"/>
  <c r="AI68" i="4"/>
  <c r="AL123" i="4"/>
  <c r="AH114" i="4"/>
  <c r="AJ114" i="4"/>
  <c r="AH167" i="4"/>
  <c r="AJ167" i="4"/>
  <c r="AH197" i="4"/>
  <c r="AJ197" i="4"/>
  <c r="AL164" i="4"/>
  <c r="AJ105" i="4"/>
  <c r="AI105" i="4"/>
  <c r="AL84" i="4"/>
  <c r="AL194" i="4"/>
  <c r="AL42" i="4"/>
  <c r="AL182" i="4"/>
  <c r="AJ50" i="4"/>
  <c r="AI50" i="4"/>
  <c r="AJ135" i="4"/>
  <c r="AI135" i="4"/>
  <c r="AH181" i="4"/>
  <c r="AJ181" i="4"/>
  <c r="AH131" i="4"/>
  <c r="AJ131" i="4"/>
  <c r="AL82" i="4"/>
  <c r="T204" i="7"/>
  <c r="AH196" i="4"/>
  <c r="AL147" i="4"/>
  <c r="AL56" i="4"/>
  <c r="AJ37" i="4"/>
  <c r="AI37" i="4"/>
  <c r="AL175" i="4"/>
  <c r="AL173" i="4"/>
  <c r="AH162" i="4"/>
  <c r="AJ162" i="4"/>
  <c r="AL203" i="4"/>
  <c r="AJ92" i="4"/>
  <c r="AI92" i="4"/>
  <c r="AL119" i="4"/>
  <c r="AH99" i="4"/>
  <c r="AH137" i="4"/>
  <c r="AJ137" i="4"/>
  <c r="L178" i="7"/>
  <c r="S178" i="7"/>
  <c r="N178" i="7"/>
  <c r="CE237" i="1"/>
  <c r="F178" i="7"/>
  <c r="Q178" i="7"/>
  <c r="E178" i="7"/>
  <c r="K178" i="7"/>
  <c r="D178" i="7"/>
  <c r="M178" i="7"/>
  <c r="G178" i="7"/>
  <c r="R178" i="7"/>
  <c r="AL87" i="4"/>
  <c r="AL40" i="4"/>
  <c r="AL89" i="4"/>
  <c r="AL63" i="4"/>
  <c r="AL86" i="4"/>
  <c r="AL80" i="4"/>
  <c r="AJ102" i="4"/>
  <c r="AI102" i="4"/>
  <c r="AJ57" i="4"/>
  <c r="AI57" i="4"/>
  <c r="AL9" i="4"/>
  <c r="AL35" i="4"/>
  <c r="AL81" i="4"/>
  <c r="AJ132" i="4"/>
  <c r="AI132" i="4"/>
  <c r="AJ24" i="4"/>
  <c r="AI24" i="4"/>
  <c r="AL17" i="4"/>
  <c r="AH52" i="4"/>
  <c r="AJ52" i="4"/>
  <c r="AL72" i="4"/>
  <c r="AH111" i="4"/>
  <c r="AJ111" i="4"/>
  <c r="AH155" i="4"/>
  <c r="AL65" i="4"/>
  <c r="AL77" i="4"/>
  <c r="AL36" i="4"/>
  <c r="AL95" i="4"/>
  <c r="AJ126" i="4"/>
  <c r="AI126" i="4"/>
  <c r="AJ12" i="4"/>
  <c r="AI12" i="4"/>
  <c r="AH110" i="4"/>
  <c r="AJ110" i="4"/>
  <c r="AH198" i="4"/>
  <c r="AJ198" i="4"/>
  <c r="AJ53" i="4"/>
  <c r="AH53" i="4"/>
  <c r="S190" i="7"/>
  <c r="CE249" i="1"/>
  <c r="N190" i="7"/>
  <c r="K190" i="7"/>
  <c r="E190" i="7"/>
  <c r="M190" i="7"/>
  <c r="L190" i="7"/>
  <c r="R190" i="7"/>
  <c r="G190" i="7"/>
  <c r="F190" i="7"/>
  <c r="Q190" i="7"/>
  <c r="D190" i="7"/>
  <c r="AH145" i="4"/>
  <c r="AJ145" i="4"/>
  <c r="AL62" i="4"/>
  <c r="AL10" i="4"/>
  <c r="AL75" i="4"/>
  <c r="AH188" i="4"/>
  <c r="AJ188" i="4"/>
  <c r="AH185" i="4"/>
  <c r="AJ185" i="4"/>
  <c r="AL177" i="4"/>
  <c r="S31" i="7"/>
  <c r="CE90" i="1"/>
  <c r="E31" i="7"/>
  <c r="N31" i="7"/>
  <c r="D31" i="7"/>
  <c r="G31" i="7"/>
  <c r="R31" i="7"/>
  <c r="F31" i="7"/>
  <c r="K31" i="7"/>
  <c r="M31" i="7"/>
  <c r="Q31" i="7"/>
  <c r="AL160" i="4"/>
  <c r="AH143" i="4"/>
  <c r="AJ143" i="4"/>
  <c r="AH122" i="4"/>
  <c r="AJ122" i="4"/>
  <c r="AL150" i="4"/>
  <c r="AJ82" i="4"/>
  <c r="AH82" i="4"/>
  <c r="AL6" i="4"/>
  <c r="AJ6" i="4"/>
  <c r="AI6" i="4"/>
  <c r="AP64" i="1" l="1"/>
  <c r="CF363" i="1"/>
  <c r="K304" i="9" s="1"/>
  <c r="T304" i="7"/>
  <c r="BS148" i="1"/>
  <c r="BN338" i="1"/>
  <c r="R279" i="7" s="1"/>
  <c r="AZ363" i="1"/>
  <c r="D304" i="7" s="1"/>
  <c r="CJ226" i="1"/>
  <c r="CE338" i="1"/>
  <c r="CG338" i="1" s="1"/>
  <c r="BG338" i="1"/>
  <c r="K279" i="7" s="1"/>
  <c r="BJ363" i="1"/>
  <c r="N304" i="7" s="1"/>
  <c r="BS349" i="1"/>
  <c r="CE271" i="1"/>
  <c r="T225" i="7"/>
  <c r="CF340" i="1"/>
  <c r="K281" i="9" s="1"/>
  <c r="BM363" i="1"/>
  <c r="Q304" i="7" s="1"/>
  <c r="BJ271" i="1"/>
  <c r="N212" i="7" s="1"/>
  <c r="T213" i="7"/>
  <c r="CJ270" i="1"/>
  <c r="BC357" i="1"/>
  <c r="G298" i="7" s="1"/>
  <c r="T259" i="7"/>
  <c r="BS172" i="1"/>
  <c r="S304" i="7"/>
  <c r="BC363" i="1"/>
  <c r="G304" i="7" s="1"/>
  <c r="BG363" i="1"/>
  <c r="BQ363" i="1"/>
  <c r="BA363" i="1"/>
  <c r="E304" i="7" s="1"/>
  <c r="CF274" i="1"/>
  <c r="K215" i="9" s="1"/>
  <c r="K298" i="7"/>
  <c r="BI265" i="1"/>
  <c r="M206" i="7" s="1"/>
  <c r="AZ287" i="1"/>
  <c r="D228" i="7" s="1"/>
  <c r="BS315" i="1"/>
  <c r="CJ291" i="1"/>
  <c r="CJ193" i="1"/>
  <c r="BH357" i="1"/>
  <c r="L298" i="7" s="1"/>
  <c r="CJ223" i="1"/>
  <c r="K232" i="7"/>
  <c r="BM357" i="1"/>
  <c r="Q298" i="7" s="1"/>
  <c r="T267" i="7"/>
  <c r="CJ272" i="1"/>
  <c r="BV223" i="1"/>
  <c r="CH223" i="1" s="1"/>
  <c r="CJ294" i="1"/>
  <c r="BX294" i="1"/>
  <c r="BA357" i="1"/>
  <c r="E298" i="7" s="1"/>
  <c r="BV294" i="1"/>
  <c r="CH294" i="1" s="1"/>
  <c r="BK88" i="1"/>
  <c r="BQ338" i="1"/>
  <c r="CJ324" i="1"/>
  <c r="BN357" i="1"/>
  <c r="R298" i="7" s="1"/>
  <c r="BR65" i="1"/>
  <c r="BT65" i="1" s="1"/>
  <c r="BU65" i="1" s="1"/>
  <c r="CE357" i="1"/>
  <c r="CG357" i="1" s="1"/>
  <c r="BH338" i="1"/>
  <c r="L279" i="7" s="1"/>
  <c r="BM295" i="1"/>
  <c r="Q236" i="7" s="1"/>
  <c r="BB357" i="1"/>
  <c r="F298" i="7" s="1"/>
  <c r="BB278" i="1"/>
  <c r="F219" i="7" s="1"/>
  <c r="BM278" i="1"/>
  <c r="BI357" i="1"/>
  <c r="M298" i="7" s="1"/>
  <c r="BS329" i="1"/>
  <c r="BX67" i="1"/>
  <c r="BA278" i="1"/>
  <c r="E219" i="7" s="1"/>
  <c r="BV67" i="1"/>
  <c r="CH67" i="1" s="1"/>
  <c r="CJ181" i="1"/>
  <c r="CE278" i="1"/>
  <c r="J219" i="9" s="1"/>
  <c r="AZ328" i="1"/>
  <c r="D269" i="7" s="1"/>
  <c r="BI271" i="1"/>
  <c r="M212" i="7" s="1"/>
  <c r="BJ265" i="1"/>
  <c r="N206" i="7" s="1"/>
  <c r="BJ338" i="1"/>
  <c r="N279" i="7" s="1"/>
  <c r="CJ100" i="1"/>
  <c r="BX100" i="1"/>
  <c r="BK100" i="1" s="1"/>
  <c r="S279" i="7"/>
  <c r="BB338" i="1"/>
  <c r="F279" i="7" s="1"/>
  <c r="BS281" i="1"/>
  <c r="BC338" i="1"/>
  <c r="G279" i="7" s="1"/>
  <c r="BV340" i="1"/>
  <c r="CH340" i="1" s="1"/>
  <c r="T228" i="7"/>
  <c r="BV345" i="1"/>
  <c r="CH345" i="1" s="1"/>
  <c r="BQ287" i="1"/>
  <c r="BR287" i="1" s="1"/>
  <c r="CJ326" i="1"/>
  <c r="BX345" i="1"/>
  <c r="K267" i="7"/>
  <c r="BC287" i="1"/>
  <c r="G228" i="7" s="1"/>
  <c r="BA287" i="1"/>
  <c r="E228" i="7" s="1"/>
  <c r="BS160" i="1"/>
  <c r="BV349" i="1"/>
  <c r="CH349" i="1" s="1"/>
  <c r="BP328" i="1"/>
  <c r="CF328" i="1" s="1"/>
  <c r="K269" i="9" s="1"/>
  <c r="CJ128" i="1"/>
  <c r="T270" i="7"/>
  <c r="BS274" i="1"/>
  <c r="BX333" i="1"/>
  <c r="T236" i="7"/>
  <c r="BH328" i="1"/>
  <c r="L269" i="7" s="1"/>
  <c r="BH308" i="1"/>
  <c r="L249" i="7" s="1"/>
  <c r="BB331" i="1"/>
  <c r="F272" i="7" s="1"/>
  <c r="S228" i="7"/>
  <c r="BB287" i="1"/>
  <c r="F228" i="7" s="1"/>
  <c r="BC331" i="1"/>
  <c r="G272" i="7" s="1"/>
  <c r="BX196" i="1"/>
  <c r="BK196" i="1" s="1"/>
  <c r="K286" i="7"/>
  <c r="BS128" i="1"/>
  <c r="BT128" i="1" s="1"/>
  <c r="BU128" i="1" s="1"/>
  <c r="BV333" i="1"/>
  <c r="CH333" i="1" s="1"/>
  <c r="CJ208" i="1"/>
  <c r="CJ333" i="1"/>
  <c r="BP314" i="1"/>
  <c r="AZ357" i="1"/>
  <c r="D298" i="7" s="1"/>
  <c r="CJ310" i="1"/>
  <c r="BA314" i="1"/>
  <c r="E255" i="7" s="1"/>
  <c r="CJ180" i="1"/>
  <c r="BQ314" i="1"/>
  <c r="BI314" i="1"/>
  <c r="M255" i="7" s="1"/>
  <c r="BV291" i="1"/>
  <c r="CH291" i="1" s="1"/>
  <c r="BG314" i="1"/>
  <c r="K255" i="7" s="1"/>
  <c r="BJ314" i="1"/>
  <c r="N255" i="7" s="1"/>
  <c r="BX128" i="1"/>
  <c r="BK128" i="1" s="1"/>
  <c r="AZ271" i="1"/>
  <c r="D212" i="7" s="1"/>
  <c r="BV272" i="1"/>
  <c r="CH272" i="1" s="1"/>
  <c r="BX189" i="1"/>
  <c r="CJ196" i="1"/>
  <c r="K281" i="7"/>
  <c r="BG278" i="1"/>
  <c r="K219" i="7" s="1"/>
  <c r="BC265" i="1"/>
  <c r="G206" i="7" s="1"/>
  <c r="BX272" i="1"/>
  <c r="CJ189" i="1"/>
  <c r="BX149" i="1"/>
  <c r="BV189" i="1"/>
  <c r="CH189" i="1" s="1"/>
  <c r="CJ149" i="1"/>
  <c r="BQ271" i="1"/>
  <c r="BV325" i="1"/>
  <c r="CH325" i="1" s="1"/>
  <c r="BI278" i="1"/>
  <c r="M219" i="7" s="1"/>
  <c r="BJ328" i="1"/>
  <c r="N269" i="7" s="1"/>
  <c r="BX326" i="1"/>
  <c r="BK326" i="1" s="1"/>
  <c r="O267" i="7" s="1"/>
  <c r="BI328" i="1"/>
  <c r="M269" i="7" s="1"/>
  <c r="BV208" i="1"/>
  <c r="CH208" i="1" s="1"/>
  <c r="BN265" i="1"/>
  <c r="R206" i="7" s="1"/>
  <c r="BK145" i="1"/>
  <c r="BX324" i="1"/>
  <c r="BX349" i="1"/>
  <c r="CA345" i="1"/>
  <c r="CJ349" i="1"/>
  <c r="BV338" i="1"/>
  <c r="CH338" i="1" s="1"/>
  <c r="BV310" i="1"/>
  <c r="CH310" i="1" s="1"/>
  <c r="BX315" i="1"/>
  <c r="BX310" i="1"/>
  <c r="CJ315" i="1"/>
  <c r="BV315" i="1"/>
  <c r="CH315" i="1" s="1"/>
  <c r="BN271" i="1"/>
  <c r="R212" i="7" s="1"/>
  <c r="BG265" i="1"/>
  <c r="CJ265" i="1" s="1"/>
  <c r="BQ278" i="1"/>
  <c r="BR278" i="1" s="1"/>
  <c r="BX351" i="1"/>
  <c r="BK164" i="1"/>
  <c r="AZ265" i="1"/>
  <c r="D206" i="7" s="1"/>
  <c r="S245" i="7"/>
  <c r="CE304" i="1"/>
  <c r="BG304" i="1"/>
  <c r="BH304" i="1"/>
  <c r="L245" i="7" s="1"/>
  <c r="BV181" i="1"/>
  <c r="CH181" i="1" s="1"/>
  <c r="S219" i="7"/>
  <c r="CF353" i="1"/>
  <c r="K294" i="9" s="1"/>
  <c r="CL263" i="1"/>
  <c r="CD339" i="1"/>
  <c r="I280" i="9" s="1"/>
  <c r="T251" i="7"/>
  <c r="CJ336" i="1"/>
  <c r="BJ278" i="1"/>
  <c r="N219" i="7" s="1"/>
  <c r="BX336" i="1"/>
  <c r="BX270" i="1"/>
  <c r="BK270" i="1" s="1"/>
  <c r="O211" i="7" s="1"/>
  <c r="BH278" i="1"/>
  <c r="L219" i="7" s="1"/>
  <c r="BR78" i="1"/>
  <c r="BK96" i="1"/>
  <c r="BV336" i="1"/>
  <c r="CH336" i="1" s="1"/>
  <c r="AZ278" i="1"/>
  <c r="D219" i="7" s="1"/>
  <c r="BX269" i="1"/>
  <c r="CF304" i="1"/>
  <c r="K245" i="9" s="1"/>
  <c r="BV269" i="1"/>
  <c r="CH269" i="1" s="1"/>
  <c r="BC278" i="1"/>
  <c r="G219" i="7" s="1"/>
  <c r="BX321" i="1"/>
  <c r="BS312" i="1"/>
  <c r="CJ296" i="1"/>
  <c r="CJ269" i="1"/>
  <c r="BV296" i="1"/>
  <c r="CH296" i="1" s="1"/>
  <c r="CJ94" i="1"/>
  <c r="BX296" i="1"/>
  <c r="BX94" i="1"/>
  <c r="BK107" i="1"/>
  <c r="O48" i="7" s="1"/>
  <c r="CJ305" i="1"/>
  <c r="BV305" i="1"/>
  <c r="CH305" i="1" s="1"/>
  <c r="T243" i="7"/>
  <c r="K237" i="9"/>
  <c r="CL296" i="1"/>
  <c r="E237" i="10" s="1"/>
  <c r="BS324" i="1"/>
  <c r="BV268" i="1"/>
  <c r="CH268" i="1" s="1"/>
  <c r="J262" i="9"/>
  <c r="CL321" i="1"/>
  <c r="E262" i="10" s="1"/>
  <c r="J253" i="9"/>
  <c r="CL312" i="1"/>
  <c r="E253" i="10" s="1"/>
  <c r="J232" i="9"/>
  <c r="CL291" i="1"/>
  <c r="E232" i="10" s="1"/>
  <c r="J286" i="9"/>
  <c r="CL345" i="1"/>
  <c r="E286" i="10" s="1"/>
  <c r="T237" i="7"/>
  <c r="K209" i="7"/>
  <c r="J281" i="9"/>
  <c r="J228" i="9"/>
  <c r="CL287" i="1"/>
  <c r="E228" i="10" s="1"/>
  <c r="BQ309" i="1"/>
  <c r="BX82" i="1"/>
  <c r="J295" i="9"/>
  <c r="CL354" i="1"/>
  <c r="E295" i="10" s="1"/>
  <c r="BI332" i="1"/>
  <c r="M273" i="7" s="1"/>
  <c r="CL269" i="1"/>
  <c r="E210" i="10" s="1"/>
  <c r="J222" i="9"/>
  <c r="CL281" i="1"/>
  <c r="E222" i="10" s="1"/>
  <c r="BJ309" i="1"/>
  <c r="N250" i="7" s="1"/>
  <c r="CJ82" i="1"/>
  <c r="J236" i="9"/>
  <c r="CL295" i="1"/>
  <c r="E236" i="10" s="1"/>
  <c r="J220" i="9"/>
  <c r="CL279" i="1"/>
  <c r="E220" i="10" s="1"/>
  <c r="J246" i="9"/>
  <c r="CL305" i="1"/>
  <c r="E246" i="10" s="1"/>
  <c r="J270" i="9"/>
  <c r="CL329" i="1"/>
  <c r="E270" i="10" s="1"/>
  <c r="CL318" i="1"/>
  <c r="E259" i="10" s="1"/>
  <c r="J211" i="9"/>
  <c r="CL270" i="1"/>
  <c r="E211" i="10" s="1"/>
  <c r="CJ329" i="1"/>
  <c r="J280" i="9"/>
  <c r="CL339" i="1"/>
  <c r="E280" i="10" s="1"/>
  <c r="J266" i="9"/>
  <c r="CL325" i="1"/>
  <c r="E266" i="10" s="1"/>
  <c r="J213" i="9"/>
  <c r="CL272" i="1"/>
  <c r="E213" i="10" s="1"/>
  <c r="BV329" i="1"/>
  <c r="CH329" i="1" s="1"/>
  <c r="J274" i="9"/>
  <c r="CL333" i="1"/>
  <c r="E274" i="10" s="1"/>
  <c r="J304" i="9"/>
  <c r="CL363" i="1"/>
  <c r="E304" i="10" s="1"/>
  <c r="BX329" i="1"/>
  <c r="BA332" i="1"/>
  <c r="E273" i="7" s="1"/>
  <c r="CL302" i="1"/>
  <c r="E243" i="10" s="1"/>
  <c r="J294" i="9"/>
  <c r="BR357" i="1"/>
  <c r="BT357" i="1" s="1"/>
  <c r="BU357" i="1" s="1"/>
  <c r="BD357" i="1" s="1"/>
  <c r="J267" i="9"/>
  <c r="CL326" i="1"/>
  <c r="E267" i="10" s="1"/>
  <c r="BN332" i="1"/>
  <c r="R273" i="7" s="1"/>
  <c r="J255" i="9"/>
  <c r="J239" i="9"/>
  <c r="CL298" i="1"/>
  <c r="E239" i="10" s="1"/>
  <c r="J284" i="9"/>
  <c r="CL343" i="1"/>
  <c r="E284" i="10" s="1"/>
  <c r="J212" i="9"/>
  <c r="J290" i="9"/>
  <c r="CL349" i="1"/>
  <c r="E290" i="10" s="1"/>
  <c r="J251" i="9"/>
  <c r="CL310" i="1"/>
  <c r="E251" i="10" s="1"/>
  <c r="J256" i="9"/>
  <c r="CL315" i="1"/>
  <c r="E256" i="10" s="1"/>
  <c r="J277" i="9"/>
  <c r="CL336" i="1"/>
  <c r="E277" i="10" s="1"/>
  <c r="J225" i="9"/>
  <c r="CL284" i="1"/>
  <c r="E225" i="10" s="1"/>
  <c r="J292" i="9"/>
  <c r="CL351" i="1"/>
  <c r="E292" i="10" s="1"/>
  <c r="J301" i="9"/>
  <c r="CL360" i="1"/>
  <c r="E301" i="10" s="1"/>
  <c r="CL338" i="1"/>
  <c r="E279" i="10" s="1"/>
  <c r="J242" i="9"/>
  <c r="CL301" i="1"/>
  <c r="E242" i="10" s="1"/>
  <c r="J261" i="9"/>
  <c r="CL320" i="1"/>
  <c r="E261" i="10" s="1"/>
  <c r="J233" i="9"/>
  <c r="CL292" i="1"/>
  <c r="E233" i="10" s="1"/>
  <c r="J299" i="9"/>
  <c r="CL358" i="1"/>
  <c r="E299" i="10" s="1"/>
  <c r="J209" i="9"/>
  <c r="CL268" i="1"/>
  <c r="E209" i="10" s="1"/>
  <c r="CL288" i="1"/>
  <c r="E229" i="10" s="1"/>
  <c r="J265" i="9"/>
  <c r="CL324" i="1"/>
  <c r="E265" i="10" s="1"/>
  <c r="CG281" i="1"/>
  <c r="J206" i="9"/>
  <c r="CL265" i="1"/>
  <c r="E206" i="10" s="1"/>
  <c r="J298" i="9"/>
  <c r="CL357" i="1"/>
  <c r="E298" i="10" s="1"/>
  <c r="J207" i="9"/>
  <c r="CL266" i="1"/>
  <c r="E207" i="10" s="1"/>
  <c r="AZ332" i="1"/>
  <c r="D273" i="7" s="1"/>
  <c r="CL294" i="1"/>
  <c r="E235" i="10" s="1"/>
  <c r="CL322" i="1"/>
  <c r="E263" i="10" s="1"/>
  <c r="BX312" i="1"/>
  <c r="BA328" i="1"/>
  <c r="E269" i="7" s="1"/>
  <c r="BV180" i="1"/>
  <c r="CH180" i="1" s="1"/>
  <c r="BQ332" i="1"/>
  <c r="BJ332" i="1"/>
  <c r="N273" i="7" s="1"/>
  <c r="BV312" i="1"/>
  <c r="CH312" i="1" s="1"/>
  <c r="CJ358" i="1"/>
  <c r="BQ328" i="1"/>
  <c r="BR328" i="1" s="1"/>
  <c r="BP332" i="1"/>
  <c r="CF332" i="1" s="1"/>
  <c r="K273" i="9" s="1"/>
  <c r="BC332" i="1"/>
  <c r="G273" i="7" s="1"/>
  <c r="CJ312" i="1"/>
  <c r="BX358" i="1"/>
  <c r="BX266" i="1"/>
  <c r="BK266" i="1" s="1"/>
  <c r="O207" i="7" s="1"/>
  <c r="BV358" i="1"/>
  <c r="CH358" i="1" s="1"/>
  <c r="BX110" i="1"/>
  <c r="CJ266" i="1"/>
  <c r="BX292" i="1"/>
  <c r="BK292" i="1" s="1"/>
  <c r="O233" i="7" s="1"/>
  <c r="BX258" i="1"/>
  <c r="CJ110" i="1"/>
  <c r="K207" i="7"/>
  <c r="CJ292" i="1"/>
  <c r="BV258" i="1"/>
  <c r="CH258" i="1" s="1"/>
  <c r="K233" i="7"/>
  <c r="BG332" i="1"/>
  <c r="BB332" i="1"/>
  <c r="F273" i="7" s="1"/>
  <c r="BH332" i="1"/>
  <c r="L273" i="7" s="1"/>
  <c r="CE328" i="1"/>
  <c r="BX301" i="1"/>
  <c r="BG328" i="1"/>
  <c r="CJ301" i="1"/>
  <c r="BV301" i="1"/>
  <c r="CH301" i="1" s="1"/>
  <c r="CJ325" i="1"/>
  <c r="BV324" i="1"/>
  <c r="CH324" i="1" s="1"/>
  <c r="BS72" i="1"/>
  <c r="BT72" i="1" s="1"/>
  <c r="BU72" i="1" s="1"/>
  <c r="BX325" i="1"/>
  <c r="BM332" i="1"/>
  <c r="Q273" i="7" s="1"/>
  <c r="S206" i="7"/>
  <c r="BM265" i="1"/>
  <c r="Q206" i="7" s="1"/>
  <c r="BK104" i="1"/>
  <c r="CE332" i="1"/>
  <c r="K257" i="9"/>
  <c r="CD316" i="1"/>
  <c r="I257" i="9" s="1"/>
  <c r="CJ351" i="1"/>
  <c r="CJ321" i="1"/>
  <c r="T257" i="7"/>
  <c r="BV351" i="1"/>
  <c r="CH351" i="1" s="1"/>
  <c r="BV321" i="1"/>
  <c r="CH321" i="1" s="1"/>
  <c r="BJ308" i="1"/>
  <c r="N249" i="7" s="1"/>
  <c r="BZ302" i="1"/>
  <c r="E243" i="9" s="1"/>
  <c r="BS69" i="1"/>
  <c r="BT69" i="1" s="1"/>
  <c r="BU69" i="1" s="1"/>
  <c r="BK112" i="1"/>
  <c r="CE293" i="1"/>
  <c r="BS358" i="1"/>
  <c r="CJ284" i="1"/>
  <c r="CG321" i="1"/>
  <c r="BK133" i="1"/>
  <c r="BS226" i="1"/>
  <c r="BT226" i="1" s="1"/>
  <c r="BU226" i="1" s="1"/>
  <c r="T220" i="7"/>
  <c r="CJ295" i="1"/>
  <c r="CG314" i="1"/>
  <c r="BQ330" i="1"/>
  <c r="BR181" i="1"/>
  <c r="BC330" i="1"/>
  <c r="G271" i="7" s="1"/>
  <c r="BX320" i="1"/>
  <c r="CJ320" i="1"/>
  <c r="BV320" i="1"/>
  <c r="CH320" i="1" s="1"/>
  <c r="CG312" i="1"/>
  <c r="CA339" i="1"/>
  <c r="BV295" i="1"/>
  <c r="CH295" i="1" s="1"/>
  <c r="BX295" i="1"/>
  <c r="BZ339" i="1"/>
  <c r="E280" i="9" s="1"/>
  <c r="T266" i="7"/>
  <c r="BK213" i="1"/>
  <c r="BX136" i="1"/>
  <c r="BV136" i="1"/>
  <c r="CH136" i="1" s="1"/>
  <c r="CJ279" i="1"/>
  <c r="BS136" i="1"/>
  <c r="BV279" i="1"/>
  <c r="CH279" i="1" s="1"/>
  <c r="BX279" i="1"/>
  <c r="CA321" i="1"/>
  <c r="CB321" i="1" s="1"/>
  <c r="G262" i="9" s="1"/>
  <c r="T298" i="7"/>
  <c r="BK262" i="1"/>
  <c r="BS333" i="1"/>
  <c r="BT333" i="1" s="1"/>
  <c r="BU333" i="1" s="1"/>
  <c r="BD333" i="1" s="1"/>
  <c r="BS162" i="1"/>
  <c r="BT162" i="1" s="1"/>
  <c r="BU162" i="1" s="1"/>
  <c r="K256" i="9"/>
  <c r="CA315" i="1"/>
  <c r="CB315" i="1" s="1"/>
  <c r="G256" i="9" s="1"/>
  <c r="BS301" i="1"/>
  <c r="BT301" i="1" s="1"/>
  <c r="BU301" i="1" s="1"/>
  <c r="BD301" i="1" s="1"/>
  <c r="BS302" i="1"/>
  <c r="BT302" i="1" s="1"/>
  <c r="BU302" i="1" s="1"/>
  <c r="BD302" i="1" s="1"/>
  <c r="BS325" i="1"/>
  <c r="BT325" i="1" s="1"/>
  <c r="BU325" i="1" s="1"/>
  <c r="BD325" i="1" s="1"/>
  <c r="BK95" i="1"/>
  <c r="T256" i="7"/>
  <c r="BM293" i="1"/>
  <c r="Q234" i="7" s="1"/>
  <c r="BZ345" i="1"/>
  <c r="E286" i="9" s="1"/>
  <c r="BV284" i="1"/>
  <c r="BS284" i="1"/>
  <c r="BT284" i="1" s="1"/>
  <c r="BU284" i="1" s="1"/>
  <c r="BD284" i="1" s="1"/>
  <c r="BX284" i="1"/>
  <c r="BK240" i="1"/>
  <c r="AT69" i="1"/>
  <c r="AJ10" i="4" s="1"/>
  <c r="AI10" i="4"/>
  <c r="K253" i="9"/>
  <c r="BZ312" i="1"/>
  <c r="E253" i="9" s="1"/>
  <c r="K267" i="9"/>
  <c r="CC326" i="1"/>
  <c r="BG308" i="1"/>
  <c r="BX308" i="1" s="1"/>
  <c r="BC308" i="1"/>
  <c r="G249" i="7" s="1"/>
  <c r="BZ279" i="1"/>
  <c r="E220" i="9" s="1"/>
  <c r="CC294" i="1"/>
  <c r="H235" i="9" s="1"/>
  <c r="BH331" i="1"/>
  <c r="L272" i="7" s="1"/>
  <c r="CE331" i="1"/>
  <c r="AZ331" i="1"/>
  <c r="D272" i="7" s="1"/>
  <c r="BS270" i="1"/>
  <c r="BT270" i="1" s="1"/>
  <c r="BU270" i="1" s="1"/>
  <c r="BD270" i="1" s="1"/>
  <c r="BR66" i="1"/>
  <c r="BT66" i="1" s="1"/>
  <c r="BU66" i="1" s="1"/>
  <c r="Q88" i="7"/>
  <c r="T253" i="7"/>
  <c r="BK193" i="1"/>
  <c r="BV135" i="1"/>
  <c r="CH135" i="1" s="1"/>
  <c r="CJ140" i="1"/>
  <c r="BV140" i="1"/>
  <c r="CH140" i="1" s="1"/>
  <c r="BX140" i="1"/>
  <c r="Q148" i="7"/>
  <c r="BM308" i="1"/>
  <c r="Q249" i="7" s="1"/>
  <c r="CE308" i="1"/>
  <c r="AZ308" i="1"/>
  <c r="D249" i="7" s="1"/>
  <c r="CD296" i="1"/>
  <c r="I237" i="9" s="1"/>
  <c r="BP331" i="1"/>
  <c r="CF331" i="1" s="1"/>
  <c r="BI331" i="1"/>
  <c r="M272" i="7" s="1"/>
  <c r="BS81" i="1"/>
  <c r="BT81" i="1" s="1"/>
  <c r="BU81" i="1" s="1"/>
  <c r="BK161" i="1"/>
  <c r="BK232" i="1"/>
  <c r="CJ281" i="1"/>
  <c r="BR140" i="1"/>
  <c r="BS140" i="1"/>
  <c r="Q136" i="7"/>
  <c r="BI308" i="1"/>
  <c r="M249" i="7" s="1"/>
  <c r="BN308" i="1"/>
  <c r="R249" i="7" s="1"/>
  <c r="CD320" i="1"/>
  <c r="I261" i="9" s="1"/>
  <c r="BG331" i="1"/>
  <c r="K272" i="7" s="1"/>
  <c r="BA331" i="1"/>
  <c r="E272" i="7" s="1"/>
  <c r="BS82" i="1"/>
  <c r="BT82" i="1" s="1"/>
  <c r="BU82" i="1" s="1"/>
  <c r="T206" i="7"/>
  <c r="T277" i="7"/>
  <c r="BX287" i="1"/>
  <c r="BX162" i="1"/>
  <c r="BV281" i="1"/>
  <c r="K103" i="7"/>
  <c r="BA308" i="1"/>
  <c r="E249" i="7" s="1"/>
  <c r="BB308" i="1"/>
  <c r="F249" i="7" s="1"/>
  <c r="CG340" i="1"/>
  <c r="CA296" i="1"/>
  <c r="F237" i="9" s="1"/>
  <c r="BN331" i="1"/>
  <c r="R272" i="7" s="1"/>
  <c r="BQ331" i="1"/>
  <c r="T284" i="7"/>
  <c r="BX65" i="1"/>
  <c r="CJ162" i="1"/>
  <c r="BK137" i="1"/>
  <c r="BK132" i="1"/>
  <c r="BX281" i="1"/>
  <c r="BP308" i="1"/>
  <c r="BQ308" i="1"/>
  <c r="BR308" i="1" s="1"/>
  <c r="BZ340" i="1"/>
  <c r="E281" i="9" s="1"/>
  <c r="BM331" i="1"/>
  <c r="Q272" i="7" s="1"/>
  <c r="BJ331" i="1"/>
  <c r="N272" i="7" s="1"/>
  <c r="BR71" i="1"/>
  <c r="BT71" i="1" s="1"/>
  <c r="BU71" i="1" s="1"/>
  <c r="BR67" i="1"/>
  <c r="BT67" i="1" s="1"/>
  <c r="BU67" i="1" s="1"/>
  <c r="BO77" i="1"/>
  <c r="BM77" i="1" s="1"/>
  <c r="Q7" i="7"/>
  <c r="AS77" i="1"/>
  <c r="AI18" i="4" s="1"/>
  <c r="AR77" i="1"/>
  <c r="AH18" i="4" s="1"/>
  <c r="BK239" i="1"/>
  <c r="BK154" i="1"/>
  <c r="BK221" i="1"/>
  <c r="CC345" i="1"/>
  <c r="H286" i="9" s="1"/>
  <c r="CC333" i="1"/>
  <c r="H274" i="9" s="1"/>
  <c r="CA295" i="1"/>
  <c r="CB295" i="1" s="1"/>
  <c r="G236" i="9" s="1"/>
  <c r="CC339" i="1"/>
  <c r="H280" i="9" s="1"/>
  <c r="CA281" i="1"/>
  <c r="BK199" i="1"/>
  <c r="CD345" i="1"/>
  <c r="I286" i="9" s="1"/>
  <c r="CA351" i="1"/>
  <c r="CC318" i="1"/>
  <c r="BT92" i="1"/>
  <c r="BU92" i="1" s="1"/>
  <c r="BT121" i="1"/>
  <c r="BU121" i="1" s="1"/>
  <c r="BT229" i="1"/>
  <c r="BU229" i="1" s="1"/>
  <c r="BT87" i="1"/>
  <c r="BU87" i="1" s="1"/>
  <c r="BT180" i="1"/>
  <c r="BU180" i="1" s="1"/>
  <c r="BT89" i="1"/>
  <c r="BU89" i="1" s="1"/>
  <c r="BT119" i="1"/>
  <c r="BU119" i="1" s="1"/>
  <c r="K290" i="9"/>
  <c r="CC349" i="1"/>
  <c r="H290" i="9" s="1"/>
  <c r="CD349" i="1"/>
  <c r="I290" i="9" s="1"/>
  <c r="BT156" i="1"/>
  <c r="BU156" i="1" s="1"/>
  <c r="BT220" i="1"/>
  <c r="BU220" i="1" s="1"/>
  <c r="BT157" i="1"/>
  <c r="BU157" i="1" s="1"/>
  <c r="T290" i="7"/>
  <c r="BZ284" i="1"/>
  <c r="E225" i="9" s="1"/>
  <c r="BV65" i="1"/>
  <c r="CH65" i="1" s="1"/>
  <c r="BR70" i="1"/>
  <c r="BT70" i="1" s="1"/>
  <c r="BU70" i="1" s="1"/>
  <c r="CD270" i="1"/>
  <c r="I211" i="9" s="1"/>
  <c r="CA349" i="1"/>
  <c r="CB349" i="1" s="1"/>
  <c r="G290" i="9" s="1"/>
  <c r="T246" i="7"/>
  <c r="BK103" i="1"/>
  <c r="BK92" i="1"/>
  <c r="BK131" i="1"/>
  <c r="BK215" i="1"/>
  <c r="BK228" i="1"/>
  <c r="O169" i="7" s="1"/>
  <c r="BZ291" i="1"/>
  <c r="E232" i="9" s="1"/>
  <c r="BZ287" i="1"/>
  <c r="E228" i="9" s="1"/>
  <c r="CD266" i="1"/>
  <c r="I207" i="9" s="1"/>
  <c r="BZ349" i="1"/>
  <c r="E290" i="9" s="1"/>
  <c r="BK144" i="1"/>
  <c r="BK252" i="1"/>
  <c r="O193" i="7" s="1"/>
  <c r="BK235" i="1"/>
  <c r="BK169" i="1"/>
  <c r="BT101" i="1"/>
  <c r="BU101" i="1" s="1"/>
  <c r="CJ71" i="1"/>
  <c r="K242" i="9"/>
  <c r="CD301" i="1"/>
  <c r="I242" i="9" s="1"/>
  <c r="CA301" i="1"/>
  <c r="CB301" i="1" s="1"/>
  <c r="G242" i="9" s="1"/>
  <c r="CC301" i="1"/>
  <c r="BZ301" i="1"/>
  <c r="E242" i="9" s="1"/>
  <c r="AR75" i="1"/>
  <c r="AF16" i="4"/>
  <c r="AS75" i="1"/>
  <c r="AI16" i="4" s="1"/>
  <c r="CA270" i="1"/>
  <c r="CB270" i="1" s="1"/>
  <c r="G211" i="9" s="1"/>
  <c r="BZ265" i="1"/>
  <c r="E206" i="9" s="1"/>
  <c r="BA293" i="1"/>
  <c r="E234" i="7" s="1"/>
  <c r="BQ293" i="1"/>
  <c r="BS293" i="1" s="1"/>
  <c r="BI327" i="1"/>
  <c r="M268" i="7" s="1"/>
  <c r="BA327" i="1"/>
  <c r="E268" i="7" s="1"/>
  <c r="CD305" i="1"/>
  <c r="I246" i="9" s="1"/>
  <c r="CA294" i="1"/>
  <c r="CB294" i="1" s="1"/>
  <c r="G235" i="9" s="1"/>
  <c r="CC266" i="1"/>
  <c r="H207" i="9" s="1"/>
  <c r="BZ358" i="1"/>
  <c r="E299" i="9" s="1"/>
  <c r="CC340" i="1"/>
  <c r="CD310" i="1"/>
  <c r="I251" i="9" s="1"/>
  <c r="CC329" i="1"/>
  <c r="H270" i="9" s="1"/>
  <c r="BZ281" i="1"/>
  <c r="E222" i="9" s="1"/>
  <c r="BT104" i="1"/>
  <c r="BU104" i="1" s="1"/>
  <c r="BT160" i="1"/>
  <c r="BU160" i="1" s="1"/>
  <c r="BT204" i="1"/>
  <c r="BU204" i="1" s="1"/>
  <c r="BT237" i="1"/>
  <c r="BU237" i="1" s="1"/>
  <c r="BT244" i="1"/>
  <c r="BU244" i="1" s="1"/>
  <c r="T242" i="7"/>
  <c r="BV73" i="1"/>
  <c r="K228" i="7"/>
  <c r="BV339" i="1"/>
  <c r="BK298" i="1"/>
  <c r="O239" i="7" s="1"/>
  <c r="BK209" i="1"/>
  <c r="BK141" i="1"/>
  <c r="BK248" i="1"/>
  <c r="BX339" i="1"/>
  <c r="BK143" i="1"/>
  <c r="BK184" i="1"/>
  <c r="BK205" i="1"/>
  <c r="BS231" i="1"/>
  <c r="BR231" i="1"/>
  <c r="CD329" i="1"/>
  <c r="I270" i="9" s="1"/>
  <c r="AL15" i="4"/>
  <c r="BZ270" i="1"/>
  <c r="E211" i="9" s="1"/>
  <c r="CA265" i="1"/>
  <c r="F206" i="9" s="1"/>
  <c r="CC284" i="1"/>
  <c r="H225" i="9" s="1"/>
  <c r="BH293" i="1"/>
  <c r="L234" i="7" s="1"/>
  <c r="BB293" i="1"/>
  <c r="F234" i="7" s="1"/>
  <c r="BC327" i="1"/>
  <c r="G268" i="7" s="1"/>
  <c r="BH327" i="1"/>
  <c r="L268" i="7" s="1"/>
  <c r="BZ266" i="1"/>
  <c r="E207" i="9" s="1"/>
  <c r="CD333" i="1"/>
  <c r="I274" i="9" s="1"/>
  <c r="CD340" i="1"/>
  <c r="I281" i="9" s="1"/>
  <c r="BZ329" i="1"/>
  <c r="E270" i="9" s="1"/>
  <c r="CC269" i="1"/>
  <c r="H210" i="9" s="1"/>
  <c r="CA360" i="1"/>
  <c r="F301" i="9" s="1"/>
  <c r="CC281" i="1"/>
  <c r="H222" i="9" s="1"/>
  <c r="CC338" i="1"/>
  <c r="H279" i="9" s="1"/>
  <c r="BT120" i="1"/>
  <c r="BU120" i="1" s="1"/>
  <c r="BT105" i="1"/>
  <c r="BU105" i="1" s="1"/>
  <c r="BT238" i="1"/>
  <c r="BU238" i="1" s="1"/>
  <c r="BT178" i="1"/>
  <c r="BU178" i="1" s="1"/>
  <c r="BT133" i="1"/>
  <c r="BU133" i="1" s="1"/>
  <c r="BT143" i="1"/>
  <c r="BU143" i="1" s="1"/>
  <c r="BT221" i="1"/>
  <c r="BU221" i="1" s="1"/>
  <c r="BT187" i="1"/>
  <c r="BU187" i="1" s="1"/>
  <c r="BT208" i="1"/>
  <c r="BU208" i="1" s="1"/>
  <c r="BT167" i="1"/>
  <c r="BU167" i="1" s="1"/>
  <c r="BT161" i="1"/>
  <c r="BU161" i="1" s="1"/>
  <c r="BT103" i="1"/>
  <c r="BU103" i="1" s="1"/>
  <c r="BT191" i="1"/>
  <c r="BU191" i="1" s="1"/>
  <c r="BK216" i="1"/>
  <c r="BK343" i="1"/>
  <c r="O284" i="7" s="1"/>
  <c r="BK236" i="1"/>
  <c r="BK194" i="1"/>
  <c r="CJ339" i="1"/>
  <c r="BK178" i="1"/>
  <c r="BK263" i="1"/>
  <c r="BK260" i="1"/>
  <c r="BX231" i="1"/>
  <c r="CJ231" i="1"/>
  <c r="BV231" i="1"/>
  <c r="AZ293" i="1"/>
  <c r="D234" i="7" s="1"/>
  <c r="BJ293" i="1"/>
  <c r="N234" i="7" s="1"/>
  <c r="BQ327" i="1"/>
  <c r="CD265" i="1"/>
  <c r="I206" i="9" s="1"/>
  <c r="CA284" i="1"/>
  <c r="CB284" i="1" s="1"/>
  <c r="CA343" i="1"/>
  <c r="CB343" i="1" s="1"/>
  <c r="G284" i="9" s="1"/>
  <c r="BG293" i="1"/>
  <c r="BX293" i="1" s="1"/>
  <c r="BI293" i="1"/>
  <c r="M234" i="7" s="1"/>
  <c r="BB327" i="1"/>
  <c r="F268" i="7" s="1"/>
  <c r="BP327" i="1"/>
  <c r="CF327" i="1" s="1"/>
  <c r="K268" i="9" s="1"/>
  <c r="BZ294" i="1"/>
  <c r="E235" i="9" s="1"/>
  <c r="CA266" i="1"/>
  <c r="CB266" i="1" s="1"/>
  <c r="BZ333" i="1"/>
  <c r="E274" i="9" s="1"/>
  <c r="CA340" i="1"/>
  <c r="F281" i="9" s="1"/>
  <c r="CC298" i="1"/>
  <c r="H239" i="9" s="1"/>
  <c r="CC296" i="1"/>
  <c r="H237" i="9" s="1"/>
  <c r="CD281" i="1"/>
  <c r="I222" i="9" s="1"/>
  <c r="BK234" i="1"/>
  <c r="BK191" i="1"/>
  <c r="BK157" i="1"/>
  <c r="BK294" i="1"/>
  <c r="O235" i="7" s="1"/>
  <c r="BK227" i="1"/>
  <c r="BV287" i="1"/>
  <c r="Q262" i="7"/>
  <c r="BK126" i="1"/>
  <c r="O67" i="7" s="1"/>
  <c r="BK168" i="1"/>
  <c r="BK87" i="1"/>
  <c r="O28" i="7" s="1"/>
  <c r="BN327" i="1"/>
  <c r="R268" i="7" s="1"/>
  <c r="AZ327" i="1"/>
  <c r="D268" i="7" s="1"/>
  <c r="CD336" i="1"/>
  <c r="I277" i="9" s="1"/>
  <c r="CA333" i="1"/>
  <c r="CB333" i="1" s="1"/>
  <c r="G274" i="9" s="1"/>
  <c r="K7" i="7"/>
  <c r="CC270" i="1"/>
  <c r="H211" i="9" s="1"/>
  <c r="CC265" i="1"/>
  <c r="H206" i="9" s="1"/>
  <c r="CD284" i="1"/>
  <c r="I225" i="9" s="1"/>
  <c r="BN293" i="1"/>
  <c r="R234" i="7" s="1"/>
  <c r="BP293" i="1"/>
  <c r="CF293" i="1" s="1"/>
  <c r="K234" i="9" s="1"/>
  <c r="BC293" i="1"/>
  <c r="G234" i="7" s="1"/>
  <c r="CD324" i="1"/>
  <c r="I265" i="9" s="1"/>
  <c r="CE327" i="1"/>
  <c r="CG327" i="1" s="1"/>
  <c r="BG327" i="1"/>
  <c r="BV327" i="1" s="1"/>
  <c r="CH327" i="1" s="1"/>
  <c r="CD294" i="1"/>
  <c r="I235" i="9" s="1"/>
  <c r="CA329" i="1"/>
  <c r="F270" i="9" s="1"/>
  <c r="BZ296" i="1"/>
  <c r="E237" i="9" s="1"/>
  <c r="CA325" i="1"/>
  <c r="CB325" i="1" s="1"/>
  <c r="G266" i="9" s="1"/>
  <c r="BT78" i="1"/>
  <c r="BU78" i="1" s="1"/>
  <c r="BT144" i="1"/>
  <c r="BU144" i="1" s="1"/>
  <c r="BT185" i="1"/>
  <c r="BU185" i="1" s="1"/>
  <c r="BT159" i="1"/>
  <c r="BU159" i="1" s="1"/>
  <c r="BT247" i="1"/>
  <c r="BU247" i="1" s="1"/>
  <c r="BK81" i="1"/>
  <c r="O22" i="7" s="1"/>
  <c r="BK175" i="1"/>
  <c r="BK109" i="1"/>
  <c r="BK149" i="1"/>
  <c r="BK166" i="1"/>
  <c r="Q295" i="7"/>
  <c r="CF282" i="1"/>
  <c r="K223" i="9" s="1"/>
  <c r="T223" i="7"/>
  <c r="BK120" i="1"/>
  <c r="BV224" i="1"/>
  <c r="CH224" i="1" s="1"/>
  <c r="CJ224" i="1"/>
  <c r="BX224" i="1"/>
  <c r="Q269" i="7"/>
  <c r="K276" i="7"/>
  <c r="BV335" i="1"/>
  <c r="CH335" i="1" s="1"/>
  <c r="BX335" i="1"/>
  <c r="CJ335" i="1"/>
  <c r="S240" i="7"/>
  <c r="BB299" i="1"/>
  <c r="F240" i="7" s="1"/>
  <c r="BQ299" i="1"/>
  <c r="AZ299" i="1"/>
  <c r="D240" i="7" s="1"/>
  <c r="BI299" i="1"/>
  <c r="M240" i="7" s="1"/>
  <c r="BM299" i="1"/>
  <c r="BP299" i="1"/>
  <c r="BG299" i="1"/>
  <c r="CE299" i="1"/>
  <c r="BN299" i="1"/>
  <c r="R240" i="7" s="1"/>
  <c r="BC299" i="1"/>
  <c r="G240" i="7" s="1"/>
  <c r="BA299" i="1"/>
  <c r="E240" i="7" s="1"/>
  <c r="BJ299" i="1"/>
  <c r="N240" i="7" s="1"/>
  <c r="BH299" i="1"/>
  <c r="L240" i="7" s="1"/>
  <c r="CC291" i="1"/>
  <c r="H232" i="9" s="1"/>
  <c r="CC324" i="1"/>
  <c r="H265" i="9" s="1"/>
  <c r="CA272" i="1"/>
  <c r="CB272" i="1" s="1"/>
  <c r="G213" i="9" s="1"/>
  <c r="CA336" i="1"/>
  <c r="CB336" i="1" s="1"/>
  <c r="G277" i="9" s="1"/>
  <c r="CD354" i="1"/>
  <c r="I295" i="9" s="1"/>
  <c r="BZ321" i="1"/>
  <c r="E262" i="9" s="1"/>
  <c r="BG330" i="1"/>
  <c r="CE330" i="1"/>
  <c r="BA309" i="1"/>
  <c r="E250" i="7" s="1"/>
  <c r="BB309" i="1"/>
  <c r="F250" i="7" s="1"/>
  <c r="CC351" i="1"/>
  <c r="H292" i="9" s="1"/>
  <c r="CA269" i="1"/>
  <c r="CB269" i="1" s="1"/>
  <c r="G210" i="9" s="1"/>
  <c r="BZ315" i="1"/>
  <c r="E256" i="9" s="1"/>
  <c r="CA338" i="1"/>
  <c r="CB338" i="1" s="1"/>
  <c r="BT136" i="1"/>
  <c r="BU136" i="1" s="1"/>
  <c r="BT118" i="1"/>
  <c r="BU118" i="1" s="1"/>
  <c r="BT135" i="1"/>
  <c r="BU135" i="1" s="1"/>
  <c r="BT184" i="1"/>
  <c r="BU184" i="1" s="1"/>
  <c r="BT251" i="1"/>
  <c r="BU251" i="1" s="1"/>
  <c r="CJ242" i="1"/>
  <c r="BX242" i="1"/>
  <c r="BV242" i="1"/>
  <c r="CH242" i="1" s="1"/>
  <c r="CJ195" i="1"/>
  <c r="BV195" i="1"/>
  <c r="CH195" i="1" s="1"/>
  <c r="BX195" i="1"/>
  <c r="BV255" i="1"/>
  <c r="CH255" i="1" s="1"/>
  <c r="CJ255" i="1"/>
  <c r="BX255" i="1"/>
  <c r="BR73" i="1"/>
  <c r="BT73" i="1" s="1"/>
  <c r="BU73" i="1" s="1"/>
  <c r="BT151" i="1"/>
  <c r="BU151" i="1" s="1"/>
  <c r="BT109" i="1"/>
  <c r="BU109" i="1" s="1"/>
  <c r="BT86" i="1"/>
  <c r="BU86" i="1" s="1"/>
  <c r="BT252" i="1"/>
  <c r="BU252" i="1" s="1"/>
  <c r="BT115" i="1"/>
  <c r="BU115" i="1" s="1"/>
  <c r="BT169" i="1"/>
  <c r="BU169" i="1" s="1"/>
  <c r="BT97" i="1"/>
  <c r="BU97" i="1" s="1"/>
  <c r="BX66" i="1"/>
  <c r="BV71" i="1"/>
  <c r="CH71" i="1" s="1"/>
  <c r="S244" i="7"/>
  <c r="BG303" i="1"/>
  <c r="BB303" i="1"/>
  <c r="F244" i="7" s="1"/>
  <c r="AZ303" i="1"/>
  <c r="D244" i="7" s="1"/>
  <c r="BN303" i="1"/>
  <c r="R244" i="7" s="1"/>
  <c r="BM303" i="1"/>
  <c r="BI303" i="1"/>
  <c r="M244" i="7" s="1"/>
  <c r="BC303" i="1"/>
  <c r="G244" i="7" s="1"/>
  <c r="CE303" i="1"/>
  <c r="BP303" i="1"/>
  <c r="BJ303" i="1"/>
  <c r="N244" i="7" s="1"/>
  <c r="BQ303" i="1"/>
  <c r="BA303" i="1"/>
  <c r="E244" i="7" s="1"/>
  <c r="BH303" i="1"/>
  <c r="L244" i="7" s="1"/>
  <c r="S231" i="7"/>
  <c r="BM290" i="1"/>
  <c r="CE290" i="1"/>
  <c r="BP290" i="1"/>
  <c r="BJ290" i="1"/>
  <c r="N231" i="7" s="1"/>
  <c r="BC290" i="1"/>
  <c r="G231" i="7" s="1"/>
  <c r="BQ290" i="1"/>
  <c r="BN290" i="1"/>
  <c r="R231" i="7" s="1"/>
  <c r="BI290" i="1"/>
  <c r="M231" i="7" s="1"/>
  <c r="AZ290" i="1"/>
  <c r="D231" i="7" s="1"/>
  <c r="BA290" i="1"/>
  <c r="E231" i="7" s="1"/>
  <c r="BB290" i="1"/>
  <c r="F231" i="7" s="1"/>
  <c r="BH290" i="1"/>
  <c r="L231" i="7" s="1"/>
  <c r="BG290" i="1"/>
  <c r="CF307" i="1"/>
  <c r="K248" i="9" s="1"/>
  <c r="T248" i="7"/>
  <c r="Q248" i="7"/>
  <c r="BK210" i="1"/>
  <c r="O151" i="7" s="1"/>
  <c r="S238" i="7"/>
  <c r="BJ297" i="1"/>
  <c r="N238" i="7" s="1"/>
  <c r="BI297" i="1"/>
  <c r="M238" i="7" s="1"/>
  <c r="BP297" i="1"/>
  <c r="BB297" i="1"/>
  <c r="F238" i="7" s="1"/>
  <c r="BC297" i="1"/>
  <c r="G238" i="7" s="1"/>
  <c r="BQ297" i="1"/>
  <c r="BH297" i="1"/>
  <c r="L238" i="7" s="1"/>
  <c r="BM297" i="1"/>
  <c r="BN297" i="1"/>
  <c r="R238" i="7" s="1"/>
  <c r="CE297" i="1"/>
  <c r="AZ297" i="1"/>
  <c r="D238" i="7" s="1"/>
  <c r="BG297" i="1"/>
  <c r="BA297" i="1"/>
  <c r="E238" i="7" s="1"/>
  <c r="K295" i="7"/>
  <c r="BV354" i="1"/>
  <c r="CH354" i="1" s="1"/>
  <c r="BX354" i="1"/>
  <c r="CJ354" i="1"/>
  <c r="BK151" i="1"/>
  <c r="S221" i="7"/>
  <c r="BI280" i="1"/>
  <c r="M221" i="7" s="1"/>
  <c r="BN280" i="1"/>
  <c r="R221" i="7" s="1"/>
  <c r="BB280" i="1"/>
  <c r="F221" i="7" s="1"/>
  <c r="BG280" i="1"/>
  <c r="BJ280" i="1"/>
  <c r="N221" i="7" s="1"/>
  <c r="BC280" i="1"/>
  <c r="G221" i="7" s="1"/>
  <c r="BP280" i="1"/>
  <c r="BQ280" i="1"/>
  <c r="BH280" i="1"/>
  <c r="L221" i="7" s="1"/>
  <c r="CE280" i="1"/>
  <c r="BM280" i="1"/>
  <c r="BA280" i="1"/>
  <c r="E221" i="7" s="1"/>
  <c r="AZ280" i="1"/>
  <c r="D221" i="7" s="1"/>
  <c r="S260" i="7"/>
  <c r="BC319" i="1"/>
  <c r="G260" i="7" s="1"/>
  <c r="BN319" i="1"/>
  <c r="R260" i="7" s="1"/>
  <c r="BQ319" i="1"/>
  <c r="BB319" i="1"/>
  <c r="F260" i="7" s="1"/>
  <c r="BJ319" i="1"/>
  <c r="N260" i="7" s="1"/>
  <c r="BP319" i="1"/>
  <c r="BA319" i="1"/>
  <c r="E260" i="7" s="1"/>
  <c r="BI319" i="1"/>
  <c r="M260" i="7" s="1"/>
  <c r="BH319" i="1"/>
  <c r="L260" i="7" s="1"/>
  <c r="BM319" i="1"/>
  <c r="AZ319" i="1"/>
  <c r="D260" i="7" s="1"/>
  <c r="BG319" i="1"/>
  <c r="CE319" i="1"/>
  <c r="S208" i="7"/>
  <c r="BN267" i="1"/>
  <c r="R208" i="7" s="1"/>
  <c r="BC267" i="1"/>
  <c r="G208" i="7" s="1"/>
  <c r="BI267" i="1"/>
  <c r="M208" i="7" s="1"/>
  <c r="BJ267" i="1"/>
  <c r="N208" i="7" s="1"/>
  <c r="BG267" i="1"/>
  <c r="BP267" i="1"/>
  <c r="BH267" i="1"/>
  <c r="L208" i="7" s="1"/>
  <c r="BQ267" i="1"/>
  <c r="BM267" i="1"/>
  <c r="BA267" i="1"/>
  <c r="E208" i="7" s="1"/>
  <c r="BB267" i="1"/>
  <c r="F208" i="7" s="1"/>
  <c r="AZ267" i="1"/>
  <c r="D208" i="7" s="1"/>
  <c r="CE267" i="1"/>
  <c r="Q276" i="7"/>
  <c r="BS335" i="1"/>
  <c r="BR335" i="1"/>
  <c r="BK257" i="1"/>
  <c r="BK121" i="1"/>
  <c r="BK93" i="1"/>
  <c r="BK90" i="1"/>
  <c r="O31" i="7" s="1"/>
  <c r="BK138" i="1"/>
  <c r="BK238" i="1"/>
  <c r="O179" i="7" s="1"/>
  <c r="BK115" i="1"/>
  <c r="BK106" i="1"/>
  <c r="BK134" i="1"/>
  <c r="BK202" i="1"/>
  <c r="S288" i="7"/>
  <c r="BI347" i="1"/>
  <c r="M288" i="7" s="1"/>
  <c r="BC347" i="1"/>
  <c r="G288" i="7" s="1"/>
  <c r="CE347" i="1"/>
  <c r="BQ347" i="1"/>
  <c r="BP347" i="1"/>
  <c r="BH347" i="1"/>
  <c r="L288" i="7" s="1"/>
  <c r="BA347" i="1"/>
  <c r="E288" i="7" s="1"/>
  <c r="AZ347" i="1"/>
  <c r="D288" i="7" s="1"/>
  <c r="BG347" i="1"/>
  <c r="BJ347" i="1"/>
  <c r="N288" i="7" s="1"/>
  <c r="BB347" i="1"/>
  <c r="F288" i="7" s="1"/>
  <c r="BN347" i="1"/>
  <c r="R288" i="7" s="1"/>
  <c r="BM347" i="1"/>
  <c r="S226" i="7"/>
  <c r="BP285" i="1"/>
  <c r="BM285" i="1"/>
  <c r="BH285" i="1"/>
  <c r="L226" i="7" s="1"/>
  <c r="BQ285" i="1"/>
  <c r="BB285" i="1"/>
  <c r="F226" i="7" s="1"/>
  <c r="BG285" i="1"/>
  <c r="CE285" i="1"/>
  <c r="BI285" i="1"/>
  <c r="M226" i="7" s="1"/>
  <c r="BN285" i="1"/>
  <c r="R226" i="7" s="1"/>
  <c r="AZ285" i="1"/>
  <c r="D226" i="7" s="1"/>
  <c r="BA285" i="1"/>
  <c r="E226" i="7" s="1"/>
  <c r="BJ285" i="1"/>
  <c r="N226" i="7" s="1"/>
  <c r="BC285" i="1"/>
  <c r="G226" i="7" s="1"/>
  <c r="BK198" i="1"/>
  <c r="O139" i="7" s="1"/>
  <c r="BK148" i="1"/>
  <c r="BK124" i="1"/>
  <c r="CJ206" i="1"/>
  <c r="BV206" i="1"/>
  <c r="CH206" i="1" s="1"/>
  <c r="BX206" i="1"/>
  <c r="J296" i="9"/>
  <c r="CG355" i="1"/>
  <c r="Q246" i="7"/>
  <c r="S216" i="7"/>
  <c r="BN275" i="1"/>
  <c r="R216" i="7" s="1"/>
  <c r="BQ275" i="1"/>
  <c r="BH275" i="1"/>
  <c r="L216" i="7" s="1"/>
  <c r="CE275" i="1"/>
  <c r="BC275" i="1"/>
  <c r="G216" i="7" s="1"/>
  <c r="BA275" i="1"/>
  <c r="E216" i="7" s="1"/>
  <c r="BB275" i="1"/>
  <c r="F216" i="7" s="1"/>
  <c r="BI275" i="1"/>
  <c r="M216" i="7" s="1"/>
  <c r="BM275" i="1"/>
  <c r="BP275" i="1"/>
  <c r="AZ275" i="1"/>
  <c r="D216" i="7" s="1"/>
  <c r="BJ275" i="1"/>
  <c r="N216" i="7" s="1"/>
  <c r="BG275" i="1"/>
  <c r="CA324" i="1"/>
  <c r="CB324" i="1" s="1"/>
  <c r="G265" i="9" s="1"/>
  <c r="BZ272" i="1"/>
  <c r="E213" i="9" s="1"/>
  <c r="BS305" i="1"/>
  <c r="CC316" i="1"/>
  <c r="H257" i="9" s="1"/>
  <c r="CA287" i="1"/>
  <c r="CB287" i="1" s="1"/>
  <c r="BZ354" i="1"/>
  <c r="E295" i="9" s="1"/>
  <c r="CD321" i="1"/>
  <c r="I262" i="9" s="1"/>
  <c r="BN330" i="1"/>
  <c r="R271" i="7" s="1"/>
  <c r="BP330" i="1"/>
  <c r="CF330" i="1" s="1"/>
  <c r="BM309" i="1"/>
  <c r="BP309" i="1"/>
  <c r="CF309" i="1" s="1"/>
  <c r="K250" i="9" s="1"/>
  <c r="AZ309" i="1"/>
  <c r="D250" i="7" s="1"/>
  <c r="BZ351" i="1"/>
  <c r="E292" i="9" s="1"/>
  <c r="Q212" i="7"/>
  <c r="CJ182" i="1"/>
  <c r="BV182" i="1"/>
  <c r="CH182" i="1" s="1"/>
  <c r="BX182" i="1"/>
  <c r="CJ123" i="1"/>
  <c r="BV123" i="1"/>
  <c r="CH123" i="1" s="1"/>
  <c r="BX123" i="1"/>
  <c r="BX70" i="1"/>
  <c r="BK70" i="1" s="1"/>
  <c r="BP70" i="1" s="1"/>
  <c r="BV66" i="1"/>
  <c r="CH66" i="1" s="1"/>
  <c r="J302" i="9"/>
  <c r="CG361" i="1"/>
  <c r="S289" i="7"/>
  <c r="BG348" i="1"/>
  <c r="BM348" i="1"/>
  <c r="BN348" i="1"/>
  <c r="R289" i="7" s="1"/>
  <c r="BA348" i="1"/>
  <c r="E289" i="7" s="1"/>
  <c r="BB348" i="1"/>
  <c r="F289" i="7" s="1"/>
  <c r="BC348" i="1"/>
  <c r="G289" i="7" s="1"/>
  <c r="BI348" i="1"/>
  <c r="M289" i="7" s="1"/>
  <c r="BH348" i="1"/>
  <c r="L289" i="7" s="1"/>
  <c r="AZ348" i="1"/>
  <c r="D289" i="7" s="1"/>
  <c r="CE348" i="1"/>
  <c r="BQ348" i="1"/>
  <c r="BP348" i="1"/>
  <c r="BJ348" i="1"/>
  <c r="N289" i="7" s="1"/>
  <c r="Q296" i="7"/>
  <c r="K248" i="7"/>
  <c r="BV307" i="1"/>
  <c r="CH307" i="1" s="1"/>
  <c r="BX307" i="1"/>
  <c r="CJ307" i="1"/>
  <c r="S218" i="7"/>
  <c r="BA277" i="1"/>
  <c r="E218" i="7" s="1"/>
  <c r="BJ277" i="1"/>
  <c r="N218" i="7" s="1"/>
  <c r="BH277" i="1"/>
  <c r="L218" i="7" s="1"/>
  <c r="CE277" i="1"/>
  <c r="BP277" i="1"/>
  <c r="BN277" i="1"/>
  <c r="R218" i="7" s="1"/>
  <c r="BI277" i="1"/>
  <c r="M218" i="7" s="1"/>
  <c r="BB277" i="1"/>
  <c r="F218" i="7" s="1"/>
  <c r="BM277" i="1"/>
  <c r="BG277" i="1"/>
  <c r="BC277" i="1"/>
  <c r="G218" i="7" s="1"/>
  <c r="AZ277" i="1"/>
  <c r="D218" i="7" s="1"/>
  <c r="BQ277" i="1"/>
  <c r="S241" i="7"/>
  <c r="BC300" i="1"/>
  <c r="G241" i="7" s="1"/>
  <c r="BA300" i="1"/>
  <c r="E241" i="7" s="1"/>
  <c r="BN300" i="1"/>
  <c r="R241" i="7" s="1"/>
  <c r="BJ300" i="1"/>
  <c r="N241" i="7" s="1"/>
  <c r="BH300" i="1"/>
  <c r="L241" i="7" s="1"/>
  <c r="BQ300" i="1"/>
  <c r="BP300" i="1"/>
  <c r="AZ300" i="1"/>
  <c r="D241" i="7" s="1"/>
  <c r="BM300" i="1"/>
  <c r="BB300" i="1"/>
  <c r="F241" i="7" s="1"/>
  <c r="BG300" i="1"/>
  <c r="BI300" i="1"/>
  <c r="M241" i="7" s="1"/>
  <c r="CE300" i="1"/>
  <c r="BK220" i="1"/>
  <c r="Q223" i="7"/>
  <c r="BK159" i="1"/>
  <c r="S282" i="7"/>
  <c r="BA341" i="1"/>
  <c r="E282" i="7" s="1"/>
  <c r="CE341" i="1"/>
  <c r="BB341" i="1"/>
  <c r="F282" i="7" s="1"/>
  <c r="BM341" i="1"/>
  <c r="BI341" i="1"/>
  <c r="M282" i="7" s="1"/>
  <c r="BH341" i="1"/>
  <c r="L282" i="7" s="1"/>
  <c r="BQ341" i="1"/>
  <c r="BP341" i="1"/>
  <c r="AZ341" i="1"/>
  <c r="D282" i="7" s="1"/>
  <c r="BJ341" i="1"/>
  <c r="N282" i="7" s="1"/>
  <c r="BG341" i="1"/>
  <c r="BC341" i="1"/>
  <c r="G282" i="7" s="1"/>
  <c r="BN341" i="1"/>
  <c r="R282" i="7" s="1"/>
  <c r="BK322" i="1"/>
  <c r="O263" i="7" s="1"/>
  <c r="K206" i="7"/>
  <c r="BX265" i="1"/>
  <c r="BV265" i="1"/>
  <c r="BK357" i="1"/>
  <c r="O298" i="7" s="1"/>
  <c r="BK233" i="1"/>
  <c r="S291" i="7"/>
  <c r="BN350" i="1"/>
  <c r="R291" i="7" s="1"/>
  <c r="BH350" i="1"/>
  <c r="L291" i="7" s="1"/>
  <c r="BG350" i="1"/>
  <c r="BB350" i="1"/>
  <c r="F291" i="7" s="1"/>
  <c r="BM350" i="1"/>
  <c r="BI350" i="1"/>
  <c r="M291" i="7" s="1"/>
  <c r="BA350" i="1"/>
  <c r="E291" i="7" s="1"/>
  <c r="BP350" i="1"/>
  <c r="BQ350" i="1"/>
  <c r="BJ350" i="1"/>
  <c r="N291" i="7" s="1"/>
  <c r="BC350" i="1"/>
  <c r="G291" i="7" s="1"/>
  <c r="AZ350" i="1"/>
  <c r="D291" i="7" s="1"/>
  <c r="CE350" i="1"/>
  <c r="Q219" i="7"/>
  <c r="BK247" i="1"/>
  <c r="BK211" i="1"/>
  <c r="BK160" i="1"/>
  <c r="BK230" i="1"/>
  <c r="BK102" i="1"/>
  <c r="O43" i="7" s="1"/>
  <c r="BK250" i="1"/>
  <c r="BK150" i="1"/>
  <c r="O91" i="7" s="1"/>
  <c r="K212" i="7"/>
  <c r="BV271" i="1"/>
  <c r="CH271" i="1" s="1"/>
  <c r="CJ271" i="1"/>
  <c r="BX271" i="1"/>
  <c r="Q245" i="7"/>
  <c r="BK171" i="1"/>
  <c r="O112" i="7" s="1"/>
  <c r="CA291" i="1"/>
  <c r="CB291" i="1" s="1"/>
  <c r="G232" i="9" s="1"/>
  <c r="BZ324" i="1"/>
  <c r="E265" i="9" s="1"/>
  <c r="Q268" i="7"/>
  <c r="CG336" i="1"/>
  <c r="BZ316" i="1"/>
  <c r="E257" i="9" s="1"/>
  <c r="CG354" i="1"/>
  <c r="CC321" i="1"/>
  <c r="H262" i="9" s="1"/>
  <c r="BM330" i="1"/>
  <c r="BI330" i="1"/>
  <c r="M271" i="7" s="1"/>
  <c r="BI309" i="1"/>
  <c r="M250" i="7" s="1"/>
  <c r="BH309" i="1"/>
  <c r="L250" i="7" s="1"/>
  <c r="BZ269" i="1"/>
  <c r="E210" i="9" s="1"/>
  <c r="CD315" i="1"/>
  <c r="I256" i="9" s="1"/>
  <c r="CD338" i="1"/>
  <c r="I279" i="9" s="1"/>
  <c r="CJ219" i="1"/>
  <c r="BV219" i="1"/>
  <c r="CH219" i="1" s="1"/>
  <c r="BX219" i="1"/>
  <c r="BT262" i="1"/>
  <c r="BU262" i="1" s="1"/>
  <c r="CJ146" i="1"/>
  <c r="BV146" i="1"/>
  <c r="CH146" i="1" s="1"/>
  <c r="BX146" i="1"/>
  <c r="BT150" i="1"/>
  <c r="BU150" i="1" s="1"/>
  <c r="CJ70" i="1"/>
  <c r="S230" i="7"/>
  <c r="BC289" i="1"/>
  <c r="G230" i="7" s="1"/>
  <c r="BM289" i="1"/>
  <c r="BP289" i="1"/>
  <c r="BB289" i="1"/>
  <c r="F230" i="7" s="1"/>
  <c r="BI289" i="1"/>
  <c r="M230" i="7" s="1"/>
  <c r="AZ289" i="1"/>
  <c r="D230" i="7" s="1"/>
  <c r="BG289" i="1"/>
  <c r="BH289" i="1"/>
  <c r="L230" i="7" s="1"/>
  <c r="BJ289" i="1"/>
  <c r="N230" i="7" s="1"/>
  <c r="BN289" i="1"/>
  <c r="R230" i="7" s="1"/>
  <c r="BQ289" i="1"/>
  <c r="BA289" i="1"/>
  <c r="E230" i="7" s="1"/>
  <c r="CE289" i="1"/>
  <c r="S283" i="7"/>
  <c r="BQ342" i="1"/>
  <c r="BH342" i="1"/>
  <c r="L283" i="7" s="1"/>
  <c r="BC342" i="1"/>
  <c r="G283" i="7" s="1"/>
  <c r="AZ342" i="1"/>
  <c r="D283" i="7" s="1"/>
  <c r="BP342" i="1"/>
  <c r="BG342" i="1"/>
  <c r="CE342" i="1"/>
  <c r="BA342" i="1"/>
  <c r="E283" i="7" s="1"/>
  <c r="BJ342" i="1"/>
  <c r="N283" i="7" s="1"/>
  <c r="BN342" i="1"/>
  <c r="R283" i="7" s="1"/>
  <c r="BI342" i="1"/>
  <c r="M283" i="7" s="1"/>
  <c r="BM342" i="1"/>
  <c r="BB342" i="1"/>
  <c r="F283" i="7" s="1"/>
  <c r="CF361" i="1"/>
  <c r="K302" i="9" s="1"/>
  <c r="T302" i="7"/>
  <c r="BR355" i="1"/>
  <c r="BS355" i="1"/>
  <c r="S300" i="7"/>
  <c r="BN359" i="1"/>
  <c r="R300" i="7" s="1"/>
  <c r="BP359" i="1"/>
  <c r="BI359" i="1"/>
  <c r="M300" i="7" s="1"/>
  <c r="BC359" i="1"/>
  <c r="G300" i="7" s="1"/>
  <c r="BB359" i="1"/>
  <c r="F300" i="7" s="1"/>
  <c r="BA359" i="1"/>
  <c r="E300" i="7" s="1"/>
  <c r="BJ359" i="1"/>
  <c r="N300" i="7" s="1"/>
  <c r="BH359" i="1"/>
  <c r="L300" i="7" s="1"/>
  <c r="BM359" i="1"/>
  <c r="BQ359" i="1"/>
  <c r="BG359" i="1"/>
  <c r="AZ359" i="1"/>
  <c r="D300" i="7" s="1"/>
  <c r="CE359" i="1"/>
  <c r="S247" i="7"/>
  <c r="BQ306" i="1"/>
  <c r="BB306" i="1"/>
  <c r="F247" i="7" s="1"/>
  <c r="BJ306" i="1"/>
  <c r="N247" i="7" s="1"/>
  <c r="BA306" i="1"/>
  <c r="E247" i="7" s="1"/>
  <c r="BM306" i="1"/>
  <c r="BH306" i="1"/>
  <c r="L247" i="7" s="1"/>
  <c r="BN306" i="1"/>
  <c r="R247" i="7" s="1"/>
  <c r="AZ306" i="1"/>
  <c r="D247" i="7" s="1"/>
  <c r="BP306" i="1"/>
  <c r="BG306" i="1"/>
  <c r="CE306" i="1"/>
  <c r="BC306" i="1"/>
  <c r="G247" i="7" s="1"/>
  <c r="BI306" i="1"/>
  <c r="M247" i="7" s="1"/>
  <c r="BK349" i="1"/>
  <c r="O290" i="7" s="1"/>
  <c r="Q290" i="7"/>
  <c r="S227" i="7"/>
  <c r="BI286" i="1"/>
  <c r="M227" i="7" s="1"/>
  <c r="BH286" i="1"/>
  <c r="L227" i="7" s="1"/>
  <c r="BC286" i="1"/>
  <c r="G227" i="7" s="1"/>
  <c r="BM286" i="1"/>
  <c r="BP286" i="1"/>
  <c r="BB286" i="1"/>
  <c r="F227" i="7" s="1"/>
  <c r="AZ286" i="1"/>
  <c r="D227" i="7" s="1"/>
  <c r="BA286" i="1"/>
  <c r="E227" i="7" s="1"/>
  <c r="CE286" i="1"/>
  <c r="BG286" i="1"/>
  <c r="BJ286" i="1"/>
  <c r="N227" i="7" s="1"/>
  <c r="BN286" i="1"/>
  <c r="R227" i="7" s="1"/>
  <c r="BQ286" i="1"/>
  <c r="BK114" i="1"/>
  <c r="O55" i="7" s="1"/>
  <c r="BK108" i="1"/>
  <c r="BK142" i="1"/>
  <c r="O83" i="7" s="1"/>
  <c r="BK245" i="1"/>
  <c r="S224" i="7"/>
  <c r="BH283" i="1"/>
  <c r="L224" i="7" s="1"/>
  <c r="BJ283" i="1"/>
  <c r="N224" i="7" s="1"/>
  <c r="BB283" i="1"/>
  <c r="F224" i="7" s="1"/>
  <c r="BN283" i="1"/>
  <c r="R224" i="7" s="1"/>
  <c r="CE283" i="1"/>
  <c r="BA283" i="1"/>
  <c r="E224" i="7" s="1"/>
  <c r="AZ283" i="1"/>
  <c r="D224" i="7" s="1"/>
  <c r="BQ283" i="1"/>
  <c r="BI283" i="1"/>
  <c r="M224" i="7" s="1"/>
  <c r="BC283" i="1"/>
  <c r="G224" i="7" s="1"/>
  <c r="BG283" i="1"/>
  <c r="BP283" i="1"/>
  <c r="BM283" i="1"/>
  <c r="S252" i="7"/>
  <c r="BM311" i="1"/>
  <c r="BG311" i="1"/>
  <c r="AZ311" i="1"/>
  <c r="D252" i="7" s="1"/>
  <c r="BA311" i="1"/>
  <c r="E252" i="7" s="1"/>
  <c r="BI311" i="1"/>
  <c r="M252" i="7" s="1"/>
  <c r="BH311" i="1"/>
  <c r="L252" i="7" s="1"/>
  <c r="BQ311" i="1"/>
  <c r="BB311" i="1"/>
  <c r="F252" i="7" s="1"/>
  <c r="BN311" i="1"/>
  <c r="R252" i="7" s="1"/>
  <c r="CE311" i="1"/>
  <c r="BC311" i="1"/>
  <c r="G252" i="7" s="1"/>
  <c r="BP311" i="1"/>
  <c r="BJ311" i="1"/>
  <c r="N252" i="7" s="1"/>
  <c r="S287" i="7"/>
  <c r="AZ346" i="1"/>
  <c r="D287" i="7" s="1"/>
  <c r="CE346" i="1"/>
  <c r="BG346" i="1"/>
  <c r="BA346" i="1"/>
  <c r="E287" i="7" s="1"/>
  <c r="BN346" i="1"/>
  <c r="R287" i="7" s="1"/>
  <c r="BC346" i="1"/>
  <c r="G287" i="7" s="1"/>
  <c r="BB346" i="1"/>
  <c r="F287" i="7" s="1"/>
  <c r="BH346" i="1"/>
  <c r="L287" i="7" s="1"/>
  <c r="BQ346" i="1"/>
  <c r="BI346" i="1"/>
  <c r="M287" i="7" s="1"/>
  <c r="BJ346" i="1"/>
  <c r="N287" i="7" s="1"/>
  <c r="BM346" i="1"/>
  <c r="BP346" i="1"/>
  <c r="J223" i="9"/>
  <c r="CG282" i="1"/>
  <c r="S285" i="7"/>
  <c r="BM344" i="1"/>
  <c r="BP344" i="1"/>
  <c r="AZ344" i="1"/>
  <c r="D285" i="7" s="1"/>
  <c r="CE344" i="1"/>
  <c r="BG344" i="1"/>
  <c r="BA344" i="1"/>
  <c r="E285" i="7" s="1"/>
  <c r="BC344" i="1"/>
  <c r="G285" i="7" s="1"/>
  <c r="BN344" i="1"/>
  <c r="R285" i="7" s="1"/>
  <c r="BI344" i="1"/>
  <c r="M285" i="7" s="1"/>
  <c r="BJ344" i="1"/>
  <c r="N285" i="7" s="1"/>
  <c r="BB344" i="1"/>
  <c r="F285" i="7" s="1"/>
  <c r="BH344" i="1"/>
  <c r="L285" i="7" s="1"/>
  <c r="BQ344" i="1"/>
  <c r="BK192" i="1"/>
  <c r="BK256" i="1"/>
  <c r="BK98" i="1"/>
  <c r="BK91" i="1"/>
  <c r="BK244" i="1"/>
  <c r="BK229" i="1"/>
  <c r="BK223" i="1"/>
  <c r="BK83" i="1"/>
  <c r="BV278" i="1"/>
  <c r="CH278" i="1" s="1"/>
  <c r="CJ278" i="1"/>
  <c r="BX278" i="1"/>
  <c r="S258" i="7"/>
  <c r="BG317" i="1"/>
  <c r="BI317" i="1"/>
  <c r="M258" i="7" s="1"/>
  <c r="BQ317" i="1"/>
  <c r="AZ317" i="1"/>
  <c r="D258" i="7" s="1"/>
  <c r="BM317" i="1"/>
  <c r="BC317" i="1"/>
  <c r="G258" i="7" s="1"/>
  <c r="BN317" i="1"/>
  <c r="R258" i="7" s="1"/>
  <c r="BJ317" i="1"/>
  <c r="N258" i="7" s="1"/>
  <c r="BP317" i="1"/>
  <c r="BA317" i="1"/>
  <c r="E258" i="7" s="1"/>
  <c r="CE317" i="1"/>
  <c r="BH317" i="1"/>
  <c r="L258" i="7" s="1"/>
  <c r="BB317" i="1"/>
  <c r="F258" i="7" s="1"/>
  <c r="BK187" i="1"/>
  <c r="BK190" i="1"/>
  <c r="BK170" i="1"/>
  <c r="BK84" i="1"/>
  <c r="O25" i="7" s="1"/>
  <c r="BK163" i="1"/>
  <c r="BK179" i="1"/>
  <c r="S264" i="7"/>
  <c r="BN323" i="1"/>
  <c r="R264" i="7" s="1"/>
  <c r="BP323" i="1"/>
  <c r="BQ323" i="1"/>
  <c r="CE323" i="1"/>
  <c r="BB323" i="1"/>
  <c r="F264" i="7" s="1"/>
  <c r="BA323" i="1"/>
  <c r="E264" i="7" s="1"/>
  <c r="BC323" i="1"/>
  <c r="G264" i="7" s="1"/>
  <c r="BM323" i="1"/>
  <c r="BH323" i="1"/>
  <c r="L264" i="7" s="1"/>
  <c r="BG323" i="1"/>
  <c r="BI323" i="1"/>
  <c r="M264" i="7" s="1"/>
  <c r="AZ323" i="1"/>
  <c r="D264" i="7" s="1"/>
  <c r="BJ323" i="1"/>
  <c r="N264" i="7" s="1"/>
  <c r="K296" i="7"/>
  <c r="BV355" i="1"/>
  <c r="CH355" i="1" s="1"/>
  <c r="BX355" i="1"/>
  <c r="CJ355" i="1"/>
  <c r="S293" i="7"/>
  <c r="BI352" i="1"/>
  <c r="M293" i="7" s="1"/>
  <c r="BN352" i="1"/>
  <c r="R293" i="7" s="1"/>
  <c r="AZ352" i="1"/>
  <c r="D293" i="7" s="1"/>
  <c r="BM352" i="1"/>
  <c r="BH352" i="1"/>
  <c r="L293" i="7" s="1"/>
  <c r="BP352" i="1"/>
  <c r="BA352" i="1"/>
  <c r="E293" i="7" s="1"/>
  <c r="CE352" i="1"/>
  <c r="BQ352" i="1"/>
  <c r="BJ352" i="1"/>
  <c r="N293" i="7" s="1"/>
  <c r="BG352" i="1"/>
  <c r="BC352" i="1"/>
  <c r="G293" i="7" s="1"/>
  <c r="BB352" i="1"/>
  <c r="F293" i="7" s="1"/>
  <c r="BK226" i="1"/>
  <c r="CD291" i="1"/>
  <c r="I232" i="9" s="1"/>
  <c r="CD272" i="1"/>
  <c r="I213" i="9" s="1"/>
  <c r="BZ336" i="1"/>
  <c r="E277" i="9" s="1"/>
  <c r="CD287" i="1"/>
  <c r="I228" i="9" s="1"/>
  <c r="CA354" i="1"/>
  <c r="CB354" i="1" s="1"/>
  <c r="BA330" i="1"/>
  <c r="E271" i="7" s="1"/>
  <c r="BB330" i="1"/>
  <c r="F271" i="7" s="1"/>
  <c r="BG309" i="1"/>
  <c r="CE309" i="1"/>
  <c r="CD351" i="1"/>
  <c r="I292" i="9" s="1"/>
  <c r="CD269" i="1"/>
  <c r="I210" i="9" s="1"/>
  <c r="BT236" i="1"/>
  <c r="BU236" i="1" s="1"/>
  <c r="BT172" i="1"/>
  <c r="BU172" i="1" s="1"/>
  <c r="BT110" i="1"/>
  <c r="BU110" i="1" s="1"/>
  <c r="BT248" i="1"/>
  <c r="BU248" i="1" s="1"/>
  <c r="BT205" i="1"/>
  <c r="BU205" i="1" s="1"/>
  <c r="BT250" i="1"/>
  <c r="BU250" i="1" s="1"/>
  <c r="BT126" i="1"/>
  <c r="BU126" i="1" s="1"/>
  <c r="BT124" i="1"/>
  <c r="BU124" i="1" s="1"/>
  <c r="BT202" i="1"/>
  <c r="BU202" i="1" s="1"/>
  <c r="CJ183" i="1"/>
  <c r="BV183" i="1"/>
  <c r="CH183" i="1" s="1"/>
  <c r="BX183" i="1"/>
  <c r="BT90" i="1"/>
  <c r="BU90" i="1" s="1"/>
  <c r="BT190" i="1"/>
  <c r="BU190" i="1" s="1"/>
  <c r="BT239" i="1"/>
  <c r="BU239" i="1" s="1"/>
  <c r="BT107" i="1"/>
  <c r="BU107" i="1" s="1"/>
  <c r="BT130" i="1"/>
  <c r="BU130" i="1" s="1"/>
  <c r="BT96" i="1"/>
  <c r="BU96" i="1" s="1"/>
  <c r="BV147" i="1"/>
  <c r="CH147" i="1" s="1"/>
  <c r="CJ147" i="1"/>
  <c r="BX147" i="1"/>
  <c r="CJ200" i="1"/>
  <c r="BV200" i="1"/>
  <c r="CH200" i="1" s="1"/>
  <c r="BX200" i="1"/>
  <c r="K302" i="7"/>
  <c r="BX361" i="1"/>
  <c r="BV361" i="1"/>
  <c r="CH361" i="1" s="1"/>
  <c r="CJ361" i="1"/>
  <c r="S254" i="7"/>
  <c r="BC313" i="1"/>
  <c r="G254" i="7" s="1"/>
  <c r="CE313" i="1"/>
  <c r="BJ313" i="1"/>
  <c r="N254" i="7" s="1"/>
  <c r="AZ313" i="1"/>
  <c r="D254" i="7" s="1"/>
  <c r="BB313" i="1"/>
  <c r="F254" i="7" s="1"/>
  <c r="BQ313" i="1"/>
  <c r="BA313" i="1"/>
  <c r="E254" i="7" s="1"/>
  <c r="BH313" i="1"/>
  <c r="L254" i="7" s="1"/>
  <c r="BM313" i="1"/>
  <c r="BP313" i="1"/>
  <c r="BG313" i="1"/>
  <c r="BN313" i="1"/>
  <c r="R254" i="7" s="1"/>
  <c r="BI313" i="1"/>
  <c r="M254" i="7" s="1"/>
  <c r="J248" i="9"/>
  <c r="CG307" i="1"/>
  <c r="BK241" i="1"/>
  <c r="BK97" i="1"/>
  <c r="BK130" i="1"/>
  <c r="BK167" i="1"/>
  <c r="K223" i="7"/>
  <c r="CJ282" i="1"/>
  <c r="BV282" i="1"/>
  <c r="CH282" i="1" s="1"/>
  <c r="BX282" i="1"/>
  <c r="BR282" i="1"/>
  <c r="BS282" i="1"/>
  <c r="BK113" i="1"/>
  <c r="BK360" i="1"/>
  <c r="O301" i="7" s="1"/>
  <c r="S205" i="7"/>
  <c r="BC264" i="1"/>
  <c r="G205" i="7" s="1"/>
  <c r="BG264" i="1"/>
  <c r="BJ264" i="1"/>
  <c r="N205" i="7" s="1"/>
  <c r="BI264" i="1"/>
  <c r="M205" i="7" s="1"/>
  <c r="BA264" i="1"/>
  <c r="E205" i="7" s="1"/>
  <c r="BP264" i="1"/>
  <c r="BM264" i="1"/>
  <c r="BB264" i="1"/>
  <c r="F205" i="7" s="1"/>
  <c r="CE264" i="1"/>
  <c r="BQ264" i="1"/>
  <c r="BN264" i="1"/>
  <c r="R205" i="7" s="1"/>
  <c r="BH264" i="1"/>
  <c r="L205" i="7" s="1"/>
  <c r="AZ264" i="1"/>
  <c r="D205" i="7" s="1"/>
  <c r="BK253" i="1"/>
  <c r="BK274" i="1"/>
  <c r="O215" i="7" s="1"/>
  <c r="S214" i="7"/>
  <c r="BC273" i="1"/>
  <c r="G214" i="7" s="1"/>
  <c r="BA273" i="1"/>
  <c r="E214" i="7" s="1"/>
  <c r="CE273" i="1"/>
  <c r="BN273" i="1"/>
  <c r="R214" i="7" s="1"/>
  <c r="BI273" i="1"/>
  <c r="M214" i="7" s="1"/>
  <c r="BH273" i="1"/>
  <c r="L214" i="7" s="1"/>
  <c r="BM273" i="1"/>
  <c r="BP273" i="1"/>
  <c r="AZ273" i="1"/>
  <c r="D214" i="7" s="1"/>
  <c r="BB273" i="1"/>
  <c r="F214" i="7" s="1"/>
  <c r="BG273" i="1"/>
  <c r="BJ273" i="1"/>
  <c r="N214" i="7" s="1"/>
  <c r="BQ273" i="1"/>
  <c r="BK101" i="1"/>
  <c r="BK82" i="1"/>
  <c r="BK99" i="1"/>
  <c r="BK172" i="1"/>
  <c r="BK197" i="1"/>
  <c r="BK173" i="1"/>
  <c r="BK185" i="1"/>
  <c r="BK86" i="1"/>
  <c r="BK218" i="1"/>
  <c r="O159" i="7" s="1"/>
  <c r="BK177" i="1"/>
  <c r="Q243" i="7"/>
  <c r="K257" i="7"/>
  <c r="BV316" i="1"/>
  <c r="BX316" i="1"/>
  <c r="CJ316" i="1"/>
  <c r="BK156" i="1"/>
  <c r="BK110" i="1"/>
  <c r="CF335" i="1"/>
  <c r="CL335" i="1" s="1"/>
  <c r="T276" i="7"/>
  <c r="CC272" i="1"/>
  <c r="H213" i="9" s="1"/>
  <c r="CC336" i="1"/>
  <c r="H277" i="9" s="1"/>
  <c r="CA316" i="1"/>
  <c r="CB316" i="1" s="1"/>
  <c r="G257" i="9" s="1"/>
  <c r="CC287" i="1"/>
  <c r="H228" i="9" s="1"/>
  <c r="CC354" i="1"/>
  <c r="BH330" i="1"/>
  <c r="L271" i="7" s="1"/>
  <c r="BJ330" i="1"/>
  <c r="N271" i="7" s="1"/>
  <c r="AZ330" i="1"/>
  <c r="D271" i="7" s="1"/>
  <c r="BC309" i="1"/>
  <c r="G250" i="7" s="1"/>
  <c r="BN309" i="1"/>
  <c r="R250" i="7" s="1"/>
  <c r="CC315" i="1"/>
  <c r="H256" i="9" s="1"/>
  <c r="BZ338" i="1"/>
  <c r="E279" i="9" s="1"/>
  <c r="CJ207" i="1"/>
  <c r="BV207" i="1"/>
  <c r="CH207" i="1" s="1"/>
  <c r="BX207" i="1"/>
  <c r="BT260" i="1"/>
  <c r="BU260" i="1" s="1"/>
  <c r="BV188" i="1"/>
  <c r="CH188" i="1" s="1"/>
  <c r="CJ188" i="1"/>
  <c r="BX188" i="1"/>
  <c r="BT227" i="1"/>
  <c r="BU227" i="1" s="1"/>
  <c r="BT230" i="1"/>
  <c r="BU230" i="1" s="1"/>
  <c r="BX158" i="1"/>
  <c r="CJ158" i="1"/>
  <c r="BV158" i="1"/>
  <c r="CH158" i="1" s="1"/>
  <c r="BT131" i="1"/>
  <c r="BU131" i="1" s="1"/>
  <c r="BT197" i="1"/>
  <c r="BU197" i="1" s="1"/>
  <c r="BX73" i="1"/>
  <c r="Q302" i="7"/>
  <c r="BS361" i="1"/>
  <c r="BR361" i="1"/>
  <c r="CF355" i="1"/>
  <c r="K296" i="9" s="1"/>
  <c r="T296" i="7"/>
  <c r="BS307" i="1"/>
  <c r="BR307" i="1"/>
  <c r="S303" i="7"/>
  <c r="CE362" i="1"/>
  <c r="BA362" i="1"/>
  <c r="E303" i="7" s="1"/>
  <c r="BN362" i="1"/>
  <c r="R303" i="7" s="1"/>
  <c r="BC362" i="1"/>
  <c r="G303" i="7" s="1"/>
  <c r="BM362" i="1"/>
  <c r="BP362" i="1"/>
  <c r="BQ362" i="1"/>
  <c r="BI362" i="1"/>
  <c r="M303" i="7" s="1"/>
  <c r="BG362" i="1"/>
  <c r="BB362" i="1"/>
  <c r="F303" i="7" s="1"/>
  <c r="BH362" i="1"/>
  <c r="L303" i="7" s="1"/>
  <c r="BJ362" i="1"/>
  <c r="N303" i="7" s="1"/>
  <c r="AZ362" i="1"/>
  <c r="D303" i="7" s="1"/>
  <c r="BK186" i="1"/>
  <c r="O127" i="7" s="1"/>
  <c r="BK204" i="1"/>
  <c r="BK318" i="1"/>
  <c r="O259" i="7" s="1"/>
  <c r="S297" i="7"/>
  <c r="BP356" i="1"/>
  <c r="AZ356" i="1"/>
  <c r="D297" i="7" s="1"/>
  <c r="BN356" i="1"/>
  <c r="R297" i="7" s="1"/>
  <c r="BB356" i="1"/>
  <c r="F297" i="7" s="1"/>
  <c r="BG356" i="1"/>
  <c r="BJ356" i="1"/>
  <c r="N297" i="7" s="1"/>
  <c r="BC356" i="1"/>
  <c r="G297" i="7" s="1"/>
  <c r="BI356" i="1"/>
  <c r="M297" i="7" s="1"/>
  <c r="BQ356" i="1"/>
  <c r="BH356" i="1"/>
  <c r="L297" i="7" s="1"/>
  <c r="BA356" i="1"/>
  <c r="E297" i="7" s="1"/>
  <c r="CE356" i="1"/>
  <c r="BM356" i="1"/>
  <c r="S278" i="7"/>
  <c r="BN337" i="1"/>
  <c r="R278" i="7" s="1"/>
  <c r="BJ337" i="1"/>
  <c r="N278" i="7" s="1"/>
  <c r="CE337" i="1"/>
  <c r="BA337" i="1"/>
  <c r="E278" i="7" s="1"/>
  <c r="BG337" i="1"/>
  <c r="BB337" i="1"/>
  <c r="F278" i="7" s="1"/>
  <c r="BM337" i="1"/>
  <c r="BQ337" i="1"/>
  <c r="BH337" i="1"/>
  <c r="L278" i="7" s="1"/>
  <c r="BP337" i="1"/>
  <c r="BC337" i="1"/>
  <c r="G278" i="7" s="1"/>
  <c r="BI337" i="1"/>
  <c r="M278" i="7" s="1"/>
  <c r="AZ337" i="1"/>
  <c r="D278" i="7" s="1"/>
  <c r="BK89" i="1"/>
  <c r="BK105" i="1"/>
  <c r="BK336" i="1"/>
  <c r="O277" i="7" s="1"/>
  <c r="S217" i="7"/>
  <c r="BQ276" i="1"/>
  <c r="BA276" i="1"/>
  <c r="E217" i="7" s="1"/>
  <c r="BC276" i="1"/>
  <c r="G217" i="7" s="1"/>
  <c r="BJ276" i="1"/>
  <c r="N217" i="7" s="1"/>
  <c r="CE276" i="1"/>
  <c r="BP276" i="1"/>
  <c r="BM276" i="1"/>
  <c r="BN276" i="1"/>
  <c r="R217" i="7" s="1"/>
  <c r="BH276" i="1"/>
  <c r="L217" i="7" s="1"/>
  <c r="BI276" i="1"/>
  <c r="M217" i="7" s="1"/>
  <c r="AZ276" i="1"/>
  <c r="D217" i="7" s="1"/>
  <c r="BB276" i="1"/>
  <c r="F217" i="7" s="1"/>
  <c r="BG276" i="1"/>
  <c r="BK127" i="1"/>
  <c r="BK353" i="1"/>
  <c r="O294" i="7" s="1"/>
  <c r="J276" i="9"/>
  <c r="CG335" i="1"/>
  <c r="S275" i="7"/>
  <c r="BC334" i="1"/>
  <c r="G275" i="7" s="1"/>
  <c r="BI334" i="1"/>
  <c r="M275" i="7" s="1"/>
  <c r="BM334" i="1"/>
  <c r="BJ334" i="1"/>
  <c r="N275" i="7" s="1"/>
  <c r="AZ334" i="1"/>
  <c r="D275" i="7" s="1"/>
  <c r="BQ334" i="1"/>
  <c r="BN334" i="1"/>
  <c r="R275" i="7" s="1"/>
  <c r="BA334" i="1"/>
  <c r="E275" i="7" s="1"/>
  <c r="BH334" i="1"/>
  <c r="L275" i="7" s="1"/>
  <c r="CE334" i="1"/>
  <c r="BP334" i="1"/>
  <c r="BB334" i="1"/>
  <c r="F275" i="7" s="1"/>
  <c r="BG334" i="1"/>
  <c r="BK249" i="1"/>
  <c r="O190" i="7" s="1"/>
  <c r="BK155" i="1"/>
  <c r="BK162" i="1"/>
  <c r="BK237" i="1"/>
  <c r="O178" i="7" s="1"/>
  <c r="BK85" i="1"/>
  <c r="BK268" i="1"/>
  <c r="O209" i="7" s="1"/>
  <c r="BK125" i="1"/>
  <c r="CF278" i="1"/>
  <c r="K219" i="9" s="1"/>
  <c r="T219" i="7"/>
  <c r="BK222" i="1"/>
  <c r="BK119" i="1"/>
  <c r="BK251" i="1"/>
  <c r="BK94" i="1"/>
  <c r="BK203" i="1"/>
  <c r="BK243" i="1"/>
  <c r="BK118" i="1"/>
  <c r="BK214" i="1"/>
  <c r="BK288" i="1"/>
  <c r="O229" i="7" s="1"/>
  <c r="K243" i="7"/>
  <c r="BV302" i="1"/>
  <c r="CH302" i="1" s="1"/>
  <c r="CJ302" i="1"/>
  <c r="BX302" i="1"/>
  <c r="BX76" i="1"/>
  <c r="CJ76" i="1"/>
  <c r="BV76" i="1"/>
  <c r="BR76" i="1"/>
  <c r="BS76" i="1"/>
  <c r="BI80" i="1"/>
  <c r="M21" i="7" s="1"/>
  <c r="BQ80" i="1"/>
  <c r="BG80" i="1"/>
  <c r="K21" i="7" s="1"/>
  <c r="BN80" i="1"/>
  <c r="R21" i="7" s="1"/>
  <c r="AZ80" i="1"/>
  <c r="D21" i="7" s="1"/>
  <c r="BM80" i="1"/>
  <c r="BC80" i="1"/>
  <c r="G21" i="7" s="1"/>
  <c r="BJ80" i="1"/>
  <c r="N21" i="7" s="1"/>
  <c r="BA80" i="1"/>
  <c r="BH80" i="1"/>
  <c r="L21" i="7" s="1"/>
  <c r="BB80" i="1"/>
  <c r="F21" i="7" s="1"/>
  <c r="AT80" i="1"/>
  <c r="AJ21" i="4" s="1"/>
  <c r="AH21" i="4"/>
  <c r="BA77" i="1"/>
  <c r="E18" i="7" s="1"/>
  <c r="BG77" i="1"/>
  <c r="K18" i="7" s="1"/>
  <c r="AS79" i="1"/>
  <c r="AI20" i="4" s="1"/>
  <c r="AR79" i="1"/>
  <c r="AF20" i="4"/>
  <c r="BQ74" i="1"/>
  <c r="BJ74" i="1"/>
  <c r="N15" i="7" s="1"/>
  <c r="BI74" i="1"/>
  <c r="M15" i="7" s="1"/>
  <c r="BB74" i="1"/>
  <c r="F15" i="7" s="1"/>
  <c r="BG74" i="1"/>
  <c r="K15" i="7" s="1"/>
  <c r="BH74" i="1"/>
  <c r="L15" i="7" s="1"/>
  <c r="BN74" i="1"/>
  <c r="R15" i="7" s="1"/>
  <c r="AZ74" i="1"/>
  <c r="BM74" i="1"/>
  <c r="BA74" i="1"/>
  <c r="E15" i="7" s="1"/>
  <c r="BC74" i="1"/>
  <c r="G15" i="7" s="1"/>
  <c r="BK78" i="1"/>
  <c r="BP78" i="1" s="1"/>
  <c r="T19" i="7" s="1"/>
  <c r="AH15" i="4"/>
  <c r="AT74" i="1"/>
  <c r="AJ15" i="4" s="1"/>
  <c r="BK69" i="1"/>
  <c r="BP69" i="1" s="1"/>
  <c r="BK72" i="1"/>
  <c r="BP72" i="1" s="1"/>
  <c r="CF72" i="1" s="1"/>
  <c r="BZ72" i="1" s="1"/>
  <c r="AH7" i="4"/>
  <c r="AT66" i="1"/>
  <c r="AJ7" i="4" s="1"/>
  <c r="BK67" i="1"/>
  <c r="BP67" i="1" s="1"/>
  <c r="CD343" i="1"/>
  <c r="I284" i="9" s="1"/>
  <c r="CC320" i="1"/>
  <c r="H261" i="9" s="1"/>
  <c r="CA357" i="1"/>
  <c r="CB357" i="1" s="1"/>
  <c r="CD298" i="1"/>
  <c r="I239" i="9" s="1"/>
  <c r="CA302" i="1"/>
  <c r="CB302" i="1" s="1"/>
  <c r="CD325" i="1"/>
  <c r="I266" i="9" s="1"/>
  <c r="CC360" i="1"/>
  <c r="H301" i="9" s="1"/>
  <c r="CD295" i="1"/>
  <c r="I236" i="9" s="1"/>
  <c r="BZ318" i="1"/>
  <c r="E259" i="9" s="1"/>
  <c r="CA279" i="1"/>
  <c r="CB279" i="1" s="1"/>
  <c r="CD358" i="1"/>
  <c r="I299" i="9" s="1"/>
  <c r="BZ295" i="1"/>
  <c r="E236" i="9" s="1"/>
  <c r="BZ320" i="1"/>
  <c r="E261" i="9" s="1"/>
  <c r="CD302" i="1"/>
  <c r="I243" i="9" s="1"/>
  <c r="BZ343" i="1"/>
  <c r="E284" i="9" s="1"/>
  <c r="CA320" i="1"/>
  <c r="CB320" i="1" s="1"/>
  <c r="CC358" i="1"/>
  <c r="H299" i="9" s="1"/>
  <c r="CC310" i="1"/>
  <c r="H251" i="9" s="1"/>
  <c r="CD360" i="1"/>
  <c r="I301" i="9" s="1"/>
  <c r="CC295" i="1"/>
  <c r="H236" i="9" s="1"/>
  <c r="CA318" i="1"/>
  <c r="CB318" i="1" s="1"/>
  <c r="G259" i="9" s="1"/>
  <c r="CC343" i="1"/>
  <c r="H284" i="9" s="1"/>
  <c r="CD279" i="1"/>
  <c r="I220" i="9" s="1"/>
  <c r="CD357" i="1"/>
  <c r="I298" i="9" s="1"/>
  <c r="BZ298" i="1"/>
  <c r="E239" i="9" s="1"/>
  <c r="BZ310" i="1"/>
  <c r="E251" i="9" s="1"/>
  <c r="CC302" i="1"/>
  <c r="H243" i="9" s="1"/>
  <c r="CC325" i="1"/>
  <c r="H266" i="9" s="1"/>
  <c r="BZ360" i="1"/>
  <c r="E301" i="9" s="1"/>
  <c r="CD318" i="1"/>
  <c r="I259" i="9" s="1"/>
  <c r="BZ357" i="1"/>
  <c r="E298" i="9" s="1"/>
  <c r="CA298" i="1"/>
  <c r="F239" i="9" s="1"/>
  <c r="CC279" i="1"/>
  <c r="CC357" i="1"/>
  <c r="H298" i="9" s="1"/>
  <c r="CA358" i="1"/>
  <c r="F299" i="9" s="1"/>
  <c r="CA310" i="1"/>
  <c r="F251" i="9" s="1"/>
  <c r="BZ325" i="1"/>
  <c r="E266" i="9" s="1"/>
  <c r="CB339" i="1"/>
  <c r="G280" i="9" s="1"/>
  <c r="F280" i="9"/>
  <c r="CC305" i="1"/>
  <c r="H246" i="9" s="1"/>
  <c r="BZ363" i="1"/>
  <c r="E304" i="9" s="1"/>
  <c r="CA274" i="1"/>
  <c r="CB296" i="1"/>
  <c r="G237" i="9" s="1"/>
  <c r="BZ268" i="1"/>
  <c r="E209" i="9" s="1"/>
  <c r="CA292" i="1"/>
  <c r="CF271" i="1"/>
  <c r="K212" i="9" s="1"/>
  <c r="T212" i="7"/>
  <c r="CD288" i="1"/>
  <c r="I229" i="9" s="1"/>
  <c r="CB281" i="1"/>
  <c r="G222" i="9" s="1"/>
  <c r="F222" i="9"/>
  <c r="CA322" i="1"/>
  <c r="CB345" i="1"/>
  <c r="G286" i="9" s="1"/>
  <c r="F286" i="9"/>
  <c r="CA305" i="1"/>
  <c r="CD312" i="1"/>
  <c r="I253" i="9" s="1"/>
  <c r="H281" i="9"/>
  <c r="CD363" i="1"/>
  <c r="I304" i="9" s="1"/>
  <c r="CD292" i="1"/>
  <c r="I233" i="9" s="1"/>
  <c r="CB351" i="1"/>
  <c r="G292" i="9" s="1"/>
  <c r="F292" i="9"/>
  <c r="CC288" i="1"/>
  <c r="CA326" i="1"/>
  <c r="CD322" i="1"/>
  <c r="I263" i="9" s="1"/>
  <c r="BZ305" i="1"/>
  <c r="E246" i="9" s="1"/>
  <c r="CA312" i="1"/>
  <c r="F207" i="9"/>
  <c r="CC363" i="1"/>
  <c r="H304" i="9" s="1"/>
  <c r="CD274" i="1"/>
  <c r="I215" i="9" s="1"/>
  <c r="CA268" i="1"/>
  <c r="CC292" i="1"/>
  <c r="H233" i="9" s="1"/>
  <c r="CB360" i="1"/>
  <c r="G301" i="9" s="1"/>
  <c r="F236" i="9"/>
  <c r="H259" i="9"/>
  <c r="BZ288" i="1"/>
  <c r="E229" i="9" s="1"/>
  <c r="CF308" i="1"/>
  <c r="K249" i="9" s="1"/>
  <c r="T249" i="7"/>
  <c r="H267" i="9"/>
  <c r="CC322" i="1"/>
  <c r="CA363" i="1"/>
  <c r="CB363" i="1" s="1"/>
  <c r="CC274" i="1"/>
  <c r="H215" i="9" s="1"/>
  <c r="CD268" i="1"/>
  <c r="I209" i="9" s="1"/>
  <c r="BZ292" i="1"/>
  <c r="E233" i="9" s="1"/>
  <c r="BZ326" i="1"/>
  <c r="E267" i="9" s="1"/>
  <c r="BZ322" i="1"/>
  <c r="E263" i="9" s="1"/>
  <c r="CC312" i="1"/>
  <c r="H253" i="9" s="1"/>
  <c r="H242" i="9"/>
  <c r="BZ274" i="1"/>
  <c r="E215" i="9" s="1"/>
  <c r="CC268" i="1"/>
  <c r="H209" i="9" s="1"/>
  <c r="CA288" i="1"/>
  <c r="CD326" i="1"/>
  <c r="I267" i="9" s="1"/>
  <c r="CG87" i="1"/>
  <c r="CG228" i="1"/>
  <c r="BS188" i="1"/>
  <c r="BR188" i="1"/>
  <c r="CG171" i="1"/>
  <c r="CG138" i="1"/>
  <c r="CG90" i="1"/>
  <c r="CG237" i="1"/>
  <c r="CG207" i="1"/>
  <c r="CG107" i="1"/>
  <c r="CG195" i="1"/>
  <c r="CG102" i="1"/>
  <c r="CG78" i="1"/>
  <c r="CG84" i="1"/>
  <c r="CG153" i="1"/>
  <c r="CG117" i="1"/>
  <c r="CG162" i="1"/>
  <c r="CG147" i="1"/>
  <c r="BY345" i="1"/>
  <c r="BT170" i="1"/>
  <c r="BU170" i="1" s="1"/>
  <c r="BT192" i="1"/>
  <c r="BU192" i="1" s="1"/>
  <c r="BT91" i="1"/>
  <c r="BU91" i="1" s="1"/>
  <c r="BR146" i="1"/>
  <c r="BS146" i="1"/>
  <c r="BT99" i="1"/>
  <c r="BU99" i="1" s="1"/>
  <c r="BT94" i="1"/>
  <c r="BU94" i="1" s="1"/>
  <c r="BT127" i="1"/>
  <c r="BU127" i="1" s="1"/>
  <c r="BS123" i="1"/>
  <c r="BR123" i="1"/>
  <c r="BT114" i="1"/>
  <c r="BU114" i="1" s="1"/>
  <c r="BT222" i="1"/>
  <c r="BU222" i="1" s="1"/>
  <c r="BT175" i="1"/>
  <c r="BU175" i="1" s="1"/>
  <c r="BT154" i="1"/>
  <c r="BU154" i="1" s="1"/>
  <c r="BT241" i="1"/>
  <c r="BU241" i="1" s="1"/>
  <c r="BT228" i="1"/>
  <c r="BU228" i="1" s="1"/>
  <c r="BT235" i="1"/>
  <c r="BU235" i="1" s="1"/>
  <c r="BT88" i="1"/>
  <c r="BU88" i="1" s="1"/>
  <c r="BT142" i="1"/>
  <c r="BU142" i="1" s="1"/>
  <c r="BT141" i="1"/>
  <c r="BU141" i="1" s="1"/>
  <c r="BR200" i="1"/>
  <c r="BS200" i="1"/>
  <c r="BT243" i="1"/>
  <c r="BU243" i="1" s="1"/>
  <c r="BT166" i="1"/>
  <c r="BU166" i="1" s="1"/>
  <c r="CG129" i="1"/>
  <c r="CG261" i="1"/>
  <c r="CG201" i="1"/>
  <c r="CG189" i="1"/>
  <c r="BT196" i="1"/>
  <c r="BU196" i="1" s="1"/>
  <c r="BT223" i="1"/>
  <c r="BU223" i="1" s="1"/>
  <c r="BT134" i="1"/>
  <c r="BU134" i="1" s="1"/>
  <c r="BT177" i="1"/>
  <c r="BU177" i="1" s="1"/>
  <c r="BT189" i="1"/>
  <c r="BU189" i="1" s="1"/>
  <c r="BT256" i="1"/>
  <c r="BU256" i="1" s="1"/>
  <c r="BT132" i="1"/>
  <c r="BU132" i="1" s="1"/>
  <c r="BT112" i="1"/>
  <c r="BU112" i="1" s="1"/>
  <c r="BT98" i="1"/>
  <c r="BU98" i="1" s="1"/>
  <c r="BT148" i="1"/>
  <c r="BU148" i="1" s="1"/>
  <c r="BT168" i="1"/>
  <c r="BU168" i="1" s="1"/>
  <c r="BT218" i="1"/>
  <c r="BU218" i="1" s="1"/>
  <c r="BT240" i="1"/>
  <c r="BU240" i="1" s="1"/>
  <c r="BT214" i="1"/>
  <c r="BU214" i="1" s="1"/>
  <c r="BT155" i="1"/>
  <c r="BU155" i="1" s="1"/>
  <c r="BT203" i="1"/>
  <c r="BU203" i="1" s="1"/>
  <c r="BT113" i="1"/>
  <c r="BU113" i="1" s="1"/>
  <c r="BT181" i="1"/>
  <c r="BU181" i="1" s="1"/>
  <c r="BT149" i="1"/>
  <c r="BU149" i="1" s="1"/>
  <c r="BT215" i="1"/>
  <c r="BU215" i="1" s="1"/>
  <c r="BT145" i="1"/>
  <c r="BU145" i="1" s="1"/>
  <c r="BT137" i="1"/>
  <c r="BU137" i="1" s="1"/>
  <c r="BT194" i="1"/>
  <c r="BU194" i="1" s="1"/>
  <c r="BT234" i="1"/>
  <c r="BU234" i="1" s="1"/>
  <c r="BT198" i="1"/>
  <c r="BU198" i="1" s="1"/>
  <c r="BT257" i="1"/>
  <c r="BU257" i="1" s="1"/>
  <c r="BT210" i="1"/>
  <c r="BU210" i="1" s="1"/>
  <c r="BT233" i="1"/>
  <c r="BU233" i="1" s="1"/>
  <c r="BT179" i="1"/>
  <c r="BU179" i="1" s="1"/>
  <c r="CG210" i="1"/>
  <c r="CG114" i="1"/>
  <c r="CG126" i="1"/>
  <c r="CG198" i="1"/>
  <c r="CG150" i="1"/>
  <c r="CG144" i="1"/>
  <c r="CG165" i="1"/>
  <c r="CG174" i="1"/>
  <c r="CG218" i="1"/>
  <c r="BT108" i="1"/>
  <c r="BU108" i="1" s="1"/>
  <c r="BT95" i="1"/>
  <c r="BU95" i="1" s="1"/>
  <c r="BT253" i="1"/>
  <c r="BU253" i="1" s="1"/>
  <c r="BT173" i="1"/>
  <c r="BU173" i="1" s="1"/>
  <c r="BT216" i="1"/>
  <c r="BU216" i="1" s="1"/>
  <c r="BR183" i="1"/>
  <c r="BS183" i="1"/>
  <c r="BS195" i="1"/>
  <c r="BR195" i="1"/>
  <c r="BT125" i="1"/>
  <c r="BU125" i="1" s="1"/>
  <c r="BS224" i="1"/>
  <c r="BR224" i="1"/>
  <c r="CG216" i="1"/>
  <c r="CG252" i="1"/>
  <c r="CG72" i="1"/>
  <c r="BR255" i="1"/>
  <c r="BS255" i="1"/>
  <c r="CG66" i="1"/>
  <c r="CG183" i="1"/>
  <c r="CG225" i="1"/>
  <c r="CG186" i="1"/>
  <c r="CG81" i="1"/>
  <c r="CG249" i="1"/>
  <c r="CG222" i="1"/>
  <c r="CG93" i="1"/>
  <c r="BT258" i="1"/>
  <c r="BU258" i="1" s="1"/>
  <c r="BR219" i="1"/>
  <c r="BS219" i="1"/>
  <c r="BT209" i="1"/>
  <c r="BU209" i="1" s="1"/>
  <c r="BR207" i="1"/>
  <c r="BS207" i="1"/>
  <c r="BT84" i="1"/>
  <c r="BU84" i="1" s="1"/>
  <c r="BT193" i="1"/>
  <c r="BU193" i="1" s="1"/>
  <c r="BT163" i="1"/>
  <c r="BU163" i="1" s="1"/>
  <c r="BT83" i="1"/>
  <c r="BU83" i="1" s="1"/>
  <c r="BR182" i="1"/>
  <c r="BS182" i="1"/>
  <c r="BT85" i="1"/>
  <c r="BU85" i="1" s="1"/>
  <c r="BT93" i="1"/>
  <c r="BU93" i="1" s="1"/>
  <c r="BT102" i="1"/>
  <c r="BU102" i="1" s="1"/>
  <c r="BT245" i="1"/>
  <c r="BU245" i="1" s="1"/>
  <c r="BT213" i="1"/>
  <c r="BU213" i="1" s="1"/>
  <c r="BT186" i="1"/>
  <c r="BU186" i="1" s="1"/>
  <c r="BR206" i="1"/>
  <c r="BS206" i="1"/>
  <c r="BT249" i="1"/>
  <c r="BU249" i="1" s="1"/>
  <c r="BR242" i="1"/>
  <c r="BS242" i="1"/>
  <c r="BT232" i="1"/>
  <c r="BU232" i="1" s="1"/>
  <c r="BT100" i="1"/>
  <c r="BU100" i="1" s="1"/>
  <c r="BT211" i="1"/>
  <c r="BU211" i="1" s="1"/>
  <c r="BT199" i="1"/>
  <c r="BU199" i="1" s="1"/>
  <c r="BT138" i="1"/>
  <c r="BU138" i="1" s="1"/>
  <c r="BT106" i="1"/>
  <c r="BU106" i="1" s="1"/>
  <c r="BR147" i="1"/>
  <c r="BS147" i="1"/>
  <c r="BS158" i="1"/>
  <c r="BR158" i="1"/>
  <c r="BT171" i="1"/>
  <c r="BU171" i="1" s="1"/>
  <c r="CM358" i="1"/>
  <c r="F299" i="10" s="1"/>
  <c r="CQ358" i="1"/>
  <c r="J299" i="10" s="1"/>
  <c r="CN358" i="1"/>
  <c r="G299" i="10" s="1"/>
  <c r="CM351" i="1"/>
  <c r="F292" i="10" s="1"/>
  <c r="CN351" i="1"/>
  <c r="G292" i="10" s="1"/>
  <c r="CQ351" i="1"/>
  <c r="J292" i="10" s="1"/>
  <c r="BT274" i="1"/>
  <c r="BU274" i="1" s="1"/>
  <c r="BD274" i="1" s="1"/>
  <c r="BT298" i="1"/>
  <c r="BU298" i="1" s="1"/>
  <c r="BD298" i="1" s="1"/>
  <c r="CN363" i="1"/>
  <c r="G304" i="10" s="1"/>
  <c r="CQ363" i="1"/>
  <c r="J304" i="10" s="1"/>
  <c r="CM363" i="1"/>
  <c r="F304" i="10" s="1"/>
  <c r="BT354" i="1"/>
  <c r="BU354" i="1" s="1"/>
  <c r="BD354" i="1" s="1"/>
  <c r="CG331" i="1"/>
  <c r="BT316" i="1"/>
  <c r="BU316" i="1" s="1"/>
  <c r="BD316" i="1" s="1"/>
  <c r="CM295" i="1"/>
  <c r="F236" i="10" s="1"/>
  <c r="CQ295" i="1"/>
  <c r="J236" i="10" s="1"/>
  <c r="CQ281" i="1"/>
  <c r="J222" i="10" s="1"/>
  <c r="BT272" i="1"/>
  <c r="BU272" i="1" s="1"/>
  <c r="BD272" i="1" s="1"/>
  <c r="BT294" i="1"/>
  <c r="BU294" i="1" s="1"/>
  <c r="BD294" i="1" s="1"/>
  <c r="BT305" i="1"/>
  <c r="BU305" i="1" s="1"/>
  <c r="BD305" i="1" s="1"/>
  <c r="BT360" i="1"/>
  <c r="BU360" i="1" s="1"/>
  <c r="BD360" i="1" s="1"/>
  <c r="CQ272" i="1"/>
  <c r="J213" i="10" s="1"/>
  <c r="BT296" i="1"/>
  <c r="BU296" i="1" s="1"/>
  <c r="BD296" i="1" s="1"/>
  <c r="CM357" i="1"/>
  <c r="F298" i="10" s="1"/>
  <c r="CQ357" i="1"/>
  <c r="J298" i="10" s="1"/>
  <c r="CN357" i="1"/>
  <c r="G298" i="10" s="1"/>
  <c r="BT318" i="1"/>
  <c r="BU318" i="1" s="1"/>
  <c r="BD318" i="1" s="1"/>
  <c r="BT304" i="1"/>
  <c r="BU304" i="1" s="1"/>
  <c r="BD304" i="1" s="1"/>
  <c r="CQ322" i="1"/>
  <c r="J263" i="10" s="1"/>
  <c r="CN322" i="1"/>
  <c r="G263" i="10" s="1"/>
  <c r="CM322" i="1"/>
  <c r="F263" i="10" s="1"/>
  <c r="CN284" i="1"/>
  <c r="G225" i="10" s="1"/>
  <c r="CQ284" i="1"/>
  <c r="J225" i="10" s="1"/>
  <c r="CO284" i="1"/>
  <c r="H225" i="10" s="1"/>
  <c r="CN324" i="1"/>
  <c r="G265" i="10" s="1"/>
  <c r="CM324" i="1"/>
  <c r="F265" i="10" s="1"/>
  <c r="CQ324" i="1"/>
  <c r="J265" i="10" s="1"/>
  <c r="CM279" i="1"/>
  <c r="F220" i="10" s="1"/>
  <c r="CN279" i="1"/>
  <c r="G220" i="10" s="1"/>
  <c r="CQ279" i="1"/>
  <c r="J220" i="10" s="1"/>
  <c r="CN312" i="1"/>
  <c r="G253" i="10" s="1"/>
  <c r="CQ312" i="1"/>
  <c r="J253" i="10" s="1"/>
  <c r="BT329" i="1"/>
  <c r="BU329" i="1" s="1"/>
  <c r="BD329" i="1" s="1"/>
  <c r="CM287" i="1"/>
  <c r="F228" i="10" s="1"/>
  <c r="CQ287" i="1"/>
  <c r="J228" i="10" s="1"/>
  <c r="CN287" i="1"/>
  <c r="G228" i="10" s="1"/>
  <c r="CM354" i="1"/>
  <c r="F295" i="10" s="1"/>
  <c r="CN354" i="1"/>
  <c r="G295" i="10" s="1"/>
  <c r="CM349" i="1"/>
  <c r="F290" i="10" s="1"/>
  <c r="CN349" i="1"/>
  <c r="G290" i="10" s="1"/>
  <c r="CQ349" i="1"/>
  <c r="J290" i="10" s="1"/>
  <c r="BT339" i="1"/>
  <c r="BU339" i="1" s="1"/>
  <c r="BD339" i="1" s="1"/>
  <c r="BT292" i="1"/>
  <c r="BU292" i="1" s="1"/>
  <c r="BD292" i="1" s="1"/>
  <c r="CN269" i="1"/>
  <c r="G210" i="10" s="1"/>
  <c r="CQ269" i="1"/>
  <c r="J210" i="10" s="1"/>
  <c r="CM269" i="1"/>
  <c r="F210" i="10" s="1"/>
  <c r="BT279" i="1"/>
  <c r="BU279" i="1" s="1"/>
  <c r="BD279" i="1" s="1"/>
  <c r="CN268" i="1"/>
  <c r="G209" i="10" s="1"/>
  <c r="CM268" i="1"/>
  <c r="F209" i="10" s="1"/>
  <c r="CQ268" i="1"/>
  <c r="J209" i="10" s="1"/>
  <c r="CM270" i="1"/>
  <c r="F211" i="10" s="1"/>
  <c r="CN270" i="1"/>
  <c r="G211" i="10" s="1"/>
  <c r="CQ270" i="1"/>
  <c r="J211" i="10" s="1"/>
  <c r="BT310" i="1"/>
  <c r="BU310" i="1" s="1"/>
  <c r="BD310" i="1" s="1"/>
  <c r="BT281" i="1"/>
  <c r="BU281" i="1" s="1"/>
  <c r="BD281" i="1" s="1"/>
  <c r="CN345" i="1"/>
  <c r="G286" i="10" s="1"/>
  <c r="BT353" i="1"/>
  <c r="BU353" i="1" s="1"/>
  <c r="BD353" i="1" s="1"/>
  <c r="CQ305" i="1"/>
  <c r="J246" i="10" s="1"/>
  <c r="CM305" i="1"/>
  <c r="F246" i="10" s="1"/>
  <c r="CN305" i="1"/>
  <c r="G246" i="10" s="1"/>
  <c r="CO316" i="1"/>
  <c r="H257" i="10" s="1"/>
  <c r="CQ316" i="1"/>
  <c r="J257" i="10" s="1"/>
  <c r="CN316" i="1"/>
  <c r="G257" i="10" s="1"/>
  <c r="CM316" i="1"/>
  <c r="F257" i="10" s="1"/>
  <c r="CN301" i="1"/>
  <c r="G242" i="10" s="1"/>
  <c r="CM301" i="1"/>
  <c r="F242" i="10" s="1"/>
  <c r="CQ301" i="1"/>
  <c r="J242" i="10" s="1"/>
  <c r="CN266" i="1"/>
  <c r="G207" i="10" s="1"/>
  <c r="CM266" i="1"/>
  <c r="F207" i="10" s="1"/>
  <c r="CQ266" i="1"/>
  <c r="J207" i="10" s="1"/>
  <c r="BT266" i="1"/>
  <c r="BU266" i="1" s="1"/>
  <c r="BD266" i="1" s="1"/>
  <c r="BT269" i="1"/>
  <c r="BU269" i="1" s="1"/>
  <c r="BD269" i="1" s="1"/>
  <c r="BT343" i="1"/>
  <c r="BU343" i="1" s="1"/>
  <c r="BD343" i="1" s="1"/>
  <c r="CM298" i="1"/>
  <c r="F239" i="10" s="1"/>
  <c r="CN298" i="1"/>
  <c r="G239" i="10" s="1"/>
  <c r="CQ298" i="1"/>
  <c r="J239" i="10" s="1"/>
  <c r="CN310" i="1"/>
  <c r="G251" i="10" s="1"/>
  <c r="CM310" i="1"/>
  <c r="F251" i="10" s="1"/>
  <c r="CQ310" i="1"/>
  <c r="J251" i="10" s="1"/>
  <c r="BT351" i="1"/>
  <c r="BU351" i="1" s="1"/>
  <c r="BD351" i="1" s="1"/>
  <c r="BT295" i="1"/>
  <c r="BU295" i="1" s="1"/>
  <c r="BD295" i="1" s="1"/>
  <c r="BT349" i="1"/>
  <c r="BU349" i="1" s="1"/>
  <c r="BD349" i="1" s="1"/>
  <c r="BT291" i="1"/>
  <c r="BU291" i="1" s="1"/>
  <c r="BD291" i="1" s="1"/>
  <c r="BR327" i="1"/>
  <c r="BS327" i="1"/>
  <c r="BT315" i="1"/>
  <c r="BU315" i="1" s="1"/>
  <c r="BD315" i="1" s="1"/>
  <c r="BR271" i="1"/>
  <c r="BS271" i="1"/>
  <c r="BT336" i="1"/>
  <c r="BU336" i="1" s="1"/>
  <c r="BD336" i="1" s="1"/>
  <c r="BT265" i="1"/>
  <c r="BU265" i="1" s="1"/>
  <c r="BD265" i="1" s="1"/>
  <c r="BT288" i="1"/>
  <c r="BU288" i="1" s="1"/>
  <c r="BD288" i="1" s="1"/>
  <c r="CM329" i="1"/>
  <c r="F270" i="10" s="1"/>
  <c r="CN329" i="1"/>
  <c r="G270" i="10" s="1"/>
  <c r="CO329" i="1"/>
  <c r="H270" i="10" s="1"/>
  <c r="CQ329" i="1"/>
  <c r="J270" i="10" s="1"/>
  <c r="BT326" i="1"/>
  <c r="BU326" i="1" s="1"/>
  <c r="BD326" i="1" s="1"/>
  <c r="BR331" i="1"/>
  <c r="BS331" i="1"/>
  <c r="CO339" i="1"/>
  <c r="H280" i="10" s="1"/>
  <c r="CM339" i="1"/>
  <c r="F280" i="10" s="1"/>
  <c r="CN339" i="1"/>
  <c r="G280" i="10" s="1"/>
  <c r="CQ339" i="1"/>
  <c r="J280" i="10" s="1"/>
  <c r="BT345" i="1"/>
  <c r="BU345" i="1" s="1"/>
  <c r="BD345" i="1" s="1"/>
  <c r="CM288" i="1"/>
  <c r="F229" i="10" s="1"/>
  <c r="CN288" i="1"/>
  <c r="G229" i="10" s="1"/>
  <c r="CQ288" i="1"/>
  <c r="J229" i="10" s="1"/>
  <c r="BT320" i="1"/>
  <c r="BU320" i="1" s="1"/>
  <c r="BD320" i="1" s="1"/>
  <c r="BT321" i="1"/>
  <c r="BU321" i="1" s="1"/>
  <c r="BD321" i="1" s="1"/>
  <c r="BR309" i="1"/>
  <c r="BS309" i="1"/>
  <c r="CM325" i="1"/>
  <c r="F266" i="10" s="1"/>
  <c r="CQ325" i="1"/>
  <c r="J266" i="10" s="1"/>
  <c r="CN325" i="1"/>
  <c r="G266" i="10" s="1"/>
  <c r="CM291" i="1"/>
  <c r="F232" i="10" s="1"/>
  <c r="CQ291" i="1"/>
  <c r="J232" i="10" s="1"/>
  <c r="CN291" i="1"/>
  <c r="G232" i="10" s="1"/>
  <c r="CN343" i="1"/>
  <c r="G284" i="10" s="1"/>
  <c r="CM343" i="1"/>
  <c r="F284" i="10" s="1"/>
  <c r="CQ343" i="1"/>
  <c r="J284" i="10" s="1"/>
  <c r="CQ320" i="1"/>
  <c r="J261" i="10" s="1"/>
  <c r="CN320" i="1"/>
  <c r="G261" i="10" s="1"/>
  <c r="CM320" i="1"/>
  <c r="F261" i="10" s="1"/>
  <c r="BT322" i="1"/>
  <c r="BU322" i="1" s="1"/>
  <c r="BD322" i="1" s="1"/>
  <c r="BT324" i="1"/>
  <c r="BU324" i="1" s="1"/>
  <c r="BD324" i="1" s="1"/>
  <c r="BT358" i="1"/>
  <c r="BU358" i="1" s="1"/>
  <c r="BD358" i="1" s="1"/>
  <c r="CM321" i="1"/>
  <c r="F262" i="10" s="1"/>
  <c r="BR330" i="1"/>
  <c r="BS330" i="1"/>
  <c r="BT340" i="1"/>
  <c r="BU340" i="1" s="1"/>
  <c r="BD340" i="1" s="1"/>
  <c r="BT312" i="1"/>
  <c r="BU312" i="1" s="1"/>
  <c r="BD312" i="1" s="1"/>
  <c r="CM360" i="1"/>
  <c r="F301" i="10" s="1"/>
  <c r="CN360" i="1"/>
  <c r="G301" i="10" s="1"/>
  <c r="CQ360" i="1"/>
  <c r="J301" i="10" s="1"/>
  <c r="CG271" i="1"/>
  <c r="CQ326" i="1"/>
  <c r="J267" i="10" s="1"/>
  <c r="CN326" i="1"/>
  <c r="G267" i="10" s="1"/>
  <c r="CM326" i="1"/>
  <c r="F267" i="10" s="1"/>
  <c r="BT268" i="1"/>
  <c r="BU268" i="1" s="1"/>
  <c r="BD268" i="1" s="1"/>
  <c r="J204" i="9"/>
  <c r="CD263" i="1"/>
  <c r="I204" i="9" s="1"/>
  <c r="BZ263" i="1"/>
  <c r="E204" i="9" s="1"/>
  <c r="CG263" i="1"/>
  <c r="CC263" i="1"/>
  <c r="H204" i="9" s="1"/>
  <c r="CA263" i="1"/>
  <c r="CB263" i="1" s="1"/>
  <c r="BT263" i="1"/>
  <c r="BU263" i="1" s="1"/>
  <c r="BD263" i="1" s="1"/>
  <c r="BE263" i="1" s="1"/>
  <c r="BF263" i="1" s="1"/>
  <c r="BW263" i="1" s="1"/>
  <c r="BL263" i="1" s="1"/>
  <c r="P204" i="7" s="1"/>
  <c r="M49" i="7"/>
  <c r="R49" i="7"/>
  <c r="D49" i="7"/>
  <c r="K49" i="7"/>
  <c r="F49" i="7"/>
  <c r="CF108" i="1"/>
  <c r="K49" i="9" s="1"/>
  <c r="CE108" i="1"/>
  <c r="Q49" i="7"/>
  <c r="E49" i="7"/>
  <c r="R121" i="7"/>
  <c r="M121" i="7"/>
  <c r="S121" i="7"/>
  <c r="K121" i="7"/>
  <c r="L121" i="7"/>
  <c r="Q121" i="7"/>
  <c r="CF180" i="1"/>
  <c r="K121" i="9" s="1"/>
  <c r="CE180" i="1"/>
  <c r="F121" i="7"/>
  <c r="G121" i="7"/>
  <c r="E121" i="7"/>
  <c r="O94" i="7"/>
  <c r="O115" i="7"/>
  <c r="O157" i="7"/>
  <c r="O70" i="7"/>
  <c r="O106" i="7"/>
  <c r="O85" i="7"/>
  <c r="O34" i="7"/>
  <c r="O202" i="7"/>
  <c r="O58" i="7"/>
  <c r="O142" i="7"/>
  <c r="J31" i="9"/>
  <c r="J178" i="9"/>
  <c r="N147" i="7"/>
  <c r="S147" i="7"/>
  <c r="CE206" i="1"/>
  <c r="L147" i="7"/>
  <c r="F147" i="7"/>
  <c r="Q147" i="7"/>
  <c r="G147" i="7"/>
  <c r="R147" i="7"/>
  <c r="M147" i="7"/>
  <c r="D147" i="7"/>
  <c r="K147" i="7"/>
  <c r="E147" i="7"/>
  <c r="J151" i="9"/>
  <c r="CF183" i="1"/>
  <c r="CD183" i="1" s="1"/>
  <c r="T124" i="7"/>
  <c r="CF150" i="1"/>
  <c r="K91" i="9" s="1"/>
  <c r="T91" i="7"/>
  <c r="J91" i="9"/>
  <c r="J13" i="9"/>
  <c r="J85" i="9"/>
  <c r="J115" i="9"/>
  <c r="J19" i="9"/>
  <c r="CF87" i="1"/>
  <c r="CA87" i="1" s="1"/>
  <c r="CB87" i="1" s="1"/>
  <c r="T28" i="7"/>
  <c r="J28" i="9"/>
  <c r="CF129" i="1"/>
  <c r="CA129" i="1" s="1"/>
  <c r="CB129" i="1" s="1"/>
  <c r="T70" i="7"/>
  <c r="CF153" i="1"/>
  <c r="K94" i="9" s="1"/>
  <c r="T94" i="7"/>
  <c r="J58" i="9"/>
  <c r="S167" i="7"/>
  <c r="CE226" i="1"/>
  <c r="L167" i="7"/>
  <c r="M167" i="7"/>
  <c r="D167" i="7"/>
  <c r="K167" i="7"/>
  <c r="G167" i="7"/>
  <c r="E167" i="7"/>
  <c r="R167" i="7"/>
  <c r="N167" i="7"/>
  <c r="F167" i="7"/>
  <c r="CF186" i="1"/>
  <c r="CD186" i="1" s="1"/>
  <c r="T127" i="7"/>
  <c r="J127" i="9"/>
  <c r="J79" i="9"/>
  <c r="J169" i="9"/>
  <c r="S10" i="7"/>
  <c r="CE69" i="1"/>
  <c r="F10" i="7"/>
  <c r="M10" i="7"/>
  <c r="D10" i="7"/>
  <c r="Q10" i="7"/>
  <c r="K10" i="7"/>
  <c r="R10" i="7"/>
  <c r="E10" i="7"/>
  <c r="N10" i="7"/>
  <c r="L10" i="7"/>
  <c r="G10" i="7"/>
  <c r="S72" i="7"/>
  <c r="CE131" i="1"/>
  <c r="K72" i="7"/>
  <c r="R72" i="7"/>
  <c r="D72" i="7"/>
  <c r="M72" i="7"/>
  <c r="N72" i="7"/>
  <c r="G72" i="7"/>
  <c r="E72" i="7"/>
  <c r="F72" i="7"/>
  <c r="L72" i="7"/>
  <c r="L164" i="7"/>
  <c r="S164" i="7"/>
  <c r="CE223" i="1"/>
  <c r="G164" i="7"/>
  <c r="R164" i="7"/>
  <c r="E164" i="7"/>
  <c r="N164" i="7"/>
  <c r="D164" i="7"/>
  <c r="F164" i="7"/>
  <c r="K164" i="7"/>
  <c r="M164" i="7"/>
  <c r="S62" i="7"/>
  <c r="CE121" i="1"/>
  <c r="K62" i="7"/>
  <c r="D62" i="7"/>
  <c r="R62" i="7"/>
  <c r="E62" i="7"/>
  <c r="F62" i="7"/>
  <c r="N62" i="7"/>
  <c r="L62" i="7"/>
  <c r="M62" i="7"/>
  <c r="G62" i="7"/>
  <c r="S36" i="7"/>
  <c r="CE95" i="1"/>
  <c r="K36" i="7"/>
  <c r="R36" i="7"/>
  <c r="M36" i="7"/>
  <c r="G36" i="7"/>
  <c r="N36" i="7"/>
  <c r="E36" i="7"/>
  <c r="F36" i="7"/>
  <c r="L36" i="7"/>
  <c r="D36" i="7"/>
  <c r="S35" i="7"/>
  <c r="CE94" i="1"/>
  <c r="D35" i="7"/>
  <c r="E35" i="7"/>
  <c r="R35" i="7"/>
  <c r="F35" i="7"/>
  <c r="G35" i="7"/>
  <c r="L35" i="7"/>
  <c r="M35" i="7"/>
  <c r="K35" i="7"/>
  <c r="N35" i="7"/>
  <c r="S63" i="7"/>
  <c r="CE122" i="1"/>
  <c r="D63" i="7"/>
  <c r="K63" i="7"/>
  <c r="F63" i="7"/>
  <c r="G63" i="7"/>
  <c r="R63" i="7"/>
  <c r="M63" i="7"/>
  <c r="E63" i="7"/>
  <c r="L63" i="7"/>
  <c r="N63" i="7"/>
  <c r="S87" i="7"/>
  <c r="CE146" i="1"/>
  <c r="M87" i="7"/>
  <c r="L87" i="7"/>
  <c r="K87" i="7"/>
  <c r="E87" i="7"/>
  <c r="G87" i="7"/>
  <c r="R87" i="7"/>
  <c r="F87" i="7"/>
  <c r="N87" i="7"/>
  <c r="D87" i="7"/>
  <c r="CF237" i="1"/>
  <c r="CA237" i="1" s="1"/>
  <c r="CB237" i="1" s="1"/>
  <c r="T178" i="7"/>
  <c r="S203" i="7"/>
  <c r="CE262" i="1"/>
  <c r="G203" i="7"/>
  <c r="E203" i="7"/>
  <c r="R203" i="7"/>
  <c r="F203" i="7"/>
  <c r="L203" i="7"/>
  <c r="D203" i="7"/>
  <c r="M203" i="7"/>
  <c r="N203" i="7"/>
  <c r="K203" i="7"/>
  <c r="S175" i="7"/>
  <c r="CE234" i="1"/>
  <c r="K175" i="7"/>
  <c r="D175" i="7"/>
  <c r="N175" i="7"/>
  <c r="L175" i="7"/>
  <c r="E175" i="7"/>
  <c r="F175" i="7"/>
  <c r="Q175" i="7"/>
  <c r="G175" i="7"/>
  <c r="M175" i="7"/>
  <c r="R175" i="7"/>
  <c r="S82" i="7"/>
  <c r="CE141" i="1"/>
  <c r="D82" i="7"/>
  <c r="G82" i="7"/>
  <c r="F82" i="7"/>
  <c r="K82" i="7"/>
  <c r="N82" i="7"/>
  <c r="E82" i="7"/>
  <c r="R82" i="7"/>
  <c r="M82" i="7"/>
  <c r="L82" i="7"/>
  <c r="L182" i="7"/>
  <c r="S182" i="7"/>
  <c r="CE241" i="1"/>
  <c r="G182" i="7"/>
  <c r="M182" i="7"/>
  <c r="K182" i="7"/>
  <c r="E182" i="7"/>
  <c r="D182" i="7"/>
  <c r="F182" i="7"/>
  <c r="R182" i="7"/>
  <c r="N182" i="7"/>
  <c r="S84" i="7"/>
  <c r="CE143" i="1"/>
  <c r="K84" i="7"/>
  <c r="R84" i="7"/>
  <c r="G84" i="7"/>
  <c r="M84" i="7"/>
  <c r="Q84" i="7"/>
  <c r="E84" i="7"/>
  <c r="N84" i="7"/>
  <c r="F84" i="7"/>
  <c r="L84" i="7"/>
  <c r="D84" i="7"/>
  <c r="S123" i="7"/>
  <c r="CE182" i="1"/>
  <c r="F123" i="7"/>
  <c r="L123" i="7"/>
  <c r="D123" i="7"/>
  <c r="R123" i="7"/>
  <c r="N123" i="7"/>
  <c r="G123" i="7"/>
  <c r="M123" i="7"/>
  <c r="Q123" i="7"/>
  <c r="E123" i="7"/>
  <c r="K123" i="7"/>
  <c r="S189" i="7"/>
  <c r="CE248" i="1"/>
  <c r="E189" i="7"/>
  <c r="L189" i="7"/>
  <c r="Q189" i="7"/>
  <c r="R189" i="7"/>
  <c r="G189" i="7"/>
  <c r="K189" i="7"/>
  <c r="M189" i="7"/>
  <c r="D189" i="7"/>
  <c r="N189" i="7"/>
  <c r="F189" i="7"/>
  <c r="S117" i="7"/>
  <c r="CE176" i="1"/>
  <c r="E117" i="7"/>
  <c r="N117" i="7"/>
  <c r="M117" i="7"/>
  <c r="F117" i="7"/>
  <c r="D117" i="7"/>
  <c r="K117" i="7"/>
  <c r="R117" i="7"/>
  <c r="L117" i="7"/>
  <c r="G117" i="7"/>
  <c r="J157" i="9"/>
  <c r="S187" i="7"/>
  <c r="CE246" i="1"/>
  <c r="G187" i="7"/>
  <c r="F187" i="7"/>
  <c r="K187" i="7"/>
  <c r="E187" i="7"/>
  <c r="L187" i="7"/>
  <c r="M187" i="7"/>
  <c r="D187" i="7"/>
  <c r="R187" i="7"/>
  <c r="N187" i="7"/>
  <c r="S154" i="7"/>
  <c r="CE213" i="1"/>
  <c r="K154" i="7"/>
  <c r="R154" i="7"/>
  <c r="E154" i="7"/>
  <c r="M154" i="7"/>
  <c r="G154" i="7"/>
  <c r="F154" i="7"/>
  <c r="L154" i="7"/>
  <c r="N154" i="7"/>
  <c r="D154" i="7"/>
  <c r="J193" i="9"/>
  <c r="S108" i="7"/>
  <c r="CE167" i="1"/>
  <c r="F108" i="7"/>
  <c r="L108" i="7"/>
  <c r="N108" i="7"/>
  <c r="M108" i="7"/>
  <c r="D108" i="7"/>
  <c r="K108" i="7"/>
  <c r="E108" i="7"/>
  <c r="R108" i="7"/>
  <c r="G108" i="7"/>
  <c r="CF207" i="1"/>
  <c r="K148" i="9" s="1"/>
  <c r="T148" i="7"/>
  <c r="L134" i="7"/>
  <c r="S134" i="7"/>
  <c r="CE193" i="1"/>
  <c r="K134" i="7"/>
  <c r="R134" i="7"/>
  <c r="N134" i="7"/>
  <c r="E134" i="7"/>
  <c r="M134" i="7"/>
  <c r="F134" i="7"/>
  <c r="D134" i="7"/>
  <c r="G134" i="7"/>
  <c r="J139" i="9"/>
  <c r="G104" i="7"/>
  <c r="S104" i="7"/>
  <c r="CE163" i="1"/>
  <c r="F104" i="7"/>
  <c r="M104" i="7"/>
  <c r="K104" i="7"/>
  <c r="L104" i="7"/>
  <c r="D104" i="7"/>
  <c r="E104" i="7"/>
  <c r="R104" i="7"/>
  <c r="N104" i="7"/>
  <c r="S152" i="7"/>
  <c r="CE211" i="1"/>
  <c r="F152" i="7"/>
  <c r="E152" i="7"/>
  <c r="G152" i="7"/>
  <c r="M152" i="7"/>
  <c r="L152" i="7"/>
  <c r="D152" i="7"/>
  <c r="R152" i="7"/>
  <c r="N152" i="7"/>
  <c r="K152" i="7"/>
  <c r="S50" i="7"/>
  <c r="CE109" i="1"/>
  <c r="F50" i="7"/>
  <c r="L50" i="7"/>
  <c r="G50" i="7"/>
  <c r="N50" i="7"/>
  <c r="D50" i="7"/>
  <c r="R50" i="7"/>
  <c r="E50" i="7"/>
  <c r="Q50" i="7"/>
  <c r="K50" i="7"/>
  <c r="M50" i="7"/>
  <c r="S51" i="7"/>
  <c r="CE110" i="1"/>
  <c r="M51" i="7"/>
  <c r="N51" i="7"/>
  <c r="E51" i="7"/>
  <c r="K51" i="7"/>
  <c r="G51" i="7"/>
  <c r="R51" i="7"/>
  <c r="F51" i="7"/>
  <c r="L51" i="7"/>
  <c r="D51" i="7"/>
  <c r="S100" i="7"/>
  <c r="CE159" i="1"/>
  <c r="L100" i="7"/>
  <c r="G100" i="7"/>
  <c r="E100" i="7"/>
  <c r="F100" i="7"/>
  <c r="N100" i="7"/>
  <c r="Q100" i="7"/>
  <c r="D100" i="7"/>
  <c r="M100" i="7"/>
  <c r="R100" i="7"/>
  <c r="K100" i="7"/>
  <c r="S76" i="7"/>
  <c r="CE135" i="1"/>
  <c r="K76" i="7"/>
  <c r="F76" i="7"/>
  <c r="L76" i="7"/>
  <c r="E76" i="7"/>
  <c r="G76" i="7"/>
  <c r="Q76" i="7"/>
  <c r="N76" i="7"/>
  <c r="R76" i="7"/>
  <c r="M76" i="7"/>
  <c r="D76" i="7"/>
  <c r="S23" i="7"/>
  <c r="CE82" i="1"/>
  <c r="K23" i="7"/>
  <c r="E23" i="7"/>
  <c r="G23" i="7"/>
  <c r="D23" i="7"/>
  <c r="Q23" i="7"/>
  <c r="F23" i="7"/>
  <c r="L23" i="7"/>
  <c r="R23" i="7"/>
  <c r="N23" i="7"/>
  <c r="M23" i="7"/>
  <c r="S37" i="7"/>
  <c r="CE96" i="1"/>
  <c r="G37" i="7"/>
  <c r="K37" i="7"/>
  <c r="L37" i="7"/>
  <c r="F37" i="7"/>
  <c r="D37" i="7"/>
  <c r="N37" i="7"/>
  <c r="E37" i="7"/>
  <c r="R37" i="7"/>
  <c r="M37" i="7"/>
  <c r="S69" i="7"/>
  <c r="CE128" i="1"/>
  <c r="M69" i="7"/>
  <c r="L69" i="7"/>
  <c r="R69" i="7"/>
  <c r="E69" i="7"/>
  <c r="G69" i="7"/>
  <c r="K69" i="7"/>
  <c r="F69" i="7"/>
  <c r="N69" i="7"/>
  <c r="D69" i="7"/>
  <c r="S41" i="7"/>
  <c r="CE100" i="1"/>
  <c r="M41" i="7"/>
  <c r="L41" i="7"/>
  <c r="K41" i="7"/>
  <c r="E41" i="7"/>
  <c r="G41" i="7"/>
  <c r="F41" i="7"/>
  <c r="R41" i="7"/>
  <c r="D41" i="7"/>
  <c r="N41" i="7"/>
  <c r="L188" i="7"/>
  <c r="S188" i="7"/>
  <c r="CE247" i="1"/>
  <c r="E188" i="7"/>
  <c r="Q188" i="7"/>
  <c r="M188" i="7"/>
  <c r="R188" i="7"/>
  <c r="K188" i="7"/>
  <c r="N188" i="7"/>
  <c r="F188" i="7"/>
  <c r="D188" i="7"/>
  <c r="G188" i="7"/>
  <c r="S30" i="7"/>
  <c r="CE89" i="1"/>
  <c r="E30" i="7"/>
  <c r="F30" i="7"/>
  <c r="R30" i="7"/>
  <c r="K30" i="7"/>
  <c r="L30" i="7"/>
  <c r="M30" i="7"/>
  <c r="G30" i="7"/>
  <c r="D30" i="7"/>
  <c r="N30" i="7"/>
  <c r="J106" i="9"/>
  <c r="S132" i="7"/>
  <c r="CE191" i="1"/>
  <c r="G132" i="7"/>
  <c r="E132" i="7"/>
  <c r="L132" i="7"/>
  <c r="K132" i="7"/>
  <c r="M132" i="7"/>
  <c r="N132" i="7"/>
  <c r="Q132" i="7"/>
  <c r="F132" i="7"/>
  <c r="D132" i="7"/>
  <c r="R132" i="7"/>
  <c r="S135" i="7"/>
  <c r="CE194" i="1"/>
  <c r="E135" i="7"/>
  <c r="L135" i="7"/>
  <c r="M135" i="7"/>
  <c r="F135" i="7"/>
  <c r="K135" i="7"/>
  <c r="D135" i="7"/>
  <c r="G135" i="7"/>
  <c r="Q135" i="7"/>
  <c r="R135" i="7"/>
  <c r="N135" i="7"/>
  <c r="S185" i="7"/>
  <c r="CE244" i="1"/>
  <c r="D185" i="7"/>
  <c r="L185" i="7"/>
  <c r="E185" i="7"/>
  <c r="Q185" i="7"/>
  <c r="F185" i="7"/>
  <c r="R185" i="7"/>
  <c r="K185" i="7"/>
  <c r="G185" i="7"/>
  <c r="M185" i="7"/>
  <c r="N185" i="7"/>
  <c r="S8" i="7"/>
  <c r="CE67" i="1"/>
  <c r="M8" i="7"/>
  <c r="D8" i="7"/>
  <c r="G8" i="7"/>
  <c r="E8" i="7"/>
  <c r="K8" i="7"/>
  <c r="Q8" i="7"/>
  <c r="N8" i="7"/>
  <c r="R8" i="7"/>
  <c r="F8" i="7"/>
  <c r="L8" i="7"/>
  <c r="S33" i="7"/>
  <c r="CE92" i="1"/>
  <c r="M33" i="7"/>
  <c r="L33" i="7"/>
  <c r="N33" i="7"/>
  <c r="E33" i="7"/>
  <c r="G33" i="7"/>
  <c r="R33" i="7"/>
  <c r="F33" i="7"/>
  <c r="K33" i="7"/>
  <c r="D33" i="7"/>
  <c r="S14" i="7"/>
  <c r="CE73" i="1"/>
  <c r="E14" i="7"/>
  <c r="F14" i="7"/>
  <c r="D14" i="7"/>
  <c r="K14" i="7"/>
  <c r="N14" i="7"/>
  <c r="M14" i="7"/>
  <c r="L14" i="7"/>
  <c r="G14" i="7"/>
  <c r="R14" i="7"/>
  <c r="S27" i="7"/>
  <c r="CE86" i="1"/>
  <c r="F27" i="7"/>
  <c r="K27" i="7"/>
  <c r="G27" i="7"/>
  <c r="D27" i="7"/>
  <c r="R27" i="7"/>
  <c r="L27" i="7"/>
  <c r="N27" i="7"/>
  <c r="E27" i="7"/>
  <c r="M27" i="7"/>
  <c r="S83" i="7"/>
  <c r="CE142" i="1"/>
  <c r="K83" i="7"/>
  <c r="R83" i="7"/>
  <c r="F83" i="7"/>
  <c r="M83" i="7"/>
  <c r="G83" i="7"/>
  <c r="E83" i="7"/>
  <c r="L83" i="7"/>
  <c r="N83" i="7"/>
  <c r="D83" i="7"/>
  <c r="S107" i="7"/>
  <c r="CE166" i="1"/>
  <c r="G107" i="7"/>
  <c r="L107" i="7"/>
  <c r="E107" i="7"/>
  <c r="Q107" i="7"/>
  <c r="F107" i="7"/>
  <c r="M107" i="7"/>
  <c r="N107" i="7"/>
  <c r="D107" i="7"/>
  <c r="K107" i="7"/>
  <c r="R107" i="7"/>
  <c r="S57" i="7"/>
  <c r="CE116" i="1"/>
  <c r="L57" i="7"/>
  <c r="E57" i="7"/>
  <c r="K57" i="7"/>
  <c r="F57" i="7"/>
  <c r="D57" i="7"/>
  <c r="N57" i="7"/>
  <c r="G57" i="7"/>
  <c r="M57" i="7"/>
  <c r="R57" i="7"/>
  <c r="S73" i="7"/>
  <c r="CE132" i="1"/>
  <c r="G73" i="7"/>
  <c r="N73" i="7"/>
  <c r="M73" i="7"/>
  <c r="K73" i="7"/>
  <c r="F73" i="7"/>
  <c r="D73" i="7"/>
  <c r="R73" i="7"/>
  <c r="E73" i="7"/>
  <c r="L73" i="7"/>
  <c r="S109" i="7"/>
  <c r="CE168" i="1"/>
  <c r="G109" i="7"/>
  <c r="Q109" i="7"/>
  <c r="K109" i="7"/>
  <c r="N109" i="7"/>
  <c r="F109" i="7"/>
  <c r="M109" i="7"/>
  <c r="D109" i="7"/>
  <c r="R109" i="7"/>
  <c r="E109" i="7"/>
  <c r="L109" i="7"/>
  <c r="CF162" i="1"/>
  <c r="CC162" i="1" s="1"/>
  <c r="T103" i="7"/>
  <c r="J142" i="9"/>
  <c r="CF218" i="1"/>
  <c r="CD218" i="1" s="1"/>
  <c r="T159" i="7"/>
  <c r="S105" i="7"/>
  <c r="CE164" i="1"/>
  <c r="F105" i="7"/>
  <c r="K105" i="7"/>
  <c r="D105" i="7"/>
  <c r="N105" i="7"/>
  <c r="G105" i="7"/>
  <c r="L105" i="7"/>
  <c r="M105" i="7"/>
  <c r="R105" i="7"/>
  <c r="E105" i="7"/>
  <c r="S120" i="7"/>
  <c r="CE179" i="1"/>
  <c r="F120" i="7"/>
  <c r="R120" i="7"/>
  <c r="K120" i="7"/>
  <c r="G120" i="7"/>
  <c r="M120" i="7"/>
  <c r="D120" i="7"/>
  <c r="E120" i="7"/>
  <c r="N120" i="7"/>
  <c r="L120" i="7"/>
  <c r="Q120" i="7"/>
  <c r="L146" i="7"/>
  <c r="S146" i="7"/>
  <c r="CE205" i="1"/>
  <c r="F146" i="7"/>
  <c r="N146" i="7"/>
  <c r="K146" i="7"/>
  <c r="R146" i="7"/>
  <c r="M146" i="7"/>
  <c r="G146" i="7"/>
  <c r="E146" i="7"/>
  <c r="D146" i="7"/>
  <c r="Q146" i="7"/>
  <c r="CF147" i="1"/>
  <c r="CD147" i="1" s="1"/>
  <c r="T88" i="7"/>
  <c r="S52" i="7"/>
  <c r="CE111" i="1"/>
  <c r="K52" i="7"/>
  <c r="L52" i="7"/>
  <c r="F52" i="7"/>
  <c r="M52" i="7"/>
  <c r="E52" i="7"/>
  <c r="D52" i="7"/>
  <c r="R52" i="7"/>
  <c r="G52" i="7"/>
  <c r="N52" i="7"/>
  <c r="CF228" i="1"/>
  <c r="CD228" i="1" s="1"/>
  <c r="T169" i="7"/>
  <c r="S184" i="7"/>
  <c r="CE243" i="1"/>
  <c r="D184" i="7"/>
  <c r="R184" i="7"/>
  <c r="E184" i="7"/>
  <c r="M184" i="7"/>
  <c r="F184" i="7"/>
  <c r="K184" i="7"/>
  <c r="G184" i="7"/>
  <c r="N184" i="7"/>
  <c r="L184" i="7"/>
  <c r="S140" i="7"/>
  <c r="CE199" i="1"/>
  <c r="L140" i="7"/>
  <c r="F140" i="7"/>
  <c r="D140" i="7"/>
  <c r="N140" i="7"/>
  <c r="E140" i="7"/>
  <c r="M140" i="7"/>
  <c r="R140" i="7"/>
  <c r="K140" i="7"/>
  <c r="G140" i="7"/>
  <c r="J55" i="9"/>
  <c r="J148" i="9"/>
  <c r="CF107" i="1"/>
  <c r="K48" i="9" s="1"/>
  <c r="T48" i="7"/>
  <c r="J48" i="9"/>
  <c r="CF102" i="1"/>
  <c r="BZ102" i="1" s="1"/>
  <c r="T43" i="7"/>
  <c r="CF165" i="1"/>
  <c r="K106" i="9" s="1"/>
  <c r="T106" i="7"/>
  <c r="N102" i="7"/>
  <c r="S102" i="7"/>
  <c r="CE161" i="1"/>
  <c r="D102" i="7"/>
  <c r="L102" i="7"/>
  <c r="K102" i="7"/>
  <c r="R102" i="7"/>
  <c r="G102" i="7"/>
  <c r="M102" i="7"/>
  <c r="E102" i="7"/>
  <c r="F102" i="7"/>
  <c r="J25" i="9"/>
  <c r="J70" i="9"/>
  <c r="CF171" i="1"/>
  <c r="CD171" i="1" s="1"/>
  <c r="T112" i="7"/>
  <c r="J112" i="9"/>
  <c r="J94" i="9"/>
  <c r="S179" i="7"/>
  <c r="CE238" i="1"/>
  <c r="L179" i="7"/>
  <c r="F179" i="7"/>
  <c r="R179" i="7"/>
  <c r="M179" i="7"/>
  <c r="N179" i="7"/>
  <c r="E179" i="7"/>
  <c r="G179" i="7"/>
  <c r="K179" i="7"/>
  <c r="D179" i="7"/>
  <c r="CF117" i="1"/>
  <c r="K58" i="9" s="1"/>
  <c r="T58" i="7"/>
  <c r="CF81" i="1"/>
  <c r="CD81" i="1" s="1"/>
  <c r="T22" i="7"/>
  <c r="J22" i="9"/>
  <c r="J88" i="9"/>
  <c r="S65" i="7"/>
  <c r="CE124" i="1"/>
  <c r="G65" i="7"/>
  <c r="L65" i="7"/>
  <c r="N65" i="7"/>
  <c r="M65" i="7"/>
  <c r="E65" i="7"/>
  <c r="K65" i="7"/>
  <c r="F65" i="7"/>
  <c r="R65" i="7"/>
  <c r="D65" i="7"/>
  <c r="S86" i="7"/>
  <c r="CE145" i="1"/>
  <c r="K86" i="7"/>
  <c r="M86" i="7"/>
  <c r="G86" i="7"/>
  <c r="D86" i="7"/>
  <c r="R86" i="7"/>
  <c r="E86" i="7"/>
  <c r="F86" i="7"/>
  <c r="L86" i="7"/>
  <c r="N86" i="7"/>
  <c r="S150" i="7"/>
  <c r="CE209" i="1"/>
  <c r="E150" i="7"/>
  <c r="F150" i="7"/>
  <c r="G150" i="7"/>
  <c r="N150" i="7"/>
  <c r="D150" i="7"/>
  <c r="R150" i="7"/>
  <c r="L150" i="7"/>
  <c r="M150" i="7"/>
  <c r="K150" i="7"/>
  <c r="N160" i="7"/>
  <c r="S160" i="7"/>
  <c r="CE219" i="1"/>
  <c r="K160" i="7"/>
  <c r="F160" i="7"/>
  <c r="G160" i="7"/>
  <c r="E160" i="7"/>
  <c r="M160" i="7"/>
  <c r="R160" i="7"/>
  <c r="L160" i="7"/>
  <c r="D160" i="7"/>
  <c r="S177" i="7"/>
  <c r="CE236" i="1"/>
  <c r="M177" i="7"/>
  <c r="K177" i="7"/>
  <c r="D177" i="7"/>
  <c r="E177" i="7"/>
  <c r="Q177" i="7"/>
  <c r="G177" i="7"/>
  <c r="L177" i="7"/>
  <c r="F177" i="7"/>
  <c r="R177" i="7"/>
  <c r="N177" i="7"/>
  <c r="S75" i="7"/>
  <c r="CE134" i="1"/>
  <c r="N75" i="7"/>
  <c r="E75" i="7"/>
  <c r="L75" i="7"/>
  <c r="F75" i="7"/>
  <c r="D75" i="7"/>
  <c r="G75" i="7"/>
  <c r="R75" i="7"/>
  <c r="M75" i="7"/>
  <c r="K75" i="7"/>
  <c r="CF249" i="1"/>
  <c r="CD249" i="1" s="1"/>
  <c r="T190" i="7"/>
  <c r="S77" i="7"/>
  <c r="CE136" i="1"/>
  <c r="D77" i="7"/>
  <c r="R77" i="7"/>
  <c r="K77" i="7"/>
  <c r="L77" i="7"/>
  <c r="N77" i="7"/>
  <c r="G77" i="7"/>
  <c r="E77" i="7"/>
  <c r="M77" i="7"/>
  <c r="F77" i="7"/>
  <c r="S17" i="7"/>
  <c r="CE76" i="1"/>
  <c r="M17" i="7"/>
  <c r="R17" i="7"/>
  <c r="K17" i="7"/>
  <c r="F17" i="7"/>
  <c r="L17" i="7"/>
  <c r="G17" i="7"/>
  <c r="E17" i="7"/>
  <c r="N17" i="7"/>
  <c r="D17" i="7"/>
  <c r="S9" i="7"/>
  <c r="CE68" i="1"/>
  <c r="M9" i="7"/>
  <c r="G9" i="7"/>
  <c r="F9" i="7"/>
  <c r="Q9" i="7"/>
  <c r="D9" i="7"/>
  <c r="K9" i="7"/>
  <c r="E9" i="7"/>
  <c r="N9" i="7"/>
  <c r="L9" i="7"/>
  <c r="R9" i="7"/>
  <c r="S80" i="7"/>
  <c r="CE139" i="1"/>
  <c r="G80" i="7"/>
  <c r="E80" i="7"/>
  <c r="M80" i="7"/>
  <c r="K80" i="7"/>
  <c r="R80" i="7"/>
  <c r="F80" i="7"/>
  <c r="D80" i="7"/>
  <c r="L80" i="7"/>
  <c r="N80" i="7"/>
  <c r="S89" i="7"/>
  <c r="CE148" i="1"/>
  <c r="K89" i="7"/>
  <c r="N89" i="7"/>
  <c r="E89" i="7"/>
  <c r="M89" i="7"/>
  <c r="G89" i="7"/>
  <c r="F89" i="7"/>
  <c r="D89" i="7"/>
  <c r="L89" i="7"/>
  <c r="R89" i="7"/>
  <c r="S119" i="7"/>
  <c r="CE178" i="1"/>
  <c r="G119" i="7"/>
  <c r="Q119" i="7"/>
  <c r="M119" i="7"/>
  <c r="N119" i="7"/>
  <c r="E119" i="7"/>
  <c r="R119" i="7"/>
  <c r="F119" i="7"/>
  <c r="L119" i="7"/>
  <c r="D119" i="7"/>
  <c r="K119" i="7"/>
  <c r="S18" i="7"/>
  <c r="CE77" i="1"/>
  <c r="S42" i="7"/>
  <c r="CE101" i="1"/>
  <c r="R42" i="7"/>
  <c r="M42" i="7"/>
  <c r="F42" i="7"/>
  <c r="D42" i="7"/>
  <c r="N42" i="7"/>
  <c r="E42" i="7"/>
  <c r="G42" i="7"/>
  <c r="L42" i="7"/>
  <c r="K42" i="7"/>
  <c r="CF114" i="1"/>
  <c r="CA114" i="1" s="1"/>
  <c r="CB114" i="1" s="1"/>
  <c r="T55" i="7"/>
  <c r="S174" i="7"/>
  <c r="CE233" i="1"/>
  <c r="F174" i="7"/>
  <c r="R174" i="7"/>
  <c r="M174" i="7"/>
  <c r="N174" i="7"/>
  <c r="D174" i="7"/>
  <c r="Q174" i="7"/>
  <c r="E174" i="7"/>
  <c r="L174" i="7"/>
  <c r="K174" i="7"/>
  <c r="G174" i="7"/>
  <c r="S90" i="7"/>
  <c r="CE149" i="1"/>
  <c r="K90" i="7"/>
  <c r="R90" i="7"/>
  <c r="G90" i="7"/>
  <c r="M90" i="7"/>
  <c r="E90" i="7"/>
  <c r="N90" i="7"/>
  <c r="F90" i="7"/>
  <c r="L90" i="7"/>
  <c r="D90" i="7"/>
  <c r="S118" i="7"/>
  <c r="CE177" i="1"/>
  <c r="K118" i="7"/>
  <c r="R118" i="7"/>
  <c r="D118" i="7"/>
  <c r="E118" i="7"/>
  <c r="M118" i="7"/>
  <c r="F118" i="7"/>
  <c r="N118" i="7"/>
  <c r="G118" i="7"/>
  <c r="L118" i="7"/>
  <c r="CF216" i="1"/>
  <c r="K157" i="9" s="1"/>
  <c r="T157" i="7"/>
  <c r="CF198" i="1"/>
  <c r="K139" i="9" s="1"/>
  <c r="T139" i="7"/>
  <c r="L128" i="7"/>
  <c r="S128" i="7"/>
  <c r="CE187" i="1"/>
  <c r="D128" i="7"/>
  <c r="M128" i="7"/>
  <c r="G128" i="7"/>
  <c r="E128" i="7"/>
  <c r="R128" i="7"/>
  <c r="N128" i="7"/>
  <c r="F128" i="7"/>
  <c r="K128" i="7"/>
  <c r="Q128" i="7"/>
  <c r="S78" i="7"/>
  <c r="CE137" i="1"/>
  <c r="L78" i="7"/>
  <c r="M78" i="7"/>
  <c r="Q78" i="7"/>
  <c r="N78" i="7"/>
  <c r="G78" i="7"/>
  <c r="D78" i="7"/>
  <c r="F78" i="7"/>
  <c r="R78" i="7"/>
  <c r="K78" i="7"/>
  <c r="E78" i="7"/>
  <c r="S101" i="7"/>
  <c r="CE160" i="1"/>
  <c r="G101" i="7"/>
  <c r="E101" i="7"/>
  <c r="K101" i="7"/>
  <c r="N101" i="7"/>
  <c r="M101" i="7"/>
  <c r="F101" i="7"/>
  <c r="R101" i="7"/>
  <c r="D101" i="7"/>
  <c r="L101" i="7"/>
  <c r="J124" i="9"/>
  <c r="S200" i="7"/>
  <c r="CE259" i="1"/>
  <c r="E200" i="7"/>
  <c r="Q200" i="7"/>
  <c r="D200" i="7"/>
  <c r="N200" i="7"/>
  <c r="F200" i="7"/>
  <c r="G200" i="7"/>
  <c r="R200" i="7"/>
  <c r="K200" i="7"/>
  <c r="M200" i="7"/>
  <c r="L200" i="7"/>
  <c r="S29" i="7"/>
  <c r="CE88" i="1"/>
  <c r="G29" i="7"/>
  <c r="M29" i="7"/>
  <c r="K29" i="7"/>
  <c r="R29" i="7"/>
  <c r="E29" i="7"/>
  <c r="N29" i="7"/>
  <c r="F29" i="7"/>
  <c r="L29" i="7"/>
  <c r="D29" i="7"/>
  <c r="S15" i="7"/>
  <c r="CE74" i="1"/>
  <c r="D15" i="7"/>
  <c r="S32" i="7"/>
  <c r="CE91" i="1"/>
  <c r="F32" i="7"/>
  <c r="M32" i="7"/>
  <c r="D32" i="7"/>
  <c r="R32" i="7"/>
  <c r="N32" i="7"/>
  <c r="L32" i="7"/>
  <c r="E32" i="7"/>
  <c r="G32" i="7"/>
  <c r="K32" i="7"/>
  <c r="S92" i="7"/>
  <c r="CE151" i="1"/>
  <c r="F92" i="7"/>
  <c r="G92" i="7"/>
  <c r="L92" i="7"/>
  <c r="K92" i="7"/>
  <c r="E92" i="7"/>
  <c r="N92" i="7"/>
  <c r="D92" i="7"/>
  <c r="R92" i="7"/>
  <c r="M92" i="7"/>
  <c r="S74" i="7"/>
  <c r="CE133" i="1"/>
  <c r="F74" i="7"/>
  <c r="N74" i="7"/>
  <c r="G74" i="7"/>
  <c r="M74" i="7"/>
  <c r="K74" i="7"/>
  <c r="D74" i="7"/>
  <c r="R74" i="7"/>
  <c r="E74" i="7"/>
  <c r="L74" i="7"/>
  <c r="Q74" i="7"/>
  <c r="S141" i="7"/>
  <c r="CE200" i="1"/>
  <c r="M141" i="7"/>
  <c r="N141" i="7"/>
  <c r="G141" i="7"/>
  <c r="K141" i="7"/>
  <c r="L141" i="7"/>
  <c r="F141" i="7"/>
  <c r="D141" i="7"/>
  <c r="Q141" i="7"/>
  <c r="E141" i="7"/>
  <c r="R141" i="7"/>
  <c r="S64" i="7"/>
  <c r="CE123" i="1"/>
  <c r="E64" i="7"/>
  <c r="M64" i="7"/>
  <c r="F64" i="7"/>
  <c r="N64" i="7"/>
  <c r="D64" i="7"/>
  <c r="R64" i="7"/>
  <c r="G64" i="7"/>
  <c r="K64" i="7"/>
  <c r="L64" i="7"/>
  <c r="Q64" i="7"/>
  <c r="S66" i="7"/>
  <c r="CE125" i="1"/>
  <c r="K66" i="7"/>
  <c r="N66" i="7"/>
  <c r="G66" i="7"/>
  <c r="M66" i="7"/>
  <c r="E66" i="7"/>
  <c r="R66" i="7"/>
  <c r="F66" i="7"/>
  <c r="L66" i="7"/>
  <c r="D66" i="7"/>
  <c r="N145" i="7"/>
  <c r="S145" i="7"/>
  <c r="CE204" i="1"/>
  <c r="E145" i="7"/>
  <c r="R145" i="7"/>
  <c r="D145" i="7"/>
  <c r="G145" i="7"/>
  <c r="M145" i="7"/>
  <c r="F145" i="7"/>
  <c r="K145" i="7"/>
  <c r="L145" i="7"/>
  <c r="S165" i="7"/>
  <c r="CE224" i="1"/>
  <c r="D165" i="7"/>
  <c r="N165" i="7"/>
  <c r="G165" i="7"/>
  <c r="K165" i="7"/>
  <c r="L165" i="7"/>
  <c r="M165" i="7"/>
  <c r="E165" i="7"/>
  <c r="Q165" i="7"/>
  <c r="F165" i="7"/>
  <c r="R165" i="7"/>
  <c r="S46" i="7"/>
  <c r="CE105" i="1"/>
  <c r="G46" i="7"/>
  <c r="D46" i="7"/>
  <c r="F46" i="7"/>
  <c r="M46" i="7"/>
  <c r="Q46" i="7"/>
  <c r="N46" i="7"/>
  <c r="K46" i="7"/>
  <c r="R46" i="7"/>
  <c r="L46" i="7"/>
  <c r="E46" i="7"/>
  <c r="S149" i="7"/>
  <c r="CE208" i="1"/>
  <c r="D149" i="7"/>
  <c r="Q149" i="7"/>
  <c r="K149" i="7"/>
  <c r="G149" i="7"/>
  <c r="M149" i="7"/>
  <c r="N149" i="7"/>
  <c r="F149" i="7"/>
  <c r="E149" i="7"/>
  <c r="R149" i="7"/>
  <c r="L149" i="7"/>
  <c r="S126" i="7"/>
  <c r="CE185" i="1"/>
  <c r="F126" i="7"/>
  <c r="L126" i="7"/>
  <c r="D126" i="7"/>
  <c r="E126" i="7"/>
  <c r="R126" i="7"/>
  <c r="K126" i="7"/>
  <c r="N126" i="7"/>
  <c r="G126" i="7"/>
  <c r="M126" i="7"/>
  <c r="CF93" i="1"/>
  <c r="CA93" i="1" s="1"/>
  <c r="CB93" i="1" s="1"/>
  <c r="T34" i="7"/>
  <c r="S138" i="7"/>
  <c r="CE197" i="1"/>
  <c r="F138" i="7"/>
  <c r="L138" i="7"/>
  <c r="M138" i="7"/>
  <c r="N138" i="7"/>
  <c r="D138" i="7"/>
  <c r="G138" i="7"/>
  <c r="E138" i="7"/>
  <c r="R138" i="7"/>
  <c r="K138" i="7"/>
  <c r="CF144" i="1"/>
  <c r="K85" i="9" s="1"/>
  <c r="T85" i="7"/>
  <c r="S155" i="7"/>
  <c r="CE214" i="1"/>
  <c r="D155" i="7"/>
  <c r="E155" i="7"/>
  <c r="R155" i="7"/>
  <c r="F155" i="7"/>
  <c r="L155" i="7"/>
  <c r="G155" i="7"/>
  <c r="K155" i="7"/>
  <c r="M155" i="7"/>
  <c r="N155" i="7"/>
  <c r="S186" i="7"/>
  <c r="CE245" i="1"/>
  <c r="F186" i="7"/>
  <c r="G186" i="7"/>
  <c r="L186" i="7"/>
  <c r="N186" i="7"/>
  <c r="M186" i="7"/>
  <c r="E186" i="7"/>
  <c r="K186" i="7"/>
  <c r="D186" i="7"/>
  <c r="R186" i="7"/>
  <c r="S129" i="7"/>
  <c r="CE188" i="1"/>
  <c r="M129" i="7"/>
  <c r="N129" i="7"/>
  <c r="Q129" i="7"/>
  <c r="R129" i="7"/>
  <c r="D129" i="7"/>
  <c r="K129" i="7"/>
  <c r="E129" i="7"/>
  <c r="G129" i="7"/>
  <c r="L129" i="7"/>
  <c r="F129" i="7"/>
  <c r="S39" i="7"/>
  <c r="CE98" i="1"/>
  <c r="M39" i="7"/>
  <c r="E39" i="7"/>
  <c r="L39" i="7"/>
  <c r="F39" i="7"/>
  <c r="D39" i="7"/>
  <c r="G39" i="7"/>
  <c r="R39" i="7"/>
  <c r="N39" i="7"/>
  <c r="K39" i="7"/>
  <c r="S131" i="7"/>
  <c r="CE190" i="1"/>
  <c r="D131" i="7"/>
  <c r="L131" i="7"/>
  <c r="M131" i="7"/>
  <c r="K131" i="7"/>
  <c r="G131" i="7"/>
  <c r="N131" i="7"/>
  <c r="R131" i="7"/>
  <c r="E131" i="7"/>
  <c r="Q131" i="7"/>
  <c r="F131" i="7"/>
  <c r="S61" i="7"/>
  <c r="CE120" i="1"/>
  <c r="R61" i="7"/>
  <c r="D61" i="7"/>
  <c r="N61" i="7"/>
  <c r="F61" i="7"/>
  <c r="G61" i="7"/>
  <c r="L61" i="7"/>
  <c r="K61" i="7"/>
  <c r="M61" i="7"/>
  <c r="E61" i="7"/>
  <c r="Q61" i="7"/>
  <c r="S54" i="7"/>
  <c r="CE113" i="1"/>
  <c r="K54" i="7"/>
  <c r="R54" i="7"/>
  <c r="M54" i="7"/>
  <c r="G54" i="7"/>
  <c r="E54" i="7"/>
  <c r="N54" i="7"/>
  <c r="D54" i="7"/>
  <c r="F54" i="7"/>
  <c r="L54" i="7"/>
  <c r="Q54" i="7"/>
  <c r="S45" i="7"/>
  <c r="CE104" i="1"/>
  <c r="M45" i="7"/>
  <c r="N45" i="7"/>
  <c r="D45" i="7"/>
  <c r="F45" i="7"/>
  <c r="G45" i="7"/>
  <c r="R45" i="7"/>
  <c r="E45" i="7"/>
  <c r="K45" i="7"/>
  <c r="L45" i="7"/>
  <c r="S53" i="7"/>
  <c r="CE112" i="1"/>
  <c r="G53" i="7"/>
  <c r="K53" i="7"/>
  <c r="D53" i="7"/>
  <c r="L53" i="7"/>
  <c r="M53" i="7"/>
  <c r="E53" i="7"/>
  <c r="N53" i="7"/>
  <c r="F53" i="7"/>
  <c r="R53" i="7"/>
  <c r="Q53" i="7"/>
  <c r="S71" i="7"/>
  <c r="CE130" i="1"/>
  <c r="G71" i="7"/>
  <c r="M71" i="7"/>
  <c r="L71" i="7"/>
  <c r="N71" i="7"/>
  <c r="E71" i="7"/>
  <c r="D71" i="7"/>
  <c r="R71" i="7"/>
  <c r="F71" i="7"/>
  <c r="K71" i="7"/>
  <c r="S44" i="7"/>
  <c r="CE103" i="1"/>
  <c r="M44" i="7"/>
  <c r="G44" i="7"/>
  <c r="K44" i="7"/>
  <c r="F44" i="7"/>
  <c r="R44" i="7"/>
  <c r="N44" i="7"/>
  <c r="L44" i="7"/>
  <c r="D44" i="7"/>
  <c r="E44" i="7"/>
  <c r="S192" i="7"/>
  <c r="CE251" i="1"/>
  <c r="F192" i="7"/>
  <c r="L192" i="7"/>
  <c r="D192" i="7"/>
  <c r="Q192" i="7"/>
  <c r="R192" i="7"/>
  <c r="E192" i="7"/>
  <c r="K192" i="7"/>
  <c r="M192" i="7"/>
  <c r="G192" i="7"/>
  <c r="N192" i="7"/>
  <c r="S144" i="7"/>
  <c r="CE203" i="1"/>
  <c r="F144" i="7"/>
  <c r="L144" i="7"/>
  <c r="K144" i="7"/>
  <c r="G144" i="7"/>
  <c r="M144" i="7"/>
  <c r="D144" i="7"/>
  <c r="N144" i="7"/>
  <c r="E144" i="7"/>
  <c r="R144" i="7"/>
  <c r="S153" i="7"/>
  <c r="CE212" i="1"/>
  <c r="E153" i="7"/>
  <c r="K153" i="7"/>
  <c r="Q153" i="7"/>
  <c r="R153" i="7"/>
  <c r="G153" i="7"/>
  <c r="N153" i="7"/>
  <c r="F153" i="7"/>
  <c r="D153" i="7"/>
  <c r="L153" i="7"/>
  <c r="M153" i="7"/>
  <c r="CF189" i="1"/>
  <c r="K130" i="9" s="1"/>
  <c r="T130" i="7"/>
  <c r="S12" i="7"/>
  <c r="CE71" i="1"/>
  <c r="R12" i="7"/>
  <c r="K12" i="7"/>
  <c r="N12" i="7"/>
  <c r="G12" i="7"/>
  <c r="E12" i="7"/>
  <c r="L12" i="7"/>
  <c r="D12" i="7"/>
  <c r="F12" i="7"/>
  <c r="Q12" i="7"/>
  <c r="M12" i="7"/>
  <c r="R168" i="7"/>
  <c r="S168" i="7"/>
  <c r="CE227" i="1"/>
  <c r="N168" i="7"/>
  <c r="G168" i="7"/>
  <c r="M168" i="7"/>
  <c r="D168" i="7"/>
  <c r="E168" i="7"/>
  <c r="L168" i="7"/>
  <c r="K168" i="7"/>
  <c r="F168" i="7"/>
  <c r="CF138" i="1"/>
  <c r="BZ138" i="1" s="1"/>
  <c r="T79" i="7"/>
  <c r="S137" i="7"/>
  <c r="CE196" i="1"/>
  <c r="D137" i="7"/>
  <c r="E137" i="7"/>
  <c r="R137" i="7"/>
  <c r="F137" i="7"/>
  <c r="L137" i="7"/>
  <c r="G137" i="7"/>
  <c r="M137" i="7"/>
  <c r="K137" i="7"/>
  <c r="N137" i="7"/>
  <c r="R196" i="7"/>
  <c r="S196" i="7"/>
  <c r="CE255" i="1"/>
  <c r="K196" i="7"/>
  <c r="M196" i="7"/>
  <c r="L196" i="7"/>
  <c r="D196" i="7"/>
  <c r="E196" i="7"/>
  <c r="G196" i="7"/>
  <c r="F196" i="7"/>
  <c r="N196" i="7"/>
  <c r="S95" i="7"/>
  <c r="CE154" i="1"/>
  <c r="L95" i="7"/>
  <c r="E95" i="7"/>
  <c r="D95" i="7"/>
  <c r="K95" i="7"/>
  <c r="F95" i="7"/>
  <c r="R95" i="7"/>
  <c r="M95" i="7"/>
  <c r="N95" i="7"/>
  <c r="G95" i="7"/>
  <c r="S81" i="7"/>
  <c r="CE140" i="1"/>
  <c r="M81" i="7"/>
  <c r="F81" i="7"/>
  <c r="N81" i="7"/>
  <c r="D81" i="7"/>
  <c r="G81" i="7"/>
  <c r="R81" i="7"/>
  <c r="E81" i="7"/>
  <c r="L81" i="7"/>
  <c r="K81" i="7"/>
  <c r="S180" i="7"/>
  <c r="CE239" i="1"/>
  <c r="F180" i="7"/>
  <c r="L180" i="7"/>
  <c r="K180" i="7"/>
  <c r="G180" i="7"/>
  <c r="M180" i="7"/>
  <c r="D180" i="7"/>
  <c r="R180" i="7"/>
  <c r="N180" i="7"/>
  <c r="E180" i="7"/>
  <c r="CF90" i="1"/>
  <c r="CC90" i="1" s="1"/>
  <c r="T31" i="7"/>
  <c r="J190" i="9"/>
  <c r="CF126" i="1"/>
  <c r="CC126" i="1" s="1"/>
  <c r="T67" i="7"/>
  <c r="J67" i="9"/>
  <c r="CF210" i="1"/>
  <c r="BZ210" i="1" s="1"/>
  <c r="T151" i="7"/>
  <c r="J7" i="9"/>
  <c r="CF195" i="1"/>
  <c r="K136" i="9" s="1"/>
  <c r="T136" i="7"/>
  <c r="Q125" i="7"/>
  <c r="S125" i="7"/>
  <c r="CE184" i="1"/>
  <c r="L125" i="7"/>
  <c r="E125" i="7"/>
  <c r="R125" i="7"/>
  <c r="F125" i="7"/>
  <c r="M125" i="7"/>
  <c r="G125" i="7"/>
  <c r="D125" i="7"/>
  <c r="K125" i="7"/>
  <c r="N125" i="7"/>
  <c r="J166" i="9"/>
  <c r="J43" i="9"/>
  <c r="CF222" i="1"/>
  <c r="CD222" i="1" s="1"/>
  <c r="T163" i="7"/>
  <c r="J34" i="9"/>
  <c r="S156" i="7"/>
  <c r="CE215" i="1"/>
  <c r="K156" i="7"/>
  <c r="R156" i="7"/>
  <c r="D156" i="7"/>
  <c r="M156" i="7"/>
  <c r="E156" i="7"/>
  <c r="F156" i="7"/>
  <c r="G156" i="7"/>
  <c r="N156" i="7"/>
  <c r="L156" i="7"/>
  <c r="J202" i="9"/>
  <c r="J103" i="9"/>
  <c r="CF201" i="1"/>
  <c r="CA201" i="1" s="1"/>
  <c r="CB201" i="1" s="1"/>
  <c r="T142" i="7"/>
  <c r="J159" i="9"/>
  <c r="J130" i="9"/>
  <c r="S113" i="7"/>
  <c r="CE172" i="1"/>
  <c r="L113" i="7"/>
  <c r="E113" i="7"/>
  <c r="N113" i="7"/>
  <c r="R113" i="7"/>
  <c r="M113" i="7"/>
  <c r="F113" i="7"/>
  <c r="D113" i="7"/>
  <c r="K113" i="7"/>
  <c r="G113" i="7"/>
  <c r="N201" i="7"/>
  <c r="S201" i="7"/>
  <c r="CE260" i="1"/>
  <c r="M201" i="7"/>
  <c r="G201" i="7"/>
  <c r="D201" i="7"/>
  <c r="K201" i="7"/>
  <c r="E201" i="7"/>
  <c r="R201" i="7"/>
  <c r="L201" i="7"/>
  <c r="F201" i="7"/>
  <c r="Q201" i="7"/>
  <c r="S40" i="7"/>
  <c r="CE99" i="1"/>
  <c r="K40" i="7"/>
  <c r="E40" i="7"/>
  <c r="L40" i="7"/>
  <c r="M40" i="7"/>
  <c r="N40" i="7"/>
  <c r="G40" i="7"/>
  <c r="D40" i="7"/>
  <c r="F40" i="7"/>
  <c r="Q40" i="7"/>
  <c r="R40" i="7"/>
  <c r="S173" i="7"/>
  <c r="CE232" i="1"/>
  <c r="D173" i="7"/>
  <c r="L173" i="7"/>
  <c r="G173" i="7"/>
  <c r="K173" i="7"/>
  <c r="N173" i="7"/>
  <c r="R173" i="7"/>
  <c r="M173" i="7"/>
  <c r="E173" i="7"/>
  <c r="F173" i="7"/>
  <c r="S56" i="7"/>
  <c r="CE115" i="1"/>
  <c r="F56" i="7"/>
  <c r="G56" i="7"/>
  <c r="L56" i="7"/>
  <c r="N56" i="7"/>
  <c r="M56" i="7"/>
  <c r="E56" i="7"/>
  <c r="R56" i="7"/>
  <c r="K56" i="7"/>
  <c r="D56" i="7"/>
  <c r="L194" i="7"/>
  <c r="S194" i="7"/>
  <c r="CE253" i="1"/>
  <c r="G194" i="7"/>
  <c r="D194" i="7"/>
  <c r="N194" i="7"/>
  <c r="E194" i="7"/>
  <c r="F194" i="7"/>
  <c r="R194" i="7"/>
  <c r="K194" i="7"/>
  <c r="M194" i="7"/>
  <c r="Q194" i="7"/>
  <c r="CF252" i="1"/>
  <c r="K193" i="9" s="1"/>
  <c r="T193" i="7"/>
  <c r="S161" i="7"/>
  <c r="CE220" i="1"/>
  <c r="D161" i="7"/>
  <c r="L161" i="7"/>
  <c r="N161" i="7"/>
  <c r="M161" i="7"/>
  <c r="E161" i="7"/>
  <c r="R161" i="7"/>
  <c r="F161" i="7"/>
  <c r="K161" i="7"/>
  <c r="G161" i="7"/>
  <c r="S93" i="7"/>
  <c r="CE152" i="1"/>
  <c r="E93" i="7"/>
  <c r="L93" i="7"/>
  <c r="F93" i="7"/>
  <c r="D93" i="7"/>
  <c r="N93" i="7"/>
  <c r="G93" i="7"/>
  <c r="R93" i="7"/>
  <c r="M93" i="7"/>
  <c r="K93" i="7"/>
  <c r="S38" i="7"/>
  <c r="CE97" i="1"/>
  <c r="F38" i="7"/>
  <c r="K38" i="7"/>
  <c r="M38" i="7"/>
  <c r="G38" i="7"/>
  <c r="N38" i="7"/>
  <c r="R38" i="7"/>
  <c r="E38" i="7"/>
  <c r="L38" i="7"/>
  <c r="D38" i="7"/>
  <c r="S60" i="7"/>
  <c r="CE119" i="1"/>
  <c r="M60" i="7"/>
  <c r="R60" i="7"/>
  <c r="F60" i="7"/>
  <c r="D60" i="7"/>
  <c r="G60" i="7"/>
  <c r="E60" i="7"/>
  <c r="L60" i="7"/>
  <c r="K60" i="7"/>
  <c r="N60" i="7"/>
  <c r="S47" i="7"/>
  <c r="CE106" i="1"/>
  <c r="M47" i="7"/>
  <c r="Q47" i="7"/>
  <c r="N47" i="7"/>
  <c r="K47" i="7"/>
  <c r="F47" i="7"/>
  <c r="R47" i="7"/>
  <c r="G47" i="7"/>
  <c r="L47" i="7"/>
  <c r="E47" i="7"/>
  <c r="D47" i="7"/>
  <c r="S68" i="7"/>
  <c r="CE127" i="1"/>
  <c r="K68" i="7"/>
  <c r="M68" i="7"/>
  <c r="R68" i="7"/>
  <c r="E68" i="7"/>
  <c r="N68" i="7"/>
  <c r="F68" i="7"/>
  <c r="L68" i="7"/>
  <c r="D68" i="7"/>
  <c r="G68" i="7"/>
  <c r="J136" i="9"/>
  <c r="S11" i="7"/>
  <c r="CE70" i="1"/>
  <c r="M11" i="7"/>
  <c r="R11" i="7"/>
  <c r="N11" i="7"/>
  <c r="D11" i="7"/>
  <c r="K11" i="7"/>
  <c r="E11" i="7"/>
  <c r="F11" i="7"/>
  <c r="G11" i="7"/>
  <c r="L11" i="7"/>
  <c r="S21" i="7"/>
  <c r="CE80" i="1"/>
  <c r="E21" i="7"/>
  <c r="S98" i="7"/>
  <c r="CE157" i="1"/>
  <c r="K98" i="7"/>
  <c r="D98" i="7"/>
  <c r="R98" i="7"/>
  <c r="M98" i="7"/>
  <c r="F98" i="7"/>
  <c r="G98" i="7"/>
  <c r="N98" i="7"/>
  <c r="L98" i="7"/>
  <c r="E98" i="7"/>
  <c r="S195" i="7"/>
  <c r="CE254" i="1"/>
  <c r="M195" i="7"/>
  <c r="N195" i="7"/>
  <c r="D195" i="7"/>
  <c r="E195" i="7"/>
  <c r="K195" i="7"/>
  <c r="G195" i="7"/>
  <c r="L195" i="7"/>
  <c r="R195" i="7"/>
  <c r="F195" i="7"/>
  <c r="S191" i="7"/>
  <c r="CE250" i="1"/>
  <c r="D191" i="7"/>
  <c r="M191" i="7"/>
  <c r="N191" i="7"/>
  <c r="R191" i="7"/>
  <c r="E191" i="7"/>
  <c r="L191" i="7"/>
  <c r="F191" i="7"/>
  <c r="G191" i="7"/>
  <c r="K191" i="7"/>
  <c r="CF225" i="1"/>
  <c r="CD225" i="1" s="1"/>
  <c r="T166" i="7"/>
  <c r="S198" i="7"/>
  <c r="CE257" i="1"/>
  <c r="F198" i="7"/>
  <c r="L198" i="7"/>
  <c r="M198" i="7"/>
  <c r="N198" i="7"/>
  <c r="D198" i="7"/>
  <c r="Q198" i="7"/>
  <c r="G198" i="7"/>
  <c r="E198" i="7"/>
  <c r="R198" i="7"/>
  <c r="K198" i="7"/>
  <c r="L110" i="7"/>
  <c r="S110" i="7"/>
  <c r="CE169" i="1"/>
  <c r="K110" i="7"/>
  <c r="D110" i="7"/>
  <c r="M110" i="7"/>
  <c r="R110" i="7"/>
  <c r="E110" i="7"/>
  <c r="F110" i="7"/>
  <c r="G110" i="7"/>
  <c r="N110" i="7"/>
  <c r="J163" i="9"/>
  <c r="S97" i="7"/>
  <c r="CE156" i="1"/>
  <c r="M97" i="7"/>
  <c r="K97" i="7"/>
  <c r="E97" i="7"/>
  <c r="D97" i="7"/>
  <c r="R97" i="7"/>
  <c r="N97" i="7"/>
  <c r="G97" i="7"/>
  <c r="F97" i="7"/>
  <c r="L97" i="7"/>
  <c r="S158" i="7"/>
  <c r="CE217" i="1"/>
  <c r="D158" i="7"/>
  <c r="R158" i="7"/>
  <c r="M158" i="7"/>
  <c r="F158" i="7"/>
  <c r="L158" i="7"/>
  <c r="G158" i="7"/>
  <c r="N158" i="7"/>
  <c r="E158" i="7"/>
  <c r="K158" i="7"/>
  <c r="S111" i="7"/>
  <c r="CE170" i="1"/>
  <c r="M111" i="7"/>
  <c r="N111" i="7"/>
  <c r="K111" i="7"/>
  <c r="D111" i="7"/>
  <c r="R111" i="7"/>
  <c r="E111" i="7"/>
  <c r="F111" i="7"/>
  <c r="G111" i="7"/>
  <c r="L111" i="7"/>
  <c r="S171" i="7"/>
  <c r="CE230" i="1"/>
  <c r="E171" i="7"/>
  <c r="N171" i="7"/>
  <c r="K171" i="7"/>
  <c r="Q171" i="7"/>
  <c r="G171" i="7"/>
  <c r="R171" i="7"/>
  <c r="M171" i="7"/>
  <c r="D171" i="7"/>
  <c r="L171" i="7"/>
  <c r="F171" i="7"/>
  <c r="S170" i="7"/>
  <c r="CE229" i="1"/>
  <c r="D170" i="7"/>
  <c r="N170" i="7"/>
  <c r="K170" i="7"/>
  <c r="L170" i="7"/>
  <c r="M170" i="7"/>
  <c r="E170" i="7"/>
  <c r="R170" i="7"/>
  <c r="G170" i="7"/>
  <c r="F170" i="7"/>
  <c r="CF174" i="1"/>
  <c r="CD174" i="1" s="1"/>
  <c r="T115" i="7"/>
  <c r="S133" i="7"/>
  <c r="CE192" i="1"/>
  <c r="E133" i="7"/>
  <c r="G133" i="7"/>
  <c r="N133" i="7"/>
  <c r="L133" i="7"/>
  <c r="K133" i="7"/>
  <c r="R133" i="7"/>
  <c r="M133" i="7"/>
  <c r="Q133" i="7"/>
  <c r="D133" i="7"/>
  <c r="F133" i="7"/>
  <c r="CF261" i="1"/>
  <c r="K202" i="9" s="1"/>
  <c r="T202" i="7"/>
  <c r="S172" i="7"/>
  <c r="CE231" i="1"/>
  <c r="K172" i="7"/>
  <c r="R172" i="7"/>
  <c r="M172" i="7"/>
  <c r="F172" i="7"/>
  <c r="G172" i="7"/>
  <c r="N172" i="7"/>
  <c r="D172" i="7"/>
  <c r="L172" i="7"/>
  <c r="E172" i="7"/>
  <c r="CF84" i="1"/>
  <c r="CC84" i="1" s="1"/>
  <c r="T25" i="7"/>
  <c r="S181" i="7"/>
  <c r="CE240" i="1"/>
  <c r="K181" i="7"/>
  <c r="F181" i="7"/>
  <c r="R181" i="7"/>
  <c r="D181" i="7"/>
  <c r="N181" i="7"/>
  <c r="M181" i="7"/>
  <c r="L181" i="7"/>
  <c r="E181" i="7"/>
  <c r="Q181" i="7"/>
  <c r="G181" i="7"/>
  <c r="L122" i="7"/>
  <c r="S122" i="7"/>
  <c r="CE181" i="1"/>
  <c r="E122" i="7"/>
  <c r="N122" i="7"/>
  <c r="G122" i="7"/>
  <c r="R122" i="7"/>
  <c r="D122" i="7"/>
  <c r="F122" i="7"/>
  <c r="M122" i="7"/>
  <c r="K122" i="7"/>
  <c r="S143" i="7"/>
  <c r="CE202" i="1"/>
  <c r="D143" i="7"/>
  <c r="N143" i="7"/>
  <c r="M143" i="7"/>
  <c r="E143" i="7"/>
  <c r="R143" i="7"/>
  <c r="G143" i="7"/>
  <c r="F143" i="7"/>
  <c r="L143" i="7"/>
  <c r="K143" i="7"/>
  <c r="S26" i="7"/>
  <c r="CE85" i="1"/>
  <c r="M26" i="7"/>
  <c r="E26" i="7"/>
  <c r="G26" i="7"/>
  <c r="R26" i="7"/>
  <c r="D26" i="7"/>
  <c r="K26" i="7"/>
  <c r="F26" i="7"/>
  <c r="N26" i="7"/>
  <c r="L26" i="7"/>
  <c r="S59" i="7"/>
  <c r="CE118" i="1"/>
  <c r="K59" i="7"/>
  <c r="E59" i="7"/>
  <c r="G59" i="7"/>
  <c r="F59" i="7"/>
  <c r="R59" i="7"/>
  <c r="D59" i="7"/>
  <c r="Q59" i="7"/>
  <c r="N59" i="7"/>
  <c r="M59" i="7"/>
  <c r="L59" i="7"/>
  <c r="S24" i="7"/>
  <c r="CE83" i="1"/>
  <c r="N24" i="7"/>
  <c r="E24" i="7"/>
  <c r="R24" i="7"/>
  <c r="K24" i="7"/>
  <c r="L24" i="7"/>
  <c r="M24" i="7"/>
  <c r="D24" i="7"/>
  <c r="F24" i="7"/>
  <c r="G24" i="7"/>
  <c r="S99" i="7"/>
  <c r="CE158" i="1"/>
  <c r="E99" i="7"/>
  <c r="R99" i="7"/>
  <c r="M99" i="7"/>
  <c r="F99" i="7"/>
  <c r="K99" i="7"/>
  <c r="D99" i="7"/>
  <c r="N99" i="7"/>
  <c r="L99" i="7"/>
  <c r="G99" i="7"/>
  <c r="S162" i="7"/>
  <c r="CE221" i="1"/>
  <c r="F162" i="7"/>
  <c r="L162" i="7"/>
  <c r="D162" i="7"/>
  <c r="E162" i="7"/>
  <c r="R162" i="7"/>
  <c r="K162" i="7"/>
  <c r="M162" i="7"/>
  <c r="N162" i="7"/>
  <c r="G162" i="7"/>
  <c r="L116" i="7"/>
  <c r="S116" i="7"/>
  <c r="CE175" i="1"/>
  <c r="G116" i="7"/>
  <c r="D116" i="7"/>
  <c r="M116" i="7"/>
  <c r="N116" i="7"/>
  <c r="R116" i="7"/>
  <c r="F116" i="7"/>
  <c r="K116" i="7"/>
  <c r="E116" i="7"/>
  <c r="S197" i="7"/>
  <c r="CE256" i="1"/>
  <c r="D197" i="7"/>
  <c r="K197" i="7"/>
  <c r="G197" i="7"/>
  <c r="M197" i="7"/>
  <c r="N197" i="7"/>
  <c r="F197" i="7"/>
  <c r="L197" i="7"/>
  <c r="E197" i="7"/>
  <c r="R197" i="7"/>
  <c r="S114" i="7"/>
  <c r="CE173" i="1"/>
  <c r="E114" i="7"/>
  <c r="N114" i="7"/>
  <c r="R114" i="7"/>
  <c r="L114" i="7"/>
  <c r="D114" i="7"/>
  <c r="K114" i="7"/>
  <c r="G114" i="7"/>
  <c r="F114" i="7"/>
  <c r="M114" i="7"/>
  <c r="S183" i="7"/>
  <c r="CE242" i="1"/>
  <c r="D183" i="7"/>
  <c r="N183" i="7"/>
  <c r="G183" i="7"/>
  <c r="R183" i="7"/>
  <c r="L183" i="7"/>
  <c r="M183" i="7"/>
  <c r="E183" i="7"/>
  <c r="F183" i="7"/>
  <c r="K183" i="7"/>
  <c r="Q183" i="7"/>
  <c r="S199" i="7"/>
  <c r="CE258" i="1"/>
  <c r="R199" i="7"/>
  <c r="E199" i="7"/>
  <c r="Q199" i="7"/>
  <c r="G199" i="7"/>
  <c r="K199" i="7"/>
  <c r="M199" i="7"/>
  <c r="D199" i="7"/>
  <c r="F199" i="7"/>
  <c r="L199" i="7"/>
  <c r="N199" i="7"/>
  <c r="S96" i="7"/>
  <c r="CE155" i="1"/>
  <c r="N96" i="7"/>
  <c r="G96" i="7"/>
  <c r="R96" i="7"/>
  <c r="D96" i="7"/>
  <c r="L96" i="7"/>
  <c r="E96" i="7"/>
  <c r="Q96" i="7"/>
  <c r="M96" i="7"/>
  <c r="F96" i="7"/>
  <c r="K96" i="7"/>
  <c r="L176" i="7"/>
  <c r="S176" i="7"/>
  <c r="CE235" i="1"/>
  <c r="K176" i="7"/>
  <c r="G176" i="7"/>
  <c r="D176" i="7"/>
  <c r="Q176" i="7"/>
  <c r="M176" i="7"/>
  <c r="E176" i="7"/>
  <c r="R176" i="7"/>
  <c r="F176" i="7"/>
  <c r="N176" i="7"/>
  <c r="CE65" i="1"/>
  <c r="S6" i="7"/>
  <c r="F6" i="7"/>
  <c r="D6" i="7"/>
  <c r="E6" i="7"/>
  <c r="N6" i="7"/>
  <c r="R6" i="7"/>
  <c r="G6" i="7"/>
  <c r="L6" i="7"/>
  <c r="K6" i="7"/>
  <c r="Q6" i="7"/>
  <c r="M6" i="7"/>
  <c r="O79" i="7"/>
  <c r="O163" i="7"/>
  <c r="O166" i="7"/>
  <c r="O204" i="7"/>
  <c r="O103" i="7"/>
  <c r="AS64" i="1" l="1"/>
  <c r="AI5" i="4" s="1"/>
  <c r="AV64" i="1"/>
  <c r="BK258" i="1"/>
  <c r="AF5" i="4"/>
  <c r="AR64" i="1"/>
  <c r="AH5" i="4" s="1"/>
  <c r="J279" i="9"/>
  <c r="CL340" i="1"/>
  <c r="CJ338" i="1"/>
  <c r="BX338" i="1"/>
  <c r="BK338" i="1" s="1"/>
  <c r="O279" i="7" s="1"/>
  <c r="CL274" i="1"/>
  <c r="BS363" i="1"/>
  <c r="BR363" i="1"/>
  <c r="K304" i="7"/>
  <c r="BV363" i="1"/>
  <c r="BX363" i="1"/>
  <c r="CJ363" i="1"/>
  <c r="CB340" i="1"/>
  <c r="G281" i="9" s="1"/>
  <c r="BK189" i="1"/>
  <c r="O130" i="7" s="1"/>
  <c r="BS338" i="1"/>
  <c r="BR338" i="1"/>
  <c r="BT338" i="1" s="1"/>
  <c r="BU338" i="1" s="1"/>
  <c r="BD338" i="1" s="1"/>
  <c r="H279" i="7" s="1"/>
  <c r="CN295" i="1"/>
  <c r="G236" i="10" s="1"/>
  <c r="BH77" i="1"/>
  <c r="L18" i="7" s="1"/>
  <c r="BQ77" i="1"/>
  <c r="AZ77" i="1"/>
  <c r="D18" i="7" s="1"/>
  <c r="T268" i="7"/>
  <c r="BJ77" i="1"/>
  <c r="N18" i="7" s="1"/>
  <c r="BC77" i="1"/>
  <c r="G18" i="7" s="1"/>
  <c r="BN77" i="1"/>
  <c r="R18" i="7" s="1"/>
  <c r="BI77" i="1"/>
  <c r="M18" i="7" s="1"/>
  <c r="CG278" i="1"/>
  <c r="BS287" i="1"/>
  <c r="BT287" i="1" s="1"/>
  <c r="BU287" i="1" s="1"/>
  <c r="BD287" i="1" s="1"/>
  <c r="H228" i="7" s="1"/>
  <c r="BK208" i="1"/>
  <c r="BK340" i="1"/>
  <c r="O281" i="7" s="1"/>
  <c r="T269" i="7"/>
  <c r="BK345" i="1"/>
  <c r="O286" i="7" s="1"/>
  <c r="BK312" i="1"/>
  <c r="O253" i="7" s="1"/>
  <c r="CJ314" i="1"/>
  <c r="CN333" i="1"/>
  <c r="G274" i="10" s="1"/>
  <c r="CQ333" i="1"/>
  <c r="J274" i="10" s="1"/>
  <c r="CM333" i="1"/>
  <c r="F274" i="10" s="1"/>
  <c r="F290" i="9"/>
  <c r="F228" i="9"/>
  <c r="CQ296" i="1"/>
  <c r="J237" i="10" s="1"/>
  <c r="CL328" i="1"/>
  <c r="CO320" i="1"/>
  <c r="H261" i="10" s="1"/>
  <c r="CN338" i="1"/>
  <c r="G279" i="10" s="1"/>
  <c r="CN296" i="1"/>
  <c r="G237" i="10" s="1"/>
  <c r="CM338" i="1"/>
  <c r="F279" i="10" s="1"/>
  <c r="CM296" i="1"/>
  <c r="F237" i="10" s="1"/>
  <c r="BK269" i="1"/>
  <c r="O210" i="7" s="1"/>
  <c r="BK272" i="1"/>
  <c r="O213" i="7" s="1"/>
  <c r="CC353" i="1"/>
  <c r="H294" i="9" s="1"/>
  <c r="BX314" i="1"/>
  <c r="CD304" i="1"/>
  <c r="I245" i="9" s="1"/>
  <c r="BB77" i="1"/>
  <c r="F18" i="7" s="1"/>
  <c r="BK181" i="1"/>
  <c r="BS278" i="1"/>
  <c r="BT278" i="1" s="1"/>
  <c r="BU278" i="1" s="1"/>
  <c r="BD278" i="1" s="1"/>
  <c r="BK291" i="1"/>
  <c r="O232" i="7" s="1"/>
  <c r="BK325" i="1"/>
  <c r="O266" i="7" s="1"/>
  <c r="BK333" i="1"/>
  <c r="O274" i="7" s="1"/>
  <c r="K268" i="7"/>
  <c r="BV314" i="1"/>
  <c r="BK301" i="1"/>
  <c r="O242" i="7" s="1"/>
  <c r="BY301" i="1"/>
  <c r="BK136" i="1"/>
  <c r="O77" i="7" s="1"/>
  <c r="BR314" i="1"/>
  <c r="BS314" i="1"/>
  <c r="CF314" i="1"/>
  <c r="T255" i="7"/>
  <c r="CO358" i="1"/>
  <c r="H299" i="10" s="1"/>
  <c r="T273" i="7"/>
  <c r="K249" i="7"/>
  <c r="CQ292" i="1"/>
  <c r="J233" i="10" s="1"/>
  <c r="T250" i="7"/>
  <c r="BZ304" i="1"/>
  <c r="E245" i="9" s="1"/>
  <c r="CL353" i="1"/>
  <c r="CN292" i="1"/>
  <c r="G233" i="10" s="1"/>
  <c r="CM292" i="1"/>
  <c r="F233" i="10" s="1"/>
  <c r="CL278" i="1"/>
  <c r="K245" i="7"/>
  <c r="CJ304" i="1"/>
  <c r="BV304" i="1"/>
  <c r="BX304" i="1"/>
  <c r="BK329" i="1"/>
  <c r="O270" i="7" s="1"/>
  <c r="CG304" i="1"/>
  <c r="J245" i="9"/>
  <c r="CL332" i="1"/>
  <c r="CQ345" i="1"/>
  <c r="J286" i="10" s="1"/>
  <c r="CO291" i="1"/>
  <c r="H232" i="10" s="1"/>
  <c r="CM345" i="1"/>
  <c r="F286" i="10" s="1"/>
  <c r="CA304" i="1"/>
  <c r="CB304" i="1" s="1"/>
  <c r="BK315" i="1"/>
  <c r="O256" i="7" s="1"/>
  <c r="CO345" i="1"/>
  <c r="H286" i="10" s="1"/>
  <c r="CN281" i="1"/>
  <c r="G222" i="10" s="1"/>
  <c r="BZ353" i="1"/>
  <c r="E294" i="9" s="1"/>
  <c r="CO294" i="1"/>
  <c r="H235" i="10" s="1"/>
  <c r="CM281" i="1"/>
  <c r="F222" i="10" s="1"/>
  <c r="CN315" i="1"/>
  <c r="G256" i="10" s="1"/>
  <c r="CQ294" i="1"/>
  <c r="J235" i="10" s="1"/>
  <c r="CD282" i="1"/>
  <c r="I223" i="9" s="1"/>
  <c r="CM315" i="1"/>
  <c r="F256" i="10" s="1"/>
  <c r="BK358" i="1"/>
  <c r="O299" i="7" s="1"/>
  <c r="CN294" i="1"/>
  <c r="G235" i="10" s="1"/>
  <c r="CD353" i="1"/>
  <c r="I294" i="9" s="1"/>
  <c r="CQ315" i="1"/>
  <c r="J256" i="10" s="1"/>
  <c r="CC304" i="1"/>
  <c r="H245" i="9" s="1"/>
  <c r="BK305" i="1"/>
  <c r="O246" i="7" s="1"/>
  <c r="BK296" i="1"/>
  <c r="O237" i="7" s="1"/>
  <c r="BK310" i="1"/>
  <c r="O251" i="7" s="1"/>
  <c r="CM294" i="1"/>
  <c r="F235" i="10" s="1"/>
  <c r="O13" i="7"/>
  <c r="CO354" i="1"/>
  <c r="H295" i="10" s="1"/>
  <c r="CM284" i="1"/>
  <c r="F225" i="10" s="1"/>
  <c r="CM265" i="1"/>
  <c r="F206" i="10" s="1"/>
  <c r="F211" i="9"/>
  <c r="F213" i="9"/>
  <c r="BS328" i="1"/>
  <c r="BT328" i="1" s="1"/>
  <c r="BU328" i="1" s="1"/>
  <c r="BD328" i="1" s="1"/>
  <c r="CL90" i="1"/>
  <c r="CQ265" i="1"/>
  <c r="J206" i="10" s="1"/>
  <c r="CO265" i="1"/>
  <c r="H206" i="10" s="1"/>
  <c r="CJ308" i="1"/>
  <c r="CC332" i="1"/>
  <c r="H273" i="9" s="1"/>
  <c r="CD332" i="1"/>
  <c r="I273" i="9" s="1"/>
  <c r="CA353" i="1"/>
  <c r="CL195" i="1"/>
  <c r="CQ195" i="1" s="1"/>
  <c r="J136" i="10" s="1"/>
  <c r="CN265" i="1"/>
  <c r="G206" i="10" s="1"/>
  <c r="BV308" i="1"/>
  <c r="CH308" i="1" s="1"/>
  <c r="CM318" i="1"/>
  <c r="F259" i="10" s="1"/>
  <c r="CN318" i="1"/>
  <c r="G259" i="10" s="1"/>
  <c r="CQ318" i="1"/>
  <c r="J259" i="10" s="1"/>
  <c r="BK279" i="1"/>
  <c r="O220" i="7" s="1"/>
  <c r="CO340" i="1"/>
  <c r="H281" i="10" s="1"/>
  <c r="CA328" i="1"/>
  <c r="CB328" i="1" s="1"/>
  <c r="CD328" i="1"/>
  <c r="I269" i="9" s="1"/>
  <c r="CL304" i="1"/>
  <c r="CQ338" i="1"/>
  <c r="J279" i="10" s="1"/>
  <c r="CC328" i="1"/>
  <c r="H269" i="9" s="1"/>
  <c r="BY349" i="1"/>
  <c r="BY340" i="1"/>
  <c r="D281" i="9" s="1"/>
  <c r="F277" i="9"/>
  <c r="CA332" i="1"/>
  <c r="CB332" i="1" s="1"/>
  <c r="G273" i="9" s="1"/>
  <c r="CM312" i="1"/>
  <c r="F253" i="10" s="1"/>
  <c r="CM272" i="1"/>
  <c r="F213" i="10" s="1"/>
  <c r="CL183" i="1"/>
  <c r="CQ183" i="1" s="1"/>
  <c r="J124" i="10" s="1"/>
  <c r="CL210" i="1"/>
  <c r="CM210" i="1" s="1"/>
  <c r="F151" i="10" s="1"/>
  <c r="CA307" i="1"/>
  <c r="F248" i="9" s="1"/>
  <c r="J250" i="9"/>
  <c r="CL309" i="1"/>
  <c r="E250" i="10" s="1"/>
  <c r="CL153" i="1"/>
  <c r="CQ153" i="1" s="1"/>
  <c r="J94" i="10" s="1"/>
  <c r="CL237" i="1"/>
  <c r="E178" i="10" s="1"/>
  <c r="CL180" i="1"/>
  <c r="CC307" i="1"/>
  <c r="H248" i="9" s="1"/>
  <c r="CL72" i="1"/>
  <c r="CL147" i="1"/>
  <c r="CQ147" i="1" s="1"/>
  <c r="J88" i="10" s="1"/>
  <c r="J271" i="9"/>
  <c r="CL330" i="1"/>
  <c r="E271" i="10" s="1"/>
  <c r="CL307" i="1"/>
  <c r="E248" i="10" s="1"/>
  <c r="CL171" i="1"/>
  <c r="CQ171" i="1" s="1"/>
  <c r="J112" i="10" s="1"/>
  <c r="CL355" i="1"/>
  <c r="F242" i="9"/>
  <c r="CL225" i="1"/>
  <c r="CQ225" i="1" s="1"/>
  <c r="J166" i="10" s="1"/>
  <c r="CL361" i="1"/>
  <c r="CQ361" i="1" s="1"/>
  <c r="J302" i="10" s="1"/>
  <c r="CL222" i="1"/>
  <c r="J249" i="9"/>
  <c r="CL308" i="1"/>
  <c r="E249" i="10" s="1"/>
  <c r="CL198" i="1"/>
  <c r="CQ198" i="1" s="1"/>
  <c r="J139" i="10" s="1"/>
  <c r="CL102" i="1"/>
  <c r="BK320" i="1"/>
  <c r="O261" i="7" s="1"/>
  <c r="BZ332" i="1"/>
  <c r="E273" i="9" s="1"/>
  <c r="BK324" i="1"/>
  <c r="O265" i="7" s="1"/>
  <c r="CL114" i="1"/>
  <c r="CQ114" i="1" s="1"/>
  <c r="J55" i="10" s="1"/>
  <c r="CL107" i="1"/>
  <c r="CQ107" i="1" s="1"/>
  <c r="J48" i="10" s="1"/>
  <c r="CL261" i="1"/>
  <c r="E202" i="10" s="1"/>
  <c r="CL81" i="1"/>
  <c r="CQ81" i="1" s="1"/>
  <c r="J22" i="10" s="1"/>
  <c r="CC308" i="1"/>
  <c r="H249" i="9" s="1"/>
  <c r="CL271" i="1"/>
  <c r="E212" i="10" s="1"/>
  <c r="CL162" i="1"/>
  <c r="CQ162" i="1" s="1"/>
  <c r="J103" i="10" s="1"/>
  <c r="CL216" i="1"/>
  <c r="CL117" i="1"/>
  <c r="CQ302" i="1"/>
  <c r="J243" i="10" s="1"/>
  <c r="CA308" i="1"/>
  <c r="CB308" i="1" s="1"/>
  <c r="G249" i="9" s="1"/>
  <c r="F262" i="9"/>
  <c r="BK180" i="1"/>
  <c r="CL84" i="1"/>
  <c r="CQ84" i="1" s="1"/>
  <c r="J25" i="10" s="1"/>
  <c r="CL150" i="1"/>
  <c r="CM150" i="1" s="1"/>
  <c r="F91" i="10" s="1"/>
  <c r="CN302" i="1"/>
  <c r="G243" i="10" s="1"/>
  <c r="CG308" i="1"/>
  <c r="F257" i="9"/>
  <c r="CL87" i="1"/>
  <c r="CQ87" i="1" s="1"/>
  <c r="J28" i="10" s="1"/>
  <c r="CL174" i="1"/>
  <c r="CQ174" i="1" s="1"/>
  <c r="J115" i="10" s="1"/>
  <c r="CL228" i="1"/>
  <c r="CL201" i="1"/>
  <c r="CQ201" i="1" s="1"/>
  <c r="J142" i="10" s="1"/>
  <c r="CL249" i="1"/>
  <c r="CN249" i="1" s="1"/>
  <c r="G190" i="10" s="1"/>
  <c r="J49" i="9"/>
  <c r="CL108" i="1"/>
  <c r="CM302" i="1"/>
  <c r="F243" i="10" s="1"/>
  <c r="J234" i="9"/>
  <c r="CL293" i="1"/>
  <c r="E234" i="10" s="1"/>
  <c r="CL144" i="1"/>
  <c r="CQ144" i="1" s="1"/>
  <c r="J85" i="10" s="1"/>
  <c r="CL126" i="1"/>
  <c r="CL186" i="1"/>
  <c r="CQ186" i="1" s="1"/>
  <c r="J127" i="10" s="1"/>
  <c r="CL207" i="1"/>
  <c r="CM207" i="1" s="1"/>
  <c r="F148" i="10" s="1"/>
  <c r="CL165" i="1"/>
  <c r="CL189" i="1"/>
  <c r="CQ189" i="1" s="1"/>
  <c r="J130" i="10" s="1"/>
  <c r="J272" i="9"/>
  <c r="CL331" i="1"/>
  <c r="E272" i="10" s="1"/>
  <c r="CL138" i="1"/>
  <c r="CL93" i="1"/>
  <c r="CN93" i="1" s="1"/>
  <c r="G34" i="10" s="1"/>
  <c r="CL129" i="1"/>
  <c r="E70" i="10" s="1"/>
  <c r="CN272" i="1"/>
  <c r="G213" i="10" s="1"/>
  <c r="J268" i="9"/>
  <c r="CL327" i="1"/>
  <c r="E268" i="10" s="1"/>
  <c r="CL218" i="1"/>
  <c r="CQ218" i="1" s="1"/>
  <c r="J159" i="10" s="1"/>
  <c r="CL282" i="1"/>
  <c r="CM282" i="1" s="1"/>
  <c r="F223" i="10" s="1"/>
  <c r="CL252" i="1"/>
  <c r="CM252" i="1" s="1"/>
  <c r="F193" i="10" s="1"/>
  <c r="F256" i="9"/>
  <c r="BX327" i="1"/>
  <c r="BK327" i="1" s="1"/>
  <c r="O268" i="7" s="1"/>
  <c r="K269" i="7"/>
  <c r="BV328" i="1"/>
  <c r="CJ328" i="1"/>
  <c r="BX328" i="1"/>
  <c r="CQ354" i="1"/>
  <c r="J295" i="10" s="1"/>
  <c r="CJ327" i="1"/>
  <c r="J269" i="9"/>
  <c r="CG328" i="1"/>
  <c r="CO310" i="1"/>
  <c r="H251" i="10" s="1"/>
  <c r="J273" i="9"/>
  <c r="CG332" i="1"/>
  <c r="K273" i="7"/>
  <c r="BX332" i="1"/>
  <c r="BV332" i="1"/>
  <c r="CJ332" i="1"/>
  <c r="BZ308" i="1"/>
  <c r="E249" i="9" s="1"/>
  <c r="CO269" i="1"/>
  <c r="H210" i="10" s="1"/>
  <c r="BR332" i="1"/>
  <c r="BS332" i="1"/>
  <c r="BZ328" i="1"/>
  <c r="E269" i="9" s="1"/>
  <c r="CQ321" i="1"/>
  <c r="J262" i="10" s="1"/>
  <c r="F295" i="9"/>
  <c r="CO301" i="1"/>
  <c r="H242" i="10" s="1"/>
  <c r="CB329" i="1"/>
  <c r="G270" i="9" s="1"/>
  <c r="F274" i="9"/>
  <c r="BZ282" i="1"/>
  <c r="E223" i="9" s="1"/>
  <c r="BK295" i="1"/>
  <c r="O236" i="7" s="1"/>
  <c r="BK351" i="1"/>
  <c r="O292" i="7" s="1"/>
  <c r="CG293" i="1"/>
  <c r="CO315" i="1"/>
  <c r="H256" i="10" s="1"/>
  <c r="BY296" i="1"/>
  <c r="CK296" i="1" s="1"/>
  <c r="BK321" i="1"/>
  <c r="O262" i="7" s="1"/>
  <c r="BY315" i="1"/>
  <c r="D256" i="9" s="1"/>
  <c r="CO333" i="1"/>
  <c r="H274" i="10" s="1"/>
  <c r="BY279" i="1"/>
  <c r="CK279" i="1" s="1"/>
  <c r="BK135" i="1"/>
  <c r="O76" i="7" s="1"/>
  <c r="CN321" i="1"/>
  <c r="G262" i="10" s="1"/>
  <c r="CO305" i="1"/>
  <c r="H246" i="10" s="1"/>
  <c r="CP321" i="1"/>
  <c r="I262" i="10" s="1"/>
  <c r="BX331" i="1"/>
  <c r="BT140" i="1"/>
  <c r="BU140" i="1" s="1"/>
  <c r="CJ331" i="1"/>
  <c r="BV331" i="1"/>
  <c r="CH331" i="1" s="1"/>
  <c r="BV293" i="1"/>
  <c r="CH293" i="1" s="1"/>
  <c r="BK206" i="1"/>
  <c r="K272" i="9"/>
  <c r="CD331" i="1"/>
  <c r="I272" i="9" s="1"/>
  <c r="CA331" i="1"/>
  <c r="F272" i="9" s="1"/>
  <c r="BZ331" i="1"/>
  <c r="E272" i="9" s="1"/>
  <c r="CC331" i="1"/>
  <c r="T234" i="7"/>
  <c r="CH284" i="1"/>
  <c r="BY284" i="1" s="1"/>
  <c r="BK284" i="1"/>
  <c r="O225" i="7" s="1"/>
  <c r="F235" i="9"/>
  <c r="CD308" i="1"/>
  <c r="I249" i="9" s="1"/>
  <c r="CD307" i="1"/>
  <c r="I248" i="9" s="1"/>
  <c r="T272" i="7"/>
  <c r="AL18" i="4"/>
  <c r="BK219" i="1"/>
  <c r="O160" i="7" s="1"/>
  <c r="BK65" i="1"/>
  <c r="BP65" i="1" s="1"/>
  <c r="CH281" i="1"/>
  <c r="BY281" i="1" s="1"/>
  <c r="BK281" i="1"/>
  <c r="O222" i="7" s="1"/>
  <c r="CO349" i="1"/>
  <c r="H290" i="10" s="1"/>
  <c r="CJ293" i="1"/>
  <c r="CO296" i="1"/>
  <c r="H237" i="10" s="1"/>
  <c r="AT77" i="1"/>
  <c r="AJ18" i="4" s="1"/>
  <c r="K234" i="7"/>
  <c r="BK287" i="1"/>
  <c r="O228" i="7" s="1"/>
  <c r="BS308" i="1"/>
  <c r="BT308" i="1" s="1"/>
  <c r="BU308" i="1" s="1"/>
  <c r="BD308" i="1" s="1"/>
  <c r="CO266" i="1"/>
  <c r="H207" i="10" s="1"/>
  <c r="BY333" i="1"/>
  <c r="F210" i="9"/>
  <c r="CO351" i="1"/>
  <c r="H292" i="10" s="1"/>
  <c r="BK140" i="1"/>
  <c r="CH73" i="1"/>
  <c r="BZ327" i="1"/>
  <c r="E268" i="9" s="1"/>
  <c r="CP345" i="1"/>
  <c r="I286" i="10" s="1"/>
  <c r="CO292" i="1"/>
  <c r="H233" i="10" s="1"/>
  <c r="CA327" i="1"/>
  <c r="CB327" i="1" s="1"/>
  <c r="G268" i="9" s="1"/>
  <c r="CD327" i="1"/>
  <c r="I268" i="9" s="1"/>
  <c r="CP270" i="1"/>
  <c r="I211" i="10" s="1"/>
  <c r="CC327" i="1"/>
  <c r="H268" i="9" s="1"/>
  <c r="CO279" i="1"/>
  <c r="H220" i="10" s="1"/>
  <c r="BK123" i="1"/>
  <c r="BK335" i="1"/>
  <c r="O276" i="7" s="1"/>
  <c r="G207" i="9"/>
  <c r="CP266" i="1"/>
  <c r="I207" i="10" s="1"/>
  <c r="G228" i="9"/>
  <c r="CP287" i="1"/>
  <c r="I228" i="10" s="1"/>
  <c r="BK361" i="1"/>
  <c r="O302" i="7" s="1"/>
  <c r="CQ336" i="1"/>
  <c r="J277" i="10" s="1"/>
  <c r="BY291" i="1"/>
  <c r="CK291" i="1" s="1"/>
  <c r="BY269" i="1"/>
  <c r="CK269" i="1" s="1"/>
  <c r="CP336" i="1"/>
  <c r="I277" i="10" s="1"/>
  <c r="BY360" i="1"/>
  <c r="D301" i="9" s="1"/>
  <c r="CA309" i="1"/>
  <c r="CB309" i="1" s="1"/>
  <c r="G250" i="9" s="1"/>
  <c r="BR293" i="1"/>
  <c r="BT293" i="1" s="1"/>
  <c r="BU293" i="1" s="1"/>
  <c r="BD293" i="1" s="1"/>
  <c r="CP316" i="1"/>
  <c r="I257" i="10" s="1"/>
  <c r="CO272" i="1"/>
  <c r="H213" i="10" s="1"/>
  <c r="BY321" i="1"/>
  <c r="CK321" i="1" s="1"/>
  <c r="CB265" i="1"/>
  <c r="G206" i="9" s="1"/>
  <c r="F284" i="9"/>
  <c r="BK71" i="1"/>
  <c r="BP71" i="1" s="1"/>
  <c r="CF71" i="1" s="1"/>
  <c r="K12" i="9" s="1"/>
  <c r="BK182" i="1"/>
  <c r="O123" i="7" s="1"/>
  <c r="CP295" i="1"/>
  <c r="I236" i="10" s="1"/>
  <c r="F265" i="9"/>
  <c r="BK224" i="1"/>
  <c r="O165" i="7" s="1"/>
  <c r="CO325" i="1"/>
  <c r="H266" i="10" s="1"/>
  <c r="CP339" i="1"/>
  <c r="I280" i="10" s="1"/>
  <c r="CG309" i="1"/>
  <c r="BY338" i="1"/>
  <c r="D279" i="9" s="1"/>
  <c r="CO312" i="1"/>
  <c r="H253" i="10" s="1"/>
  <c r="F266" i="9"/>
  <c r="F232" i="9"/>
  <c r="CO270" i="1"/>
  <c r="H211" i="10" s="1"/>
  <c r="CN336" i="1"/>
  <c r="G277" i="10" s="1"/>
  <c r="CO343" i="1"/>
  <c r="H284" i="10" s="1"/>
  <c r="CP315" i="1"/>
  <c r="I256" i="10" s="1"/>
  <c r="CO288" i="1"/>
  <c r="H229" i="10" s="1"/>
  <c r="CM336" i="1"/>
  <c r="F277" i="10" s="1"/>
  <c r="CO336" i="1"/>
  <c r="H277" i="10" s="1"/>
  <c r="CD309" i="1"/>
  <c r="I250" i="9" s="1"/>
  <c r="BY358" i="1"/>
  <c r="CK358" i="1" s="1"/>
  <c r="BY336" i="1"/>
  <c r="CK336" i="1" s="1"/>
  <c r="CO324" i="1"/>
  <c r="H265" i="10" s="1"/>
  <c r="CO357" i="1"/>
  <c r="H298" i="10" s="1"/>
  <c r="T13" i="7"/>
  <c r="CF78" i="1"/>
  <c r="BZ78" i="1" s="1"/>
  <c r="E19" i="9" s="1"/>
  <c r="BK66" i="1"/>
  <c r="BK73" i="1"/>
  <c r="BP73" i="1" s="1"/>
  <c r="CF73" i="1" s="1"/>
  <c r="K14" i="9" s="1"/>
  <c r="O19" i="7"/>
  <c r="G295" i="9"/>
  <c r="CP354" i="1"/>
  <c r="I295" i="10" s="1"/>
  <c r="G243" i="9"/>
  <c r="CP302" i="1"/>
  <c r="I243" i="10" s="1"/>
  <c r="CP301" i="1"/>
  <c r="I242" i="10" s="1"/>
  <c r="BY325" i="1"/>
  <c r="D266" i="9" s="1"/>
  <c r="CP333" i="1"/>
  <c r="I274" i="10" s="1"/>
  <c r="F259" i="9"/>
  <c r="F243" i="9"/>
  <c r="BY354" i="1"/>
  <c r="D295" i="9" s="1"/>
  <c r="CO321" i="1"/>
  <c r="H262" i="10" s="1"/>
  <c r="CP325" i="1"/>
  <c r="I266" i="10" s="1"/>
  <c r="BY357" i="1"/>
  <c r="CK357" i="1" s="1"/>
  <c r="CP349" i="1"/>
  <c r="I290" i="10" s="1"/>
  <c r="CP324" i="1"/>
  <c r="I265" i="10" s="1"/>
  <c r="H220" i="9"/>
  <c r="CC282" i="1"/>
  <c r="H223" i="9" s="1"/>
  <c r="BK255" i="1"/>
  <c r="O196" i="7" s="1"/>
  <c r="CO326" i="1"/>
  <c r="H267" i="10" s="1"/>
  <c r="CO268" i="1"/>
  <c r="H209" i="10" s="1"/>
  <c r="BY343" i="1"/>
  <c r="CK343" i="1" s="1"/>
  <c r="BZ307" i="1"/>
  <c r="E248" i="9" s="1"/>
  <c r="BY351" i="1"/>
  <c r="CK351" i="1" s="1"/>
  <c r="BY318" i="1"/>
  <c r="D259" i="9" s="1"/>
  <c r="CA282" i="1"/>
  <c r="CB282" i="1" s="1"/>
  <c r="G223" i="9" s="1"/>
  <c r="BY302" i="1"/>
  <c r="CK302" i="1" s="1"/>
  <c r="CB358" i="1"/>
  <c r="G299" i="9" s="1"/>
  <c r="CB310" i="1"/>
  <c r="G251" i="9" s="1"/>
  <c r="BT206" i="1"/>
  <c r="BU206" i="1" s="1"/>
  <c r="BY295" i="1"/>
  <c r="CK295" i="1" s="1"/>
  <c r="G279" i="9"/>
  <c r="CP338" i="1"/>
  <c r="I279" i="10" s="1"/>
  <c r="G225" i="9"/>
  <c r="CP284" i="1"/>
  <c r="I225" i="10" s="1"/>
  <c r="K271" i="9"/>
  <c r="CC330" i="1"/>
  <c r="H271" i="9" s="1"/>
  <c r="CH339" i="1"/>
  <c r="BY339" i="1" s="1"/>
  <c r="CK339" i="1" s="1"/>
  <c r="BK339" i="1"/>
  <c r="O280" i="7" s="1"/>
  <c r="AH16" i="4"/>
  <c r="AT75" i="1"/>
  <c r="AJ16" i="4" s="1"/>
  <c r="CO287" i="1"/>
  <c r="H228" i="10" s="1"/>
  <c r="CA330" i="1"/>
  <c r="CB330" i="1" s="1"/>
  <c r="CB298" i="1"/>
  <c r="BY305" i="1"/>
  <c r="CK305" i="1" s="1"/>
  <c r="CP291" i="1"/>
  <c r="I232" i="10" s="1"/>
  <c r="BY272" i="1"/>
  <c r="CK272" i="1" s="1"/>
  <c r="CP272" i="1"/>
  <c r="I213" i="10" s="1"/>
  <c r="BZ330" i="1"/>
  <c r="E271" i="9" s="1"/>
  <c r="CO295" i="1"/>
  <c r="H236" i="10" s="1"/>
  <c r="H295" i="9"/>
  <c r="F279" i="9"/>
  <c r="BK242" i="1"/>
  <c r="CH287" i="1"/>
  <c r="BY287" i="1" s="1"/>
  <c r="CK287" i="1" s="1"/>
  <c r="CO360" i="1"/>
  <c r="H301" i="10" s="1"/>
  <c r="BY329" i="1"/>
  <c r="CK329" i="1" s="1"/>
  <c r="BY324" i="1"/>
  <c r="CK324" i="1" s="1"/>
  <c r="CO338" i="1"/>
  <c r="H279" i="10" s="1"/>
  <c r="CG330" i="1"/>
  <c r="CP281" i="1"/>
  <c r="I222" i="10" s="1"/>
  <c r="BT147" i="1"/>
  <c r="BU147" i="1" s="1"/>
  <c r="BY270" i="1"/>
  <c r="CK270" i="1" s="1"/>
  <c r="T271" i="7"/>
  <c r="F298" i="9"/>
  <c r="BT307" i="1"/>
  <c r="BU307" i="1" s="1"/>
  <c r="BD307" i="1" s="1"/>
  <c r="H248" i="7" s="1"/>
  <c r="BT231" i="1"/>
  <c r="BU231" i="1" s="1"/>
  <c r="CO302" i="1"/>
  <c r="H243" i="10" s="1"/>
  <c r="BY266" i="1"/>
  <c r="CK266" i="1" s="1"/>
  <c r="BY294" i="1"/>
  <c r="CK294" i="1" s="1"/>
  <c r="F225" i="9"/>
  <c r="BK195" i="1"/>
  <c r="O136" i="7" s="1"/>
  <c r="BO75" i="1"/>
  <c r="AL16" i="4"/>
  <c r="BY320" i="1"/>
  <c r="D261" i="9" s="1"/>
  <c r="CD330" i="1"/>
  <c r="I271" i="9" s="1"/>
  <c r="CO281" i="1"/>
  <c r="H222" i="10" s="1"/>
  <c r="BT242" i="1"/>
  <c r="BU242" i="1" s="1"/>
  <c r="CH231" i="1"/>
  <c r="BK231" i="1"/>
  <c r="O172" i="7" s="1"/>
  <c r="G298" i="9"/>
  <c r="CP357" i="1"/>
  <c r="I298" i="10" s="1"/>
  <c r="BE272" i="1"/>
  <c r="H213" i="7"/>
  <c r="BE358" i="1"/>
  <c r="H299" i="7"/>
  <c r="BE295" i="1"/>
  <c r="H236" i="7"/>
  <c r="BE268" i="1"/>
  <c r="H209" i="7"/>
  <c r="BE333" i="1"/>
  <c r="H274" i="7"/>
  <c r="BE349" i="1"/>
  <c r="H290" i="7"/>
  <c r="BE351" i="1"/>
  <c r="H292" i="7"/>
  <c r="BE281" i="1"/>
  <c r="H222" i="7"/>
  <c r="BE329" i="1"/>
  <c r="H270" i="7"/>
  <c r="BE301" i="1"/>
  <c r="H242" i="7"/>
  <c r="BE294" i="1"/>
  <c r="H235" i="7"/>
  <c r="BE316" i="1"/>
  <c r="H257" i="7"/>
  <c r="BE298" i="1"/>
  <c r="H239" i="7"/>
  <c r="BE274" i="1"/>
  <c r="H215" i="7"/>
  <c r="BS337" i="1"/>
  <c r="BR337" i="1"/>
  <c r="Q303" i="7"/>
  <c r="CH316" i="1"/>
  <c r="BY316" i="1" s="1"/>
  <c r="D257" i="9" s="1"/>
  <c r="BK316" i="1"/>
  <c r="O257" i="7" s="1"/>
  <c r="K214" i="7"/>
  <c r="CJ273" i="1"/>
  <c r="BV273" i="1"/>
  <c r="CH273" i="1" s="1"/>
  <c r="BX273" i="1"/>
  <c r="CF313" i="1"/>
  <c r="K254" i="9" s="1"/>
  <c r="T254" i="7"/>
  <c r="CF352" i="1"/>
  <c r="K293" i="9" s="1"/>
  <c r="T293" i="7"/>
  <c r="K264" i="7"/>
  <c r="CJ323" i="1"/>
  <c r="BX323" i="1"/>
  <c r="BV323" i="1"/>
  <c r="CH323" i="1" s="1"/>
  <c r="J264" i="9"/>
  <c r="CG323" i="1"/>
  <c r="Q287" i="7"/>
  <c r="K252" i="7"/>
  <c r="BX311" i="1"/>
  <c r="BV311" i="1"/>
  <c r="CH311" i="1" s="1"/>
  <c r="CJ311" i="1"/>
  <c r="BR306" i="1"/>
  <c r="BS306" i="1"/>
  <c r="Q300" i="7"/>
  <c r="BS289" i="1"/>
  <c r="BR289" i="1"/>
  <c r="CF350" i="1"/>
  <c r="K291" i="9" s="1"/>
  <c r="T291" i="7"/>
  <c r="Q241" i="7"/>
  <c r="T218" i="7"/>
  <c r="CF277" i="1"/>
  <c r="K218" i="9" s="1"/>
  <c r="BK355" i="1"/>
  <c r="O296" i="7" s="1"/>
  <c r="CC361" i="1"/>
  <c r="Q250" i="7"/>
  <c r="K216" i="7"/>
  <c r="BV275" i="1"/>
  <c r="CH275" i="1" s="1"/>
  <c r="CJ275" i="1"/>
  <c r="BX275" i="1"/>
  <c r="CD355" i="1"/>
  <c r="I296" i="9" s="1"/>
  <c r="BK200" i="1"/>
  <c r="O141" i="7" s="1"/>
  <c r="Q226" i="7"/>
  <c r="BS347" i="1"/>
  <c r="BR347" i="1"/>
  <c r="K208" i="7"/>
  <c r="BX267" i="1"/>
  <c r="BV267" i="1"/>
  <c r="CH267" i="1" s="1"/>
  <c r="CJ267" i="1"/>
  <c r="J260" i="9"/>
  <c r="CG319" i="1"/>
  <c r="K238" i="7"/>
  <c r="BV297" i="1"/>
  <c r="CH297" i="1" s="1"/>
  <c r="CJ297" i="1"/>
  <c r="BX297" i="1"/>
  <c r="BS297" i="1"/>
  <c r="BR297" i="1"/>
  <c r="CC278" i="1"/>
  <c r="BE338" i="1"/>
  <c r="BE287" i="1"/>
  <c r="BE270" i="1"/>
  <c r="H211" i="7"/>
  <c r="BE326" i="1"/>
  <c r="H267" i="7"/>
  <c r="BE288" i="1"/>
  <c r="H229" i="7"/>
  <c r="BE357" i="1"/>
  <c r="H298" i="7"/>
  <c r="BT219" i="1"/>
  <c r="BU219" i="1" s="1"/>
  <c r="K275" i="7"/>
  <c r="BV334" i="1"/>
  <c r="CH334" i="1" s="1"/>
  <c r="BX334" i="1"/>
  <c r="CJ334" i="1"/>
  <c r="Q278" i="7"/>
  <c r="BR356" i="1"/>
  <c r="BS356" i="1"/>
  <c r="K276" i="9"/>
  <c r="CA335" i="1"/>
  <c r="BZ335" i="1"/>
  <c r="E276" i="9" s="1"/>
  <c r="CC335" i="1"/>
  <c r="CD335" i="1"/>
  <c r="I276" i="9" s="1"/>
  <c r="BS264" i="1"/>
  <c r="BR264" i="1"/>
  <c r="Q254" i="7"/>
  <c r="K250" i="7"/>
  <c r="BX309" i="1"/>
  <c r="BV309" i="1"/>
  <c r="CH309" i="1" s="1"/>
  <c r="CJ309" i="1"/>
  <c r="K293" i="7"/>
  <c r="BV352" i="1"/>
  <c r="CH352" i="1" s="1"/>
  <c r="CJ352" i="1"/>
  <c r="BX352" i="1"/>
  <c r="BR323" i="1"/>
  <c r="BS323" i="1"/>
  <c r="J258" i="9"/>
  <c r="CG317" i="1"/>
  <c r="Q258" i="7"/>
  <c r="CF344" i="1"/>
  <c r="K285" i="9" s="1"/>
  <c r="T285" i="7"/>
  <c r="BR311" i="1"/>
  <c r="BS311" i="1"/>
  <c r="Q252" i="7"/>
  <c r="T227" i="7"/>
  <c r="CF286" i="1"/>
  <c r="K227" i="9" s="1"/>
  <c r="CF359" i="1"/>
  <c r="K300" i="9" s="1"/>
  <c r="T300" i="7"/>
  <c r="BK158" i="1"/>
  <c r="O99" i="7" s="1"/>
  <c r="Q271" i="7"/>
  <c r="BK183" i="1"/>
  <c r="O124" i="7" s="1"/>
  <c r="J291" i="9"/>
  <c r="CG350" i="1"/>
  <c r="K282" i="7"/>
  <c r="BV341" i="1"/>
  <c r="CH341" i="1" s="1"/>
  <c r="CJ341" i="1"/>
  <c r="BX341" i="1"/>
  <c r="K218" i="7"/>
  <c r="BV277" i="1"/>
  <c r="CH277" i="1" s="1"/>
  <c r="CJ277" i="1"/>
  <c r="BX277" i="1"/>
  <c r="J218" i="9"/>
  <c r="CG277" i="1"/>
  <c r="Q289" i="7"/>
  <c r="CA361" i="1"/>
  <c r="J226" i="9"/>
  <c r="CG285" i="1"/>
  <c r="CF285" i="1"/>
  <c r="CD285" i="1" s="1"/>
  <c r="I226" i="9" s="1"/>
  <c r="T226" i="7"/>
  <c r="K288" i="7"/>
  <c r="CJ347" i="1"/>
  <c r="BX347" i="1"/>
  <c r="BV347" i="1"/>
  <c r="CH347" i="1" s="1"/>
  <c r="J288" i="9"/>
  <c r="CG347" i="1"/>
  <c r="K260" i="7"/>
  <c r="CJ319" i="1"/>
  <c r="BX319" i="1"/>
  <c r="BV319" i="1"/>
  <c r="CH319" i="1" s="1"/>
  <c r="CF319" i="1"/>
  <c r="K260" i="9" s="1"/>
  <c r="T260" i="7"/>
  <c r="BS280" i="1"/>
  <c r="BR280" i="1"/>
  <c r="CF290" i="1"/>
  <c r="K231" i="9" s="1"/>
  <c r="T231" i="7"/>
  <c r="BR303" i="1"/>
  <c r="BS303" i="1"/>
  <c r="Q244" i="7"/>
  <c r="BZ278" i="1"/>
  <c r="E219" i="9" s="1"/>
  <c r="BE322" i="1"/>
  <c r="H263" i="7"/>
  <c r="BE321" i="1"/>
  <c r="H262" i="7"/>
  <c r="BE325" i="1"/>
  <c r="H266" i="7"/>
  <c r="BE310" i="1"/>
  <c r="H251" i="7"/>
  <c r="BE284" i="1"/>
  <c r="H225" i="7"/>
  <c r="BE279" i="1"/>
  <c r="H220" i="7"/>
  <c r="BE304" i="1"/>
  <c r="H245" i="7"/>
  <c r="BR334" i="1"/>
  <c r="BS334" i="1"/>
  <c r="K303" i="7"/>
  <c r="CJ362" i="1"/>
  <c r="BV362" i="1"/>
  <c r="CH362" i="1" s="1"/>
  <c r="BX362" i="1"/>
  <c r="J214" i="9"/>
  <c r="CG273" i="1"/>
  <c r="J205" i="9"/>
  <c r="CG264" i="1"/>
  <c r="J254" i="9"/>
  <c r="CG313" i="1"/>
  <c r="Q293" i="7"/>
  <c r="Q264" i="7"/>
  <c r="T264" i="7"/>
  <c r="CF323" i="1"/>
  <c r="K264" i="9" s="1"/>
  <c r="BS344" i="1"/>
  <c r="BR344" i="1"/>
  <c r="Q285" i="7"/>
  <c r="T252" i="7"/>
  <c r="CF311" i="1"/>
  <c r="K252" i="9" s="1"/>
  <c r="BR283" i="1"/>
  <c r="BS283" i="1"/>
  <c r="K227" i="7"/>
  <c r="BV286" i="1"/>
  <c r="CH286" i="1" s="1"/>
  <c r="CJ286" i="1"/>
  <c r="BX286" i="1"/>
  <c r="Q227" i="7"/>
  <c r="J247" i="9"/>
  <c r="CG306" i="1"/>
  <c r="Q247" i="7"/>
  <c r="J300" i="9"/>
  <c r="CG359" i="1"/>
  <c r="J283" i="9"/>
  <c r="CG342" i="1"/>
  <c r="BR342" i="1"/>
  <c r="BS342" i="1"/>
  <c r="CF289" i="1"/>
  <c r="CA289" i="1" s="1"/>
  <c r="T230" i="7"/>
  <c r="Q282" i="7"/>
  <c r="J241" i="9"/>
  <c r="CG300" i="1"/>
  <c r="CF300" i="1"/>
  <c r="BZ300" i="1" s="1"/>
  <c r="E241" i="9" s="1"/>
  <c r="T241" i="7"/>
  <c r="Q218" i="7"/>
  <c r="K289" i="7"/>
  <c r="BV348" i="1"/>
  <c r="CH348" i="1" s="1"/>
  <c r="CJ348" i="1"/>
  <c r="BX348" i="1"/>
  <c r="CD361" i="1"/>
  <c r="I302" i="9" s="1"/>
  <c r="BK207" i="1"/>
  <c r="O148" i="7" s="1"/>
  <c r="BZ355" i="1"/>
  <c r="E296" i="9" s="1"/>
  <c r="K226" i="7"/>
  <c r="CJ285" i="1"/>
  <c r="BV285" i="1"/>
  <c r="CH285" i="1" s="1"/>
  <c r="BX285" i="1"/>
  <c r="Q208" i="7"/>
  <c r="CF280" i="1"/>
  <c r="CC280" i="1" s="1"/>
  <c r="T221" i="7"/>
  <c r="J238" i="9"/>
  <c r="CG297" i="1"/>
  <c r="J231" i="9"/>
  <c r="CG290" i="1"/>
  <c r="J240" i="9"/>
  <c r="CG299" i="1"/>
  <c r="BR299" i="1"/>
  <c r="BS299" i="1"/>
  <c r="BE340" i="1"/>
  <c r="H281" i="7"/>
  <c r="BE320" i="1"/>
  <c r="H261" i="7"/>
  <c r="BE345" i="1"/>
  <c r="H286" i="7"/>
  <c r="BE336" i="1"/>
  <c r="H277" i="7"/>
  <c r="BE343" i="1"/>
  <c r="H284" i="7"/>
  <c r="BE266" i="1"/>
  <c r="H207" i="7"/>
  <c r="BE292" i="1"/>
  <c r="H233" i="7"/>
  <c r="BE339" i="1"/>
  <c r="H280" i="7"/>
  <c r="CF334" i="1"/>
  <c r="K275" i="9" s="1"/>
  <c r="T275" i="7"/>
  <c r="E276" i="10"/>
  <c r="CM335" i="1"/>
  <c r="F276" i="10" s="1"/>
  <c r="CN335" i="1"/>
  <c r="G276" i="10" s="1"/>
  <c r="CQ335" i="1"/>
  <c r="J276" i="10" s="1"/>
  <c r="K217" i="7"/>
  <c r="BV276" i="1"/>
  <c r="CH276" i="1" s="1"/>
  <c r="CJ276" i="1"/>
  <c r="BX276" i="1"/>
  <c r="Q217" i="7"/>
  <c r="BS276" i="1"/>
  <c r="BR276" i="1"/>
  <c r="K278" i="7"/>
  <c r="BX337" i="1"/>
  <c r="BV337" i="1"/>
  <c r="CH337" i="1" s="1"/>
  <c r="CJ337" i="1"/>
  <c r="Q297" i="7"/>
  <c r="T297" i="7"/>
  <c r="CF356" i="1"/>
  <c r="K297" i="9" s="1"/>
  <c r="BK302" i="1"/>
  <c r="O243" i="7" s="1"/>
  <c r="CF273" i="1"/>
  <c r="K214" i="9" s="1"/>
  <c r="T214" i="7"/>
  <c r="K205" i="7"/>
  <c r="BX264" i="1"/>
  <c r="CJ264" i="1"/>
  <c r="BV264" i="1"/>
  <c r="CH264" i="1" s="1"/>
  <c r="BR352" i="1"/>
  <c r="BS352" i="1"/>
  <c r="CF317" i="1"/>
  <c r="K258" i="9" s="1"/>
  <c r="T258" i="7"/>
  <c r="BR317" i="1"/>
  <c r="BS317" i="1"/>
  <c r="BS346" i="1"/>
  <c r="BR346" i="1"/>
  <c r="K287" i="7"/>
  <c r="BX346" i="1"/>
  <c r="BV346" i="1"/>
  <c r="CH346" i="1" s="1"/>
  <c r="CJ346" i="1"/>
  <c r="Q224" i="7"/>
  <c r="J227" i="9"/>
  <c r="CG286" i="1"/>
  <c r="K247" i="7"/>
  <c r="CJ306" i="1"/>
  <c r="BV306" i="1"/>
  <c r="CH306" i="1" s="1"/>
  <c r="BX306" i="1"/>
  <c r="Q283" i="7"/>
  <c r="K283" i="7"/>
  <c r="BX342" i="1"/>
  <c r="BV342" i="1"/>
  <c r="CH342" i="1" s="1"/>
  <c r="CJ342" i="1"/>
  <c r="Q230" i="7"/>
  <c r="Q291" i="7"/>
  <c r="CH265" i="1"/>
  <c r="BY265" i="1" s="1"/>
  <c r="CK265" i="1" s="1"/>
  <c r="BK265" i="1"/>
  <c r="O206" i="7" s="1"/>
  <c r="BS300" i="1"/>
  <c r="BR300" i="1"/>
  <c r="CF348" i="1"/>
  <c r="K289" i="9" s="1"/>
  <c r="T289" i="7"/>
  <c r="CF275" i="1"/>
  <c r="K216" i="9" s="1"/>
  <c r="T216" i="7"/>
  <c r="J216" i="9"/>
  <c r="CG275" i="1"/>
  <c r="CC355" i="1"/>
  <c r="Q288" i="7"/>
  <c r="BR267" i="1"/>
  <c r="BS267" i="1"/>
  <c r="Q260" i="7"/>
  <c r="CF297" i="1"/>
  <c r="K238" i="9" s="1"/>
  <c r="T238" i="7"/>
  <c r="K231" i="7"/>
  <c r="BV290" i="1"/>
  <c r="CH290" i="1" s="1"/>
  <c r="CJ290" i="1"/>
  <c r="BX290" i="1"/>
  <c r="Q231" i="7"/>
  <c r="CF303" i="1"/>
  <c r="K244" i="9" s="1"/>
  <c r="T244" i="7"/>
  <c r="BK147" i="1"/>
  <c r="O88" i="7" s="1"/>
  <c r="BK188" i="1"/>
  <c r="O129" i="7" s="1"/>
  <c r="K240" i="7"/>
  <c r="BX299" i="1"/>
  <c r="BV299" i="1"/>
  <c r="CH299" i="1" s="1"/>
  <c r="CJ299" i="1"/>
  <c r="E219" i="10"/>
  <c r="CQ278" i="1"/>
  <c r="J219" i="10" s="1"/>
  <c r="CN278" i="1"/>
  <c r="G219" i="10" s="1"/>
  <c r="CM278" i="1"/>
  <c r="F219" i="10" s="1"/>
  <c r="BE324" i="1"/>
  <c r="H265" i="7"/>
  <c r="BE302" i="1"/>
  <c r="H243" i="7"/>
  <c r="BE265" i="1"/>
  <c r="H206" i="7"/>
  <c r="BE315" i="1"/>
  <c r="H256" i="7"/>
  <c r="BE291" i="1"/>
  <c r="H232" i="7"/>
  <c r="BE269" i="1"/>
  <c r="H210" i="7"/>
  <c r="BE318" i="1"/>
  <c r="H259" i="7"/>
  <c r="BE360" i="1"/>
  <c r="H301" i="7"/>
  <c r="BT224" i="1"/>
  <c r="BU224" i="1" s="1"/>
  <c r="BY298" i="1"/>
  <c r="CK298" i="1" s="1"/>
  <c r="J275" i="9"/>
  <c r="CG334" i="1"/>
  <c r="CF276" i="1"/>
  <c r="K217" i="9" s="1"/>
  <c r="T217" i="7"/>
  <c r="CF337" i="1"/>
  <c r="BZ337" i="1" s="1"/>
  <c r="E278" i="9" s="1"/>
  <c r="T278" i="7"/>
  <c r="J297" i="9"/>
  <c r="CG356" i="1"/>
  <c r="BS362" i="1"/>
  <c r="BR362" i="1"/>
  <c r="J303" i="9"/>
  <c r="CG362" i="1"/>
  <c r="BT361" i="1"/>
  <c r="BU361" i="1" s="1"/>
  <c r="BD361" i="1" s="1"/>
  <c r="BS273" i="1"/>
  <c r="BR273" i="1"/>
  <c r="Q214" i="7"/>
  <c r="Q205" i="7"/>
  <c r="BS313" i="1"/>
  <c r="BR313" i="1"/>
  <c r="J293" i="9"/>
  <c r="CG352" i="1"/>
  <c r="K285" i="7"/>
  <c r="BV344" i="1"/>
  <c r="CH344" i="1" s="1"/>
  <c r="CJ344" i="1"/>
  <c r="BX344" i="1"/>
  <c r="J287" i="9"/>
  <c r="CG346" i="1"/>
  <c r="J252" i="9"/>
  <c r="CG311" i="1"/>
  <c r="CF283" i="1"/>
  <c r="CC283" i="1" s="1"/>
  <c r="T224" i="7"/>
  <c r="CF306" i="1"/>
  <c r="K247" i="9" s="1"/>
  <c r="T247" i="7"/>
  <c r="K300" i="7"/>
  <c r="BV359" i="1"/>
  <c r="CH359" i="1" s="1"/>
  <c r="CJ359" i="1"/>
  <c r="BX359" i="1"/>
  <c r="T283" i="7"/>
  <c r="CF342" i="1"/>
  <c r="K283" i="9" s="1"/>
  <c r="J230" i="9"/>
  <c r="CG289" i="1"/>
  <c r="K230" i="7"/>
  <c r="BX289" i="1"/>
  <c r="BV289" i="1"/>
  <c r="CH289" i="1" s="1"/>
  <c r="CJ289" i="1"/>
  <c r="CF341" i="1"/>
  <c r="CL341" i="1" s="1"/>
  <c r="T282" i="7"/>
  <c r="J282" i="9"/>
  <c r="CG341" i="1"/>
  <c r="BK282" i="1"/>
  <c r="O223" i="7" s="1"/>
  <c r="K241" i="7"/>
  <c r="BX300" i="1"/>
  <c r="BV300" i="1"/>
  <c r="CH300" i="1" s="1"/>
  <c r="CJ300" i="1"/>
  <c r="BR277" i="1"/>
  <c r="BS277" i="1"/>
  <c r="BS348" i="1"/>
  <c r="BR348" i="1"/>
  <c r="BZ361" i="1"/>
  <c r="E302" i="9" s="1"/>
  <c r="BK271" i="1"/>
  <c r="O212" i="7" s="1"/>
  <c r="Q216" i="7"/>
  <c r="E296" i="10"/>
  <c r="CM355" i="1"/>
  <c r="F296" i="10" s="1"/>
  <c r="CN355" i="1"/>
  <c r="G296" i="10" s="1"/>
  <c r="CQ355" i="1"/>
  <c r="J296" i="10" s="1"/>
  <c r="BR285" i="1"/>
  <c r="BS285" i="1"/>
  <c r="J208" i="9"/>
  <c r="CG267" i="1"/>
  <c r="BS319" i="1"/>
  <c r="BR319" i="1"/>
  <c r="Q221" i="7"/>
  <c r="Q238" i="7"/>
  <c r="BR290" i="1"/>
  <c r="BS290" i="1"/>
  <c r="J244" i="9"/>
  <c r="CG303" i="1"/>
  <c r="K271" i="7"/>
  <c r="BV330" i="1"/>
  <c r="CH330" i="1" s="1"/>
  <c r="BX330" i="1"/>
  <c r="CJ330" i="1"/>
  <c r="CF299" i="1"/>
  <c r="K240" i="9" s="1"/>
  <c r="T240" i="7"/>
  <c r="CA278" i="1"/>
  <c r="BE312" i="1"/>
  <c r="H253" i="7"/>
  <c r="BE353" i="1"/>
  <c r="H294" i="7"/>
  <c r="BE296" i="1"/>
  <c r="H237" i="7"/>
  <c r="BE305" i="1"/>
  <c r="H246" i="7"/>
  <c r="BE354" i="1"/>
  <c r="H295" i="7"/>
  <c r="Q275" i="7"/>
  <c r="J217" i="9"/>
  <c r="CG276" i="1"/>
  <c r="J278" i="9"/>
  <c r="CG337" i="1"/>
  <c r="K297" i="7"/>
  <c r="BV356" i="1"/>
  <c r="CH356" i="1" s="1"/>
  <c r="CJ356" i="1"/>
  <c r="BX356" i="1"/>
  <c r="CF362" i="1"/>
  <c r="K303" i="9" s="1"/>
  <c r="T303" i="7"/>
  <c r="CF264" i="1"/>
  <c r="K205" i="9" s="1"/>
  <c r="T205" i="7"/>
  <c r="BT282" i="1"/>
  <c r="BU282" i="1" s="1"/>
  <c r="BD282" i="1" s="1"/>
  <c r="K254" i="7"/>
  <c r="BX313" i="1"/>
  <c r="CJ313" i="1"/>
  <c r="BV313" i="1"/>
  <c r="CH313" i="1" s="1"/>
  <c r="K258" i="7"/>
  <c r="BX317" i="1"/>
  <c r="BV317" i="1"/>
  <c r="CH317" i="1" s="1"/>
  <c r="CJ317" i="1"/>
  <c r="J285" i="9"/>
  <c r="CG344" i="1"/>
  <c r="CC344" i="1"/>
  <c r="CF346" i="1"/>
  <c r="K287" i="9" s="1"/>
  <c r="T287" i="7"/>
  <c r="K224" i="7"/>
  <c r="BX283" i="1"/>
  <c r="BV283" i="1"/>
  <c r="CH283" i="1" s="1"/>
  <c r="CJ283" i="1"/>
  <c r="J224" i="9"/>
  <c r="CG283" i="1"/>
  <c r="BS286" i="1"/>
  <c r="BR286" i="1"/>
  <c r="BR359" i="1"/>
  <c r="BS359" i="1"/>
  <c r="BT355" i="1"/>
  <c r="BU355" i="1" s="1"/>
  <c r="BD355" i="1" s="1"/>
  <c r="BK278" i="1"/>
  <c r="O219" i="7" s="1"/>
  <c r="BS350" i="1"/>
  <c r="BR350" i="1"/>
  <c r="K291" i="7"/>
  <c r="CJ350" i="1"/>
  <c r="BX350" i="1"/>
  <c r="BV350" i="1"/>
  <c r="CH350" i="1" s="1"/>
  <c r="BS341" i="1"/>
  <c r="BR341" i="1"/>
  <c r="J289" i="9"/>
  <c r="CG348" i="1"/>
  <c r="BR275" i="1"/>
  <c r="BS275" i="1"/>
  <c r="CA355" i="1"/>
  <c r="CF347" i="1"/>
  <c r="K288" i="9" s="1"/>
  <c r="T288" i="7"/>
  <c r="BT335" i="1"/>
  <c r="BU335" i="1" s="1"/>
  <c r="BD335" i="1" s="1"/>
  <c r="CF267" i="1"/>
  <c r="CL267" i="1" s="1"/>
  <c r="T208" i="7"/>
  <c r="J221" i="9"/>
  <c r="CG280" i="1"/>
  <c r="K221" i="7"/>
  <c r="CJ280" i="1"/>
  <c r="BV280" i="1"/>
  <c r="CH280" i="1" s="1"/>
  <c r="BX280" i="1"/>
  <c r="BK307" i="1"/>
  <c r="O248" i="7" s="1"/>
  <c r="K244" i="7"/>
  <c r="BV303" i="1"/>
  <c r="CH303" i="1" s="1"/>
  <c r="CJ303" i="1"/>
  <c r="BX303" i="1"/>
  <c r="BK146" i="1"/>
  <c r="O87" i="7" s="1"/>
  <c r="Q240" i="7"/>
  <c r="CD278" i="1"/>
  <c r="I219" i="9" s="1"/>
  <c r="BK354" i="1"/>
  <c r="O295" i="7" s="1"/>
  <c r="BT76" i="1"/>
  <c r="BU76" i="1" s="1"/>
  <c r="BV80" i="1"/>
  <c r="CJ80" i="1"/>
  <c r="BX80" i="1"/>
  <c r="CH76" i="1"/>
  <c r="BK76" i="1"/>
  <c r="BP76" i="1" s="1"/>
  <c r="T17" i="7" s="1"/>
  <c r="BS80" i="1"/>
  <c r="BR80" i="1"/>
  <c r="CJ77" i="1"/>
  <c r="BV77" i="1"/>
  <c r="CH77" i="1" s="1"/>
  <c r="BX77" i="1"/>
  <c r="BR74" i="1"/>
  <c r="BS74" i="1"/>
  <c r="AH20" i="4"/>
  <c r="AT79" i="1"/>
  <c r="AJ20" i="4" s="1"/>
  <c r="BS77" i="1"/>
  <c r="BR77" i="1"/>
  <c r="CJ74" i="1"/>
  <c r="BV74" i="1"/>
  <c r="CH74" i="1" s="1"/>
  <c r="BX74" i="1"/>
  <c r="BO79" i="1"/>
  <c r="AL20" i="4"/>
  <c r="G220" i="9"/>
  <c r="CP279" i="1"/>
  <c r="I220" i="10" s="1"/>
  <c r="G245" i="9"/>
  <c r="G261" i="9"/>
  <c r="CP320" i="1"/>
  <c r="I261" i="10" s="1"/>
  <c r="CA271" i="1"/>
  <c r="F212" i="9" s="1"/>
  <c r="BY268" i="1"/>
  <c r="CK268" i="1" s="1"/>
  <c r="CA293" i="1"/>
  <c r="CB293" i="1" s="1"/>
  <c r="CC271" i="1"/>
  <c r="CP343" i="1"/>
  <c r="I284" i="10" s="1"/>
  <c r="BZ271" i="1"/>
  <c r="E212" i="9" s="1"/>
  <c r="CC293" i="1"/>
  <c r="H234" i="9" s="1"/>
  <c r="BZ309" i="1"/>
  <c r="E250" i="9" s="1"/>
  <c r="CO298" i="1"/>
  <c r="H239" i="10" s="1"/>
  <c r="CD293" i="1"/>
  <c r="I234" i="9" s="1"/>
  <c r="CO318" i="1"/>
  <c r="H259" i="10" s="1"/>
  <c r="CP269" i="1"/>
  <c r="I210" i="10" s="1"/>
  <c r="CP294" i="1"/>
  <c r="I235" i="10" s="1"/>
  <c r="F304" i="9"/>
  <c r="F261" i="9"/>
  <c r="F220" i="9"/>
  <c r="CD271" i="1"/>
  <c r="I212" i="9" s="1"/>
  <c r="BZ293" i="1"/>
  <c r="E234" i="9" s="1"/>
  <c r="CC309" i="1"/>
  <c r="H250" i="9" s="1"/>
  <c r="CP318" i="1"/>
  <c r="I259" i="10" s="1"/>
  <c r="BY310" i="1"/>
  <c r="CK310" i="1" s="1"/>
  <c r="G304" i="9"/>
  <c r="CP363" i="1"/>
  <c r="I304" i="10" s="1"/>
  <c r="CB288" i="1"/>
  <c r="F229" i="9"/>
  <c r="CB322" i="1"/>
  <c r="F263" i="9"/>
  <c r="CO322" i="1"/>
  <c r="H263" i="10" s="1"/>
  <c r="CP340" i="1"/>
  <c r="I281" i="10" s="1"/>
  <c r="CB326" i="1"/>
  <c r="F267" i="9"/>
  <c r="D237" i="9"/>
  <c r="CB268" i="1"/>
  <c r="F209" i="9"/>
  <c r="CP360" i="1"/>
  <c r="I301" i="10" s="1"/>
  <c r="CB331" i="1"/>
  <c r="G272" i="9" s="1"/>
  <c r="CP296" i="1"/>
  <c r="I237" i="10" s="1"/>
  <c r="CP351" i="1"/>
  <c r="I292" i="10" s="1"/>
  <c r="BY312" i="1"/>
  <c r="CK345" i="1"/>
  <c r="D286" i="9"/>
  <c r="BY288" i="1"/>
  <c r="H229" i="9"/>
  <c r="CK340" i="1"/>
  <c r="CK360" i="1"/>
  <c r="CK315" i="1"/>
  <c r="CO363" i="1"/>
  <c r="H304" i="10" s="1"/>
  <c r="CK301" i="1"/>
  <c r="D242" i="9"/>
  <c r="BY326" i="1"/>
  <c r="CB292" i="1"/>
  <c r="F233" i="9"/>
  <c r="CB274" i="1"/>
  <c r="F215" i="9"/>
  <c r="F250" i="9"/>
  <c r="CO274" i="1"/>
  <c r="H215" i="10" s="1"/>
  <c r="CK338" i="1"/>
  <c r="H272" i="9"/>
  <c r="CK333" i="1"/>
  <c r="D274" i="9"/>
  <c r="BY322" i="1"/>
  <c r="H263" i="9"/>
  <c r="CB312" i="1"/>
  <c r="F253" i="9"/>
  <c r="BY274" i="1"/>
  <c r="BY292" i="1"/>
  <c r="CK349" i="1"/>
  <c r="D290" i="9"/>
  <c r="CB305" i="1"/>
  <c r="F246" i="9"/>
  <c r="CG173" i="1"/>
  <c r="CG119" i="1"/>
  <c r="CG253" i="1"/>
  <c r="CG196" i="1"/>
  <c r="CG104" i="1"/>
  <c r="CG190" i="1"/>
  <c r="CG125" i="1"/>
  <c r="CG133" i="1"/>
  <c r="CG233" i="1"/>
  <c r="CG166" i="1"/>
  <c r="CG258" i="1"/>
  <c r="CG230" i="1"/>
  <c r="CG130" i="1"/>
  <c r="CG224" i="1"/>
  <c r="CG177" i="1"/>
  <c r="CG77" i="1"/>
  <c r="CG178" i="1"/>
  <c r="CG145" i="1"/>
  <c r="CG158" i="1"/>
  <c r="CG181" i="1"/>
  <c r="CG80" i="1"/>
  <c r="CG154" i="1"/>
  <c r="CG71" i="1"/>
  <c r="CG103" i="1"/>
  <c r="CG88" i="1"/>
  <c r="CG259" i="1"/>
  <c r="CG187" i="1"/>
  <c r="CG219" i="1"/>
  <c r="CG209" i="1"/>
  <c r="CG205" i="1"/>
  <c r="CG164" i="1"/>
  <c r="CG168" i="1"/>
  <c r="CG247" i="1"/>
  <c r="CG128" i="1"/>
  <c r="CG262" i="1"/>
  <c r="CG122" i="1"/>
  <c r="CG94" i="1"/>
  <c r="CG95" i="1"/>
  <c r="CG206" i="1"/>
  <c r="BT158" i="1"/>
  <c r="BU158" i="1" s="1"/>
  <c r="BT182" i="1"/>
  <c r="BU182" i="1" s="1"/>
  <c r="BT207" i="1"/>
  <c r="BU207" i="1" s="1"/>
  <c r="BD207" i="1" s="1"/>
  <c r="BE207" i="1" s="1"/>
  <c r="BF207" i="1" s="1"/>
  <c r="BW207" i="1" s="1"/>
  <c r="BL207" i="1" s="1"/>
  <c r="P148" i="7" s="1"/>
  <c r="CM93" i="1"/>
  <c r="F34" i="10" s="1"/>
  <c r="CQ222" i="1"/>
  <c r="J163" i="10" s="1"/>
  <c r="CO222" i="1"/>
  <c r="CN222" i="1"/>
  <c r="G163" i="10" s="1"/>
  <c r="CM222" i="1"/>
  <c r="F163" i="10" s="1"/>
  <c r="BT255" i="1"/>
  <c r="BU255" i="1" s="1"/>
  <c r="CA252" i="1"/>
  <c r="CB252" i="1" s="1"/>
  <c r="CA165" i="1"/>
  <c r="CB165" i="1" s="1"/>
  <c r="CP165" i="1" s="1"/>
  <c r="CD144" i="1"/>
  <c r="CD150" i="1"/>
  <c r="CD198" i="1"/>
  <c r="CO198" i="1" s="1"/>
  <c r="CD126" i="1"/>
  <c r="CD114" i="1"/>
  <c r="CM189" i="1"/>
  <c r="F130" i="10" s="1"/>
  <c r="CN189" i="1"/>
  <c r="G130" i="10" s="1"/>
  <c r="CP201" i="1"/>
  <c r="CM201" i="1"/>
  <c r="F142" i="10" s="1"/>
  <c r="BT200" i="1"/>
  <c r="BU200" i="1" s="1"/>
  <c r="BT146" i="1"/>
  <c r="BU146" i="1" s="1"/>
  <c r="CD162" i="1"/>
  <c r="CD84" i="1"/>
  <c r="CA195" i="1"/>
  <c r="CB195" i="1" s="1"/>
  <c r="CD107" i="1"/>
  <c r="I48" i="9" s="1"/>
  <c r="CD237" i="1"/>
  <c r="CD90" i="1"/>
  <c r="CO90" i="1" s="1"/>
  <c r="BZ228" i="1"/>
  <c r="E169" i="9" s="1"/>
  <c r="CG235" i="1"/>
  <c r="CG192" i="1"/>
  <c r="CG255" i="1"/>
  <c r="CG120" i="1"/>
  <c r="CG204" i="1"/>
  <c r="CG200" i="1"/>
  <c r="CG116" i="1"/>
  <c r="CG142" i="1"/>
  <c r="CG167" i="1"/>
  <c r="J121" i="9"/>
  <c r="E121" i="10"/>
  <c r="CD180" i="1"/>
  <c r="I121" i="9" s="1"/>
  <c r="CC180" i="1"/>
  <c r="CA180" i="1"/>
  <c r="CB180" i="1" s="1"/>
  <c r="G121" i="9" s="1"/>
  <c r="CG180" i="1"/>
  <c r="BZ180" i="1"/>
  <c r="E121" i="9" s="1"/>
  <c r="CG242" i="1"/>
  <c r="CG83" i="1"/>
  <c r="CG70" i="1"/>
  <c r="CG127" i="1"/>
  <c r="CG106" i="1"/>
  <c r="CG227" i="1"/>
  <c r="CG175" i="1"/>
  <c r="CG221" i="1"/>
  <c r="CG240" i="1"/>
  <c r="CG169" i="1"/>
  <c r="CG157" i="1"/>
  <c r="CG220" i="1"/>
  <c r="CG184" i="1"/>
  <c r="CG140" i="1"/>
  <c r="CG203" i="1"/>
  <c r="CG251" i="1"/>
  <c r="CG214" i="1"/>
  <c r="CG74" i="1"/>
  <c r="CG160" i="1"/>
  <c r="CG137" i="1"/>
  <c r="CG136" i="1"/>
  <c r="CG179" i="1"/>
  <c r="CG92" i="1"/>
  <c r="CG67" i="1"/>
  <c r="CG244" i="1"/>
  <c r="CG194" i="1"/>
  <c r="CG191" i="1"/>
  <c r="CG89" i="1"/>
  <c r="CG100" i="1"/>
  <c r="CG163" i="1"/>
  <c r="CG193" i="1"/>
  <c r="CG241" i="1"/>
  <c r="CG141" i="1"/>
  <c r="CG234" i="1"/>
  <c r="CG146" i="1"/>
  <c r="CG226" i="1"/>
  <c r="CC93" i="1"/>
  <c r="CC222" i="1"/>
  <c r="BZ249" i="1"/>
  <c r="CC81" i="1"/>
  <c r="CC186" i="1"/>
  <c r="CC225" i="1"/>
  <c r="CC183" i="1"/>
  <c r="CC72" i="1"/>
  <c r="BY72" i="1" s="1"/>
  <c r="CK72" i="1" s="1"/>
  <c r="CA72" i="1" s="1"/>
  <c r="CB72" i="1" s="1"/>
  <c r="CA216" i="1"/>
  <c r="CB216" i="1" s="1"/>
  <c r="CP216" i="1" s="1"/>
  <c r="BT183" i="1"/>
  <c r="BU183" i="1" s="1"/>
  <c r="BD183" i="1" s="1"/>
  <c r="BE183" i="1" s="1"/>
  <c r="BF183" i="1" s="1"/>
  <c r="BW183" i="1" s="1"/>
  <c r="BL183" i="1" s="1"/>
  <c r="P124" i="7" s="1"/>
  <c r="CN218" i="1"/>
  <c r="G159" i="10" s="1"/>
  <c r="CO218" i="1"/>
  <c r="CQ165" i="1"/>
  <c r="J106" i="10" s="1"/>
  <c r="CM165" i="1"/>
  <c r="F106" i="10" s="1"/>
  <c r="CN165" i="1"/>
  <c r="G106" i="10" s="1"/>
  <c r="CM144" i="1"/>
  <c r="F85" i="10" s="1"/>
  <c r="CN144" i="1"/>
  <c r="G85" i="10" s="1"/>
  <c r="CQ150" i="1"/>
  <c r="J91" i="10" s="1"/>
  <c r="CN150" i="1"/>
  <c r="G91" i="10" s="1"/>
  <c r="CQ126" i="1"/>
  <c r="J67" i="10" s="1"/>
  <c r="CN126" i="1"/>
  <c r="G67" i="10" s="1"/>
  <c r="CM126" i="1"/>
  <c r="F67" i="10" s="1"/>
  <c r="CC189" i="1"/>
  <c r="CC201" i="1"/>
  <c r="CC261" i="1"/>
  <c r="CC129" i="1"/>
  <c r="H70" i="9" s="1"/>
  <c r="BT123" i="1"/>
  <c r="BU123" i="1" s="1"/>
  <c r="CM147" i="1"/>
  <c r="F88" i="10" s="1"/>
  <c r="CN147" i="1"/>
  <c r="G88" i="10" s="1"/>
  <c r="CO147" i="1"/>
  <c r="CQ117" i="1"/>
  <c r="J58" i="10" s="1"/>
  <c r="CM117" i="1"/>
  <c r="F58" i="10" s="1"/>
  <c r="CN117" i="1"/>
  <c r="G58" i="10" s="1"/>
  <c r="CQ102" i="1"/>
  <c r="J43" i="10" s="1"/>
  <c r="CM102" i="1"/>
  <c r="F43" i="10" s="1"/>
  <c r="CN102" i="1"/>
  <c r="G43" i="10" s="1"/>
  <c r="CM107" i="1"/>
  <c r="F48" i="10" s="1"/>
  <c r="CN107" i="1"/>
  <c r="G48" i="10" s="1"/>
  <c r="CQ207" i="1"/>
  <c r="J148" i="10" s="1"/>
  <c r="CN207" i="1"/>
  <c r="G148" i="10" s="1"/>
  <c r="CN237" i="1"/>
  <c r="G178" i="10" s="1"/>
  <c r="CQ90" i="1"/>
  <c r="J31" i="10" s="1"/>
  <c r="CN90" i="1"/>
  <c r="G31" i="10" s="1"/>
  <c r="CM90" i="1"/>
  <c r="F31" i="10" s="1"/>
  <c r="CQ138" i="1"/>
  <c r="J79" i="10" s="1"/>
  <c r="CM138" i="1"/>
  <c r="F79" i="10" s="1"/>
  <c r="CN138" i="1"/>
  <c r="G79" i="10" s="1"/>
  <c r="CA228" i="1"/>
  <c r="CB228" i="1" s="1"/>
  <c r="CP228" i="1" s="1"/>
  <c r="CD87" i="1"/>
  <c r="CG76" i="1"/>
  <c r="CG134" i="1"/>
  <c r="CG236" i="1"/>
  <c r="CG161" i="1"/>
  <c r="CG73" i="1"/>
  <c r="CD108" i="1"/>
  <c r="I49" i="9" s="1"/>
  <c r="CG108" i="1"/>
  <c r="BZ108" i="1"/>
  <c r="E49" i="9" s="1"/>
  <c r="CC108" i="1"/>
  <c r="H49" i="9" s="1"/>
  <c r="CA108" i="1"/>
  <c r="CB108" i="1" s="1"/>
  <c r="BZ93" i="1"/>
  <c r="E34" i="9" s="1"/>
  <c r="BZ222" i="1"/>
  <c r="E163" i="9" s="1"/>
  <c r="CC249" i="1"/>
  <c r="BZ81" i="1"/>
  <c r="BZ186" i="1"/>
  <c r="E127" i="9" s="1"/>
  <c r="BZ225" i="1"/>
  <c r="E166" i="9" s="1"/>
  <c r="BZ183" i="1"/>
  <c r="E124" i="9" s="1"/>
  <c r="CC252" i="1"/>
  <c r="CC216" i="1"/>
  <c r="CA218" i="1"/>
  <c r="CB218" i="1" s="1"/>
  <c r="CP218" i="1" s="1"/>
  <c r="BZ174" i="1"/>
  <c r="E115" i="9" s="1"/>
  <c r="CC165" i="1"/>
  <c r="BZ150" i="1"/>
  <c r="E91" i="9" s="1"/>
  <c r="BZ198" i="1"/>
  <c r="E139" i="9" s="1"/>
  <c r="BZ126" i="1"/>
  <c r="BY126" i="1" s="1"/>
  <c r="CK126" i="1" s="1"/>
  <c r="BZ114" i="1"/>
  <c r="E55" i="9" s="1"/>
  <c r="BZ189" i="1"/>
  <c r="E130" i="9" s="1"/>
  <c r="BZ201" i="1"/>
  <c r="BZ261" i="1"/>
  <c r="E202" i="9" s="1"/>
  <c r="BZ129" i="1"/>
  <c r="CC147" i="1"/>
  <c r="BZ162" i="1"/>
  <c r="BY162" i="1" s="1"/>
  <c r="CK162" i="1" s="1"/>
  <c r="CC117" i="1"/>
  <c r="CC153" i="1"/>
  <c r="H94" i="9" s="1"/>
  <c r="BZ84" i="1"/>
  <c r="BY84" i="1" s="1"/>
  <c r="CK84" i="1" s="1"/>
  <c r="CA102" i="1"/>
  <c r="CB102" i="1" s="1"/>
  <c r="CP102" i="1" s="1"/>
  <c r="CD195" i="1"/>
  <c r="BZ107" i="1"/>
  <c r="E48" i="9" s="1"/>
  <c r="CC207" i="1"/>
  <c r="H148" i="9" s="1"/>
  <c r="CC237" i="1"/>
  <c r="BZ90" i="1"/>
  <c r="BY90" i="1" s="1"/>
  <c r="CK90" i="1" s="1"/>
  <c r="CA138" i="1"/>
  <c r="CB138" i="1" s="1"/>
  <c r="CP138" i="1" s="1"/>
  <c r="CC171" i="1"/>
  <c r="BT188" i="1"/>
  <c r="BU188" i="1" s="1"/>
  <c r="CC228" i="1"/>
  <c r="CC87" i="1"/>
  <c r="CG156" i="1"/>
  <c r="CG257" i="1"/>
  <c r="CG254" i="1"/>
  <c r="CG152" i="1"/>
  <c r="CG260" i="1"/>
  <c r="CG215" i="1"/>
  <c r="E151" i="9"/>
  <c r="CG239" i="1"/>
  <c r="CG212" i="1"/>
  <c r="CG245" i="1"/>
  <c r="CG197" i="1"/>
  <c r="CG91" i="1"/>
  <c r="CG256" i="1"/>
  <c r="CG85" i="1"/>
  <c r="CG217" i="1"/>
  <c r="CG250" i="1"/>
  <c r="CG97" i="1"/>
  <c r="CG232" i="1"/>
  <c r="CG99" i="1"/>
  <c r="CG172" i="1"/>
  <c r="CG98" i="1"/>
  <c r="CG188" i="1"/>
  <c r="CG185" i="1"/>
  <c r="CG208" i="1"/>
  <c r="CG105" i="1"/>
  <c r="CG151" i="1"/>
  <c r="CG139" i="1"/>
  <c r="CG68" i="1"/>
  <c r="CG238" i="1"/>
  <c r="CG86" i="1"/>
  <c r="CG211" i="1"/>
  <c r="CG246" i="1"/>
  <c r="CG176" i="1"/>
  <c r="CG248" i="1"/>
  <c r="CG182" i="1"/>
  <c r="CG143" i="1"/>
  <c r="CG223" i="1"/>
  <c r="CG131" i="1"/>
  <c r="CG69" i="1"/>
  <c r="CD93" i="1"/>
  <c r="CA222" i="1"/>
  <c r="CB222" i="1" s="1"/>
  <c r="CA249" i="1"/>
  <c r="CB249" i="1" s="1"/>
  <c r="CA81" i="1"/>
  <c r="CB81" i="1" s="1"/>
  <c r="CA186" i="1"/>
  <c r="CB186" i="1" s="1"/>
  <c r="CA225" i="1"/>
  <c r="CB225" i="1" s="1"/>
  <c r="CA183" i="1"/>
  <c r="CB183" i="1" s="1"/>
  <c r="CP183" i="1" s="1"/>
  <c r="CD72" i="1"/>
  <c r="CO72" i="1" s="1"/>
  <c r="CD252" i="1"/>
  <c r="I193" i="9" s="1"/>
  <c r="CD216" i="1"/>
  <c r="CO216" i="1" s="1"/>
  <c r="CC218" i="1"/>
  <c r="CA174" i="1"/>
  <c r="CB174" i="1" s="1"/>
  <c r="BZ165" i="1"/>
  <c r="E106" i="9" s="1"/>
  <c r="CA144" i="1"/>
  <c r="CB144" i="1" s="1"/>
  <c r="CP144" i="1" s="1"/>
  <c r="CC150" i="1"/>
  <c r="CA198" i="1"/>
  <c r="CB198" i="1" s="1"/>
  <c r="CA126" i="1"/>
  <c r="CB126" i="1" s="1"/>
  <c r="CP126" i="1" s="1"/>
  <c r="CC114" i="1"/>
  <c r="CA210" i="1"/>
  <c r="CB210" i="1" s="1"/>
  <c r="CA189" i="1"/>
  <c r="CB189" i="1" s="1"/>
  <c r="CD201" i="1"/>
  <c r="CA261" i="1"/>
  <c r="CB261" i="1" s="1"/>
  <c r="CD129" i="1"/>
  <c r="BZ147" i="1"/>
  <c r="E88" i="9" s="1"/>
  <c r="CA162" i="1"/>
  <c r="CB162" i="1" s="1"/>
  <c r="BZ117" i="1"/>
  <c r="E58" i="9" s="1"/>
  <c r="BZ153" i="1"/>
  <c r="E94" i="9" s="1"/>
  <c r="CA84" i="1"/>
  <c r="CB84" i="1" s="1"/>
  <c r="CC102" i="1"/>
  <c r="BY102" i="1" s="1"/>
  <c r="CK102" i="1" s="1"/>
  <c r="BZ195" i="1"/>
  <c r="E136" i="9" s="1"/>
  <c r="CA107" i="1"/>
  <c r="CB107" i="1" s="1"/>
  <c r="CP107" i="1" s="1"/>
  <c r="BZ207" i="1"/>
  <c r="E148" i="9" s="1"/>
  <c r="BZ237" i="1"/>
  <c r="E178" i="9" s="1"/>
  <c r="CA90" i="1"/>
  <c r="CB90" i="1" s="1"/>
  <c r="CP90" i="1" s="1"/>
  <c r="CC138" i="1"/>
  <c r="BY138" i="1" s="1"/>
  <c r="CK138" i="1" s="1"/>
  <c r="BZ171" i="1"/>
  <c r="E112" i="9" s="1"/>
  <c r="BZ87" i="1"/>
  <c r="E28" i="9" s="1"/>
  <c r="CG149" i="1"/>
  <c r="CG109" i="1"/>
  <c r="CQ72" i="1"/>
  <c r="J13" i="10" s="1"/>
  <c r="CM72" i="1"/>
  <c r="F13" i="10" s="1"/>
  <c r="CN72" i="1"/>
  <c r="G13" i="10" s="1"/>
  <c r="CQ252" i="1"/>
  <c r="J193" i="10" s="1"/>
  <c r="CN252" i="1"/>
  <c r="G193" i="10" s="1"/>
  <c r="CQ216" i="1"/>
  <c r="J157" i="10" s="1"/>
  <c r="CN216" i="1"/>
  <c r="G157" i="10" s="1"/>
  <c r="CM216" i="1"/>
  <c r="F157" i="10" s="1"/>
  <c r="BT195" i="1"/>
  <c r="BU195" i="1" s="1"/>
  <c r="BD195" i="1" s="1"/>
  <c r="BE195" i="1" s="1"/>
  <c r="BF195" i="1" s="1"/>
  <c r="BW195" i="1" s="1"/>
  <c r="BL195" i="1" s="1"/>
  <c r="P136" i="7" s="1"/>
  <c r="BZ218" i="1"/>
  <c r="E159" i="9" s="1"/>
  <c r="CC174" i="1"/>
  <c r="CD165" i="1"/>
  <c r="CC144" i="1"/>
  <c r="CA150" i="1"/>
  <c r="CB150" i="1" s="1"/>
  <c r="CP150" i="1" s="1"/>
  <c r="CC198" i="1"/>
  <c r="CC210" i="1"/>
  <c r="BY210" i="1" s="1"/>
  <c r="CK210" i="1" s="1"/>
  <c r="CD189" i="1"/>
  <c r="CO189" i="1" s="1"/>
  <c r="CD261" i="1"/>
  <c r="CA147" i="1"/>
  <c r="CB147" i="1" s="1"/>
  <c r="CP147" i="1" s="1"/>
  <c r="CA117" i="1"/>
  <c r="CB117" i="1" s="1"/>
  <c r="CP117" i="1" s="1"/>
  <c r="CA153" i="1"/>
  <c r="CB153" i="1" s="1"/>
  <c r="CD102" i="1"/>
  <c r="CO102" i="1" s="1"/>
  <c r="CC195" i="1"/>
  <c r="CC107" i="1"/>
  <c r="CA207" i="1"/>
  <c r="CB207" i="1" s="1"/>
  <c r="CD138" i="1"/>
  <c r="CO138" i="1" s="1"/>
  <c r="CA171" i="1"/>
  <c r="CB171" i="1" s="1"/>
  <c r="CG202" i="1"/>
  <c r="CG231" i="1"/>
  <c r="CG65" i="1"/>
  <c r="CG170" i="1"/>
  <c r="CG115" i="1"/>
  <c r="CG113" i="1"/>
  <c r="CG123" i="1"/>
  <c r="CG148" i="1"/>
  <c r="CG124" i="1"/>
  <c r="CG243" i="1"/>
  <c r="CG110" i="1"/>
  <c r="CG213" i="1"/>
  <c r="CG155" i="1"/>
  <c r="CG118" i="1"/>
  <c r="CG229" i="1"/>
  <c r="CG112" i="1"/>
  <c r="CG101" i="1"/>
  <c r="CG199" i="1"/>
  <c r="CG111" i="1"/>
  <c r="CG132" i="1"/>
  <c r="CG96" i="1"/>
  <c r="CG82" i="1"/>
  <c r="CG135" i="1"/>
  <c r="CG159" i="1"/>
  <c r="CG121" i="1"/>
  <c r="BZ252" i="1"/>
  <c r="E193" i="9" s="1"/>
  <c r="BZ216" i="1"/>
  <c r="E157" i="9" s="1"/>
  <c r="BZ144" i="1"/>
  <c r="E85" i="9" s="1"/>
  <c r="CD210" i="1"/>
  <c r="CD117" i="1"/>
  <c r="I58" i="9" s="1"/>
  <c r="CD153" i="1"/>
  <c r="CD207" i="1"/>
  <c r="CQ228" i="1"/>
  <c r="J169" i="10" s="1"/>
  <c r="CO228" i="1"/>
  <c r="CN228" i="1"/>
  <c r="G169" i="10" s="1"/>
  <c r="CM228" i="1"/>
  <c r="F169" i="10" s="1"/>
  <c r="CM308" i="1"/>
  <c r="F249" i="10" s="1"/>
  <c r="CN308" i="1"/>
  <c r="G249" i="10" s="1"/>
  <c r="CO308" i="1"/>
  <c r="H249" i="10" s="1"/>
  <c r="CQ308" i="1"/>
  <c r="J249" i="10" s="1"/>
  <c r="BT330" i="1"/>
  <c r="BU330" i="1" s="1"/>
  <c r="BD330" i="1" s="1"/>
  <c r="BT309" i="1"/>
  <c r="BU309" i="1" s="1"/>
  <c r="BD309" i="1" s="1"/>
  <c r="BT331" i="1"/>
  <c r="BU331" i="1" s="1"/>
  <c r="BD331" i="1" s="1"/>
  <c r="CQ327" i="1"/>
  <c r="J268" i="10" s="1"/>
  <c r="CN271" i="1"/>
  <c r="G212" i="10" s="1"/>
  <c r="CQ271" i="1"/>
  <c r="J212" i="10" s="1"/>
  <c r="BT327" i="1"/>
  <c r="BU327" i="1" s="1"/>
  <c r="BD327" i="1" s="1"/>
  <c r="BT271" i="1"/>
  <c r="BU271" i="1" s="1"/>
  <c r="BD271" i="1" s="1"/>
  <c r="CO330" i="1"/>
  <c r="H271" i="10" s="1"/>
  <c r="CQ263" i="1"/>
  <c r="J204" i="10" s="1"/>
  <c r="CN263" i="1"/>
  <c r="G204" i="10" s="1"/>
  <c r="CP263" i="1"/>
  <c r="CM263" i="1"/>
  <c r="F204" i="10" s="1"/>
  <c r="CO263" i="1"/>
  <c r="H204" i="10" s="1"/>
  <c r="BY263" i="1"/>
  <c r="CK263" i="1" s="1"/>
  <c r="E204" i="10"/>
  <c r="O192" i="7"/>
  <c r="T121" i="7"/>
  <c r="O49" i="7"/>
  <c r="T49" i="7"/>
  <c r="BD108" i="1"/>
  <c r="BE108" i="1" s="1"/>
  <c r="BF108" i="1" s="1"/>
  <c r="BW108" i="1" s="1"/>
  <c r="BL108" i="1" s="1"/>
  <c r="P49" i="7" s="1"/>
  <c r="O121" i="7"/>
  <c r="O84" i="7"/>
  <c r="O9" i="7"/>
  <c r="O96" i="7"/>
  <c r="O53" i="7"/>
  <c r="O78" i="7"/>
  <c r="O61" i="7"/>
  <c r="O171" i="7"/>
  <c r="O128" i="7"/>
  <c r="O146" i="7"/>
  <c r="O153" i="7"/>
  <c r="O54" i="7"/>
  <c r="O189" i="7"/>
  <c r="O50" i="7"/>
  <c r="O59" i="7"/>
  <c r="O64" i="7"/>
  <c r="O10" i="7"/>
  <c r="O174" i="7"/>
  <c r="O194" i="7"/>
  <c r="BD218" i="1"/>
  <c r="BE218" i="1" s="1"/>
  <c r="BF218" i="1" s="1"/>
  <c r="BW218" i="1" s="1"/>
  <c r="BL218" i="1" s="1"/>
  <c r="P159" i="7" s="1"/>
  <c r="O188" i="7"/>
  <c r="O147" i="7"/>
  <c r="O100" i="7"/>
  <c r="O125" i="7"/>
  <c r="O132" i="7"/>
  <c r="O175" i="7"/>
  <c r="BD114" i="1"/>
  <c r="BE114" i="1" s="1"/>
  <c r="BF114" i="1" s="1"/>
  <c r="BW114" i="1" s="1"/>
  <c r="BL114" i="1" s="1"/>
  <c r="P55" i="7" s="1"/>
  <c r="O109" i="7"/>
  <c r="O135" i="7"/>
  <c r="O46" i="7"/>
  <c r="O23" i="7"/>
  <c r="O119" i="7"/>
  <c r="O201" i="7"/>
  <c r="O131" i="7"/>
  <c r="O40" i="7"/>
  <c r="O181" i="7"/>
  <c r="O74" i="7"/>
  <c r="O183" i="7"/>
  <c r="O177" i="7"/>
  <c r="O176" i="7"/>
  <c r="O107" i="7"/>
  <c r="O200" i="7"/>
  <c r="O8" i="7"/>
  <c r="BD228" i="1"/>
  <c r="BE228" i="1" s="1"/>
  <c r="BF228" i="1" s="1"/>
  <c r="BW228" i="1" s="1"/>
  <c r="BL228" i="1" s="1"/>
  <c r="P169" i="7" s="1"/>
  <c r="BD102" i="1"/>
  <c r="BE102" i="1" s="1"/>
  <c r="BF102" i="1" s="1"/>
  <c r="BW102" i="1" s="1"/>
  <c r="BL102" i="1" s="1"/>
  <c r="P43" i="7" s="1"/>
  <c r="O120" i="7"/>
  <c r="O185" i="7"/>
  <c r="O149" i="7"/>
  <c r="F178" i="9"/>
  <c r="CF242" i="1"/>
  <c r="K183" i="9" s="1"/>
  <c r="T183" i="7"/>
  <c r="J197" i="9"/>
  <c r="J143" i="9"/>
  <c r="J181" i="9"/>
  <c r="Q172" i="7"/>
  <c r="J172" i="9"/>
  <c r="Q170" i="7"/>
  <c r="O170" i="7"/>
  <c r="J171" i="9"/>
  <c r="J97" i="9"/>
  <c r="Q195" i="7"/>
  <c r="O195" i="7"/>
  <c r="CF157" i="1"/>
  <c r="K98" i="9" s="1"/>
  <c r="T98" i="7"/>
  <c r="Q11" i="7"/>
  <c r="O11" i="7"/>
  <c r="O198" i="7"/>
  <c r="O6" i="7"/>
  <c r="O199" i="7"/>
  <c r="CF173" i="1"/>
  <c r="K114" i="9" s="1"/>
  <c r="T114" i="7"/>
  <c r="CF175" i="1"/>
  <c r="K116" i="9" s="1"/>
  <c r="T116" i="7"/>
  <c r="Q26" i="7"/>
  <c r="O26" i="7"/>
  <c r="CF202" i="1"/>
  <c r="K143" i="9" s="1"/>
  <c r="T143" i="7"/>
  <c r="Q122" i="7"/>
  <c r="O122" i="7"/>
  <c r="CF231" i="1"/>
  <c r="K172" i="9" s="1"/>
  <c r="T172" i="7"/>
  <c r="K115" i="9"/>
  <c r="CF229" i="1"/>
  <c r="K170" i="9" s="1"/>
  <c r="T170" i="7"/>
  <c r="CF230" i="1"/>
  <c r="K171" i="9" s="1"/>
  <c r="T171" i="7"/>
  <c r="Q110" i="7"/>
  <c r="O110" i="7"/>
  <c r="BD72" i="1"/>
  <c r="BE72" i="1" s="1"/>
  <c r="BF72" i="1" s="1"/>
  <c r="K166" i="9"/>
  <c r="CF254" i="1"/>
  <c r="K195" i="9" s="1"/>
  <c r="T195" i="7"/>
  <c r="Q98" i="7"/>
  <c r="O98" i="7"/>
  <c r="CF127" i="1"/>
  <c r="K68" i="9" s="1"/>
  <c r="T68" i="7"/>
  <c r="CF152" i="1"/>
  <c r="K93" i="9" s="1"/>
  <c r="T93" i="7"/>
  <c r="J194" i="9"/>
  <c r="Q173" i="7"/>
  <c r="O173" i="7"/>
  <c r="K163" i="9"/>
  <c r="K67" i="9"/>
  <c r="Q180" i="7"/>
  <c r="O180" i="7"/>
  <c r="CF140" i="1"/>
  <c r="K81" i="9" s="1"/>
  <c r="T81" i="7"/>
  <c r="J95" i="9"/>
  <c r="CF196" i="1"/>
  <c r="K137" i="9" s="1"/>
  <c r="T137" i="7"/>
  <c r="Q168" i="7"/>
  <c r="O168" i="7"/>
  <c r="BD201" i="1"/>
  <c r="BE201" i="1" s="1"/>
  <c r="BF201" i="1" s="1"/>
  <c r="BW201" i="1" s="1"/>
  <c r="BL201" i="1" s="1"/>
  <c r="P142" i="7" s="1"/>
  <c r="J192" i="9"/>
  <c r="Q71" i="7"/>
  <c r="O71" i="7"/>
  <c r="J53" i="9"/>
  <c r="J61" i="9"/>
  <c r="BD174" i="1"/>
  <c r="BE174" i="1" s="1"/>
  <c r="BF174" i="1" s="1"/>
  <c r="BW174" i="1" s="1"/>
  <c r="BL174" i="1" s="1"/>
  <c r="P115" i="7" s="1"/>
  <c r="J186" i="9"/>
  <c r="CF214" i="1"/>
  <c r="K155" i="9" s="1"/>
  <c r="T155" i="7"/>
  <c r="Q155" i="7"/>
  <c r="O155" i="7"/>
  <c r="Q138" i="7"/>
  <c r="O138" i="7"/>
  <c r="J126" i="9"/>
  <c r="J66" i="9"/>
  <c r="J74" i="9"/>
  <c r="J15" i="9"/>
  <c r="Q29" i="7"/>
  <c r="O29" i="7"/>
  <c r="CF259" i="1"/>
  <c r="K200" i="9" s="1"/>
  <c r="T200" i="7"/>
  <c r="J200" i="9"/>
  <c r="Q101" i="7"/>
  <c r="O101" i="7"/>
  <c r="J101" i="9"/>
  <c r="CF137" i="1"/>
  <c r="K78" i="9" s="1"/>
  <c r="T78" i="7"/>
  <c r="CF177" i="1"/>
  <c r="K118" i="9" s="1"/>
  <c r="T118" i="7"/>
  <c r="Q118" i="7"/>
  <c r="O118" i="7"/>
  <c r="J118" i="9"/>
  <c r="CF101" i="1"/>
  <c r="K42" i="9" s="1"/>
  <c r="T42" i="7"/>
  <c r="J119" i="9"/>
  <c r="CF139" i="1"/>
  <c r="K80" i="9" s="1"/>
  <c r="T80" i="7"/>
  <c r="J80" i="9"/>
  <c r="Q77" i="7"/>
  <c r="J77" i="9"/>
  <c r="J177" i="9"/>
  <c r="CF209" i="1"/>
  <c r="K150" i="9" s="1"/>
  <c r="T150" i="7"/>
  <c r="CF238" i="1"/>
  <c r="K179" i="9" s="1"/>
  <c r="T179" i="7"/>
  <c r="J179" i="9"/>
  <c r="K112" i="9"/>
  <c r="F204" i="9"/>
  <c r="BD249" i="1"/>
  <c r="BE249" i="1" s="1"/>
  <c r="BF249" i="1" s="1"/>
  <c r="BW249" i="1" s="1"/>
  <c r="BL249" i="1" s="1"/>
  <c r="P190" i="7" s="1"/>
  <c r="Q52" i="7"/>
  <c r="O52" i="7"/>
  <c r="CF168" i="1"/>
  <c r="K109" i="9" s="1"/>
  <c r="T109" i="7"/>
  <c r="J109" i="9"/>
  <c r="CF132" i="1"/>
  <c r="K73" i="9" s="1"/>
  <c r="T73" i="7"/>
  <c r="J107" i="9"/>
  <c r="Q83" i="7"/>
  <c r="J14" i="9"/>
  <c r="J185" i="9"/>
  <c r="BD93" i="1"/>
  <c r="BE93" i="1" s="1"/>
  <c r="BF93" i="1" s="1"/>
  <c r="BW93" i="1" s="1"/>
  <c r="BL93" i="1" s="1"/>
  <c r="P34" i="7" s="1"/>
  <c r="Q30" i="7"/>
  <c r="O30" i="7"/>
  <c r="CF100" i="1"/>
  <c r="K41" i="9" s="1"/>
  <c r="T41" i="7"/>
  <c r="J41" i="9"/>
  <c r="J23" i="9"/>
  <c r="Q51" i="7"/>
  <c r="O51" i="7"/>
  <c r="J51" i="9"/>
  <c r="Q104" i="7"/>
  <c r="O104" i="7"/>
  <c r="E139" i="10"/>
  <c r="CF193" i="1"/>
  <c r="K134" i="9" s="1"/>
  <c r="T134" i="7"/>
  <c r="J108" i="9"/>
  <c r="E193" i="10"/>
  <c r="CF246" i="1"/>
  <c r="K187" i="9" s="1"/>
  <c r="T187" i="7"/>
  <c r="J187" i="9"/>
  <c r="E157" i="10"/>
  <c r="J189" i="9"/>
  <c r="Q182" i="7"/>
  <c r="O182" i="7"/>
  <c r="J203" i="9"/>
  <c r="J63" i="9"/>
  <c r="CF94" i="1"/>
  <c r="K35" i="9" s="1"/>
  <c r="T35" i="7"/>
  <c r="J62" i="9"/>
  <c r="Q164" i="7"/>
  <c r="O164" i="7"/>
  <c r="CF131" i="1"/>
  <c r="K72" i="9" s="1"/>
  <c r="T72" i="7"/>
  <c r="K28" i="9"/>
  <c r="CF206" i="1"/>
  <c r="K147" i="9" s="1"/>
  <c r="T147" i="7"/>
  <c r="H204" i="7"/>
  <c r="J183" i="9"/>
  <c r="CF221" i="1"/>
  <c r="K162" i="9" s="1"/>
  <c r="T162" i="7"/>
  <c r="J162" i="9"/>
  <c r="O47" i="7"/>
  <c r="CF235" i="1"/>
  <c r="K176" i="9" s="1"/>
  <c r="T176" i="7"/>
  <c r="J96" i="9"/>
  <c r="BD186" i="1"/>
  <c r="BE186" i="1" s="1"/>
  <c r="BF186" i="1" s="1"/>
  <c r="BW186" i="1" s="1"/>
  <c r="BL186" i="1" s="1"/>
  <c r="P127" i="7" s="1"/>
  <c r="Q162" i="7"/>
  <c r="O162" i="7"/>
  <c r="J99" i="9"/>
  <c r="CF85" i="1"/>
  <c r="K26" i="9" s="1"/>
  <c r="T26" i="7"/>
  <c r="BD171" i="1"/>
  <c r="BE171" i="1" s="1"/>
  <c r="BF171" i="1" s="1"/>
  <c r="BW171" i="1" s="1"/>
  <c r="BL171" i="1" s="1"/>
  <c r="P112" i="7" s="1"/>
  <c r="CF240" i="1"/>
  <c r="K181" i="9" s="1"/>
  <c r="T181" i="7"/>
  <c r="BD129" i="1"/>
  <c r="BE129" i="1" s="1"/>
  <c r="BF129" i="1" s="1"/>
  <c r="BW129" i="1" s="1"/>
  <c r="BL129" i="1" s="1"/>
  <c r="P70" i="7" s="1"/>
  <c r="CF192" i="1"/>
  <c r="K133" i="9" s="1"/>
  <c r="T133" i="7"/>
  <c r="BD165" i="1"/>
  <c r="BE165" i="1" s="1"/>
  <c r="BF165" i="1" s="1"/>
  <c r="BW165" i="1" s="1"/>
  <c r="BL165" i="1" s="1"/>
  <c r="P106" i="7" s="1"/>
  <c r="Q111" i="7"/>
  <c r="O111" i="7"/>
  <c r="J111" i="9"/>
  <c r="CF156" i="1"/>
  <c r="K97" i="9" s="1"/>
  <c r="T97" i="7"/>
  <c r="E163" i="10"/>
  <c r="J198" i="9"/>
  <c r="J191" i="9"/>
  <c r="J21" i="9"/>
  <c r="J47" i="9"/>
  <c r="CF97" i="1"/>
  <c r="K38" i="9" s="1"/>
  <c r="T38" i="7"/>
  <c r="J161" i="9"/>
  <c r="Q56" i="7"/>
  <c r="O56" i="7"/>
  <c r="J40" i="9"/>
  <c r="BD147" i="1"/>
  <c r="BE147" i="1" s="1"/>
  <c r="BF147" i="1" s="1"/>
  <c r="BW147" i="1" s="1"/>
  <c r="BL147" i="1" s="1"/>
  <c r="P88" i="7" s="1"/>
  <c r="E159" i="10"/>
  <c r="BD153" i="1"/>
  <c r="BE153" i="1" s="1"/>
  <c r="BF153" i="1" s="1"/>
  <c r="BW153" i="1" s="1"/>
  <c r="BL153" i="1" s="1"/>
  <c r="P94" i="7" s="1"/>
  <c r="J156" i="9"/>
  <c r="E43" i="10"/>
  <c r="CF154" i="1"/>
  <c r="K95" i="9" s="1"/>
  <c r="T95" i="7"/>
  <c r="J196" i="9"/>
  <c r="K79" i="9"/>
  <c r="E79" i="9"/>
  <c r="J168" i="9"/>
  <c r="CF203" i="1"/>
  <c r="K144" i="9" s="1"/>
  <c r="T144" i="7"/>
  <c r="CF190" i="1"/>
  <c r="K131" i="9" s="1"/>
  <c r="T131" i="7"/>
  <c r="CF185" i="1"/>
  <c r="K126" i="9" s="1"/>
  <c r="T126" i="7"/>
  <c r="CF208" i="1"/>
  <c r="K149" i="9" s="1"/>
  <c r="T149" i="7"/>
  <c r="K13" i="9"/>
  <c r="E13" i="9"/>
  <c r="CF204" i="1"/>
  <c r="K145" i="9" s="1"/>
  <c r="T145" i="7"/>
  <c r="CF125" i="1"/>
  <c r="K66" i="9" s="1"/>
  <c r="T66" i="7"/>
  <c r="CF123" i="1"/>
  <c r="K64" i="9" s="1"/>
  <c r="T64" i="7"/>
  <c r="CF160" i="1"/>
  <c r="K101" i="9" s="1"/>
  <c r="T101" i="7"/>
  <c r="K55" i="9"/>
  <c r="Q18" i="7"/>
  <c r="CF178" i="1"/>
  <c r="K119" i="9" s="1"/>
  <c r="T119" i="7"/>
  <c r="CF148" i="1"/>
  <c r="K89" i="9" s="1"/>
  <c r="T89" i="7"/>
  <c r="Q17" i="7"/>
  <c r="J160" i="9"/>
  <c r="J86" i="9"/>
  <c r="E94" i="10"/>
  <c r="BD150" i="1"/>
  <c r="BE150" i="1" s="1"/>
  <c r="BF150" i="1" s="1"/>
  <c r="BW150" i="1" s="1"/>
  <c r="BL150" i="1" s="1"/>
  <c r="P91" i="7" s="1"/>
  <c r="E48" i="10"/>
  <c r="J140" i="9"/>
  <c r="K169" i="9"/>
  <c r="K159" i="9"/>
  <c r="CF86" i="1"/>
  <c r="K27" i="9" s="1"/>
  <c r="T27" i="7"/>
  <c r="BD78" i="1"/>
  <c r="BE78" i="1" s="1"/>
  <c r="BF78" i="1" s="1"/>
  <c r="BW78" i="1" s="1"/>
  <c r="BL78" i="1" s="1"/>
  <c r="P19" i="7" s="1"/>
  <c r="CF191" i="1"/>
  <c r="K132" i="9" s="1"/>
  <c r="T132" i="7"/>
  <c r="Q41" i="7"/>
  <c r="O41" i="7"/>
  <c r="Q69" i="7"/>
  <c r="O69" i="7"/>
  <c r="CF96" i="1"/>
  <c r="K37" i="9" s="1"/>
  <c r="T37" i="7"/>
  <c r="CF110" i="1"/>
  <c r="K51" i="9" s="1"/>
  <c r="T51" i="7"/>
  <c r="J134" i="9"/>
  <c r="CF167" i="1"/>
  <c r="K108" i="9" s="1"/>
  <c r="T108" i="7"/>
  <c r="CF176" i="1"/>
  <c r="K117" i="9" s="1"/>
  <c r="T117" i="7"/>
  <c r="CF248" i="1"/>
  <c r="K189" i="9" s="1"/>
  <c r="T189" i="7"/>
  <c r="Q35" i="7"/>
  <c r="O35" i="7"/>
  <c r="Q36" i="7"/>
  <c r="O36" i="7"/>
  <c r="Q62" i="7"/>
  <c r="O62" i="7"/>
  <c r="CF223" i="1"/>
  <c r="K164" i="9" s="1"/>
  <c r="T164" i="7"/>
  <c r="J72" i="9"/>
  <c r="CF69" i="1"/>
  <c r="K10" i="9" s="1"/>
  <c r="T10" i="7"/>
  <c r="E79" i="10"/>
  <c r="BD222" i="1"/>
  <c r="BE222" i="1" s="1"/>
  <c r="BF222" i="1" s="1"/>
  <c r="BW222" i="1" s="1"/>
  <c r="BL222" i="1" s="1"/>
  <c r="P163" i="7" s="1"/>
  <c r="CF83" i="1"/>
  <c r="K24" i="9" s="1"/>
  <c r="T24" i="7"/>
  <c r="CF181" i="1"/>
  <c r="K122" i="9" s="1"/>
  <c r="T122" i="7"/>
  <c r="J122" i="9"/>
  <c r="CF170" i="1"/>
  <c r="K111" i="9" s="1"/>
  <c r="T111" i="7"/>
  <c r="Q97" i="7"/>
  <c r="O97" i="7"/>
  <c r="J110" i="9"/>
  <c r="CF257" i="1"/>
  <c r="K198" i="9" s="1"/>
  <c r="T198" i="7"/>
  <c r="CF250" i="1"/>
  <c r="K191" i="9" s="1"/>
  <c r="T191" i="7"/>
  <c r="CF106" i="1"/>
  <c r="K47" i="9" s="1"/>
  <c r="T47" i="7"/>
  <c r="BD107" i="1"/>
  <c r="BE107" i="1" s="1"/>
  <c r="BF107" i="1" s="1"/>
  <c r="BW107" i="1" s="1"/>
  <c r="BL107" i="1" s="1"/>
  <c r="P48" i="7" s="1"/>
  <c r="CF220" i="1"/>
  <c r="K161" i="9" s="1"/>
  <c r="T161" i="7"/>
  <c r="J201" i="9"/>
  <c r="Q113" i="7"/>
  <c r="O113" i="7"/>
  <c r="CF215" i="1"/>
  <c r="K156" i="9" s="1"/>
  <c r="T156" i="7"/>
  <c r="CF184" i="1"/>
  <c r="K125" i="9" s="1"/>
  <c r="T125" i="7"/>
  <c r="K151" i="9"/>
  <c r="J180" i="9"/>
  <c r="Q95" i="7"/>
  <c r="O95" i="7"/>
  <c r="Q137" i="7"/>
  <c r="O137" i="7"/>
  <c r="CF212" i="1"/>
  <c r="K153" i="9" s="1"/>
  <c r="T153" i="7"/>
  <c r="J153" i="9"/>
  <c r="Q144" i="7"/>
  <c r="O144" i="7"/>
  <c r="J44" i="9"/>
  <c r="CF130" i="1"/>
  <c r="K71" i="9" s="1"/>
  <c r="T71" i="7"/>
  <c r="J45" i="9"/>
  <c r="J131" i="9"/>
  <c r="Q39" i="7"/>
  <c r="O39" i="7"/>
  <c r="CF98" i="1"/>
  <c r="K39" i="9" s="1"/>
  <c r="T39" i="7"/>
  <c r="J155" i="9"/>
  <c r="CF197" i="1"/>
  <c r="K138" i="9" s="1"/>
  <c r="T138" i="7"/>
  <c r="J138" i="9"/>
  <c r="Q126" i="7"/>
  <c r="O126" i="7"/>
  <c r="J149" i="9"/>
  <c r="J165" i="9"/>
  <c r="J64" i="9"/>
  <c r="J92" i="9"/>
  <c r="Q32" i="7"/>
  <c r="O32" i="7"/>
  <c r="J29" i="9"/>
  <c r="E124" i="10"/>
  <c r="J78" i="9"/>
  <c r="Q90" i="7"/>
  <c r="O90" i="7"/>
  <c r="J90" i="9"/>
  <c r="J42" i="9"/>
  <c r="BD237" i="1"/>
  <c r="BE237" i="1" s="1"/>
  <c r="BF237" i="1" s="1"/>
  <c r="BW237" i="1" s="1"/>
  <c r="BL237" i="1" s="1"/>
  <c r="P178" i="7" s="1"/>
  <c r="Q89" i="7"/>
  <c r="O89" i="7"/>
  <c r="J9" i="9"/>
  <c r="Q75" i="7"/>
  <c r="O75" i="7"/>
  <c r="CF134" i="1"/>
  <c r="K75" i="9" s="1"/>
  <c r="T75" i="7"/>
  <c r="CF236" i="1"/>
  <c r="K177" i="9" s="1"/>
  <c r="T177" i="7"/>
  <c r="Q150" i="7"/>
  <c r="O150" i="7"/>
  <c r="CF145" i="1"/>
  <c r="K86" i="9" s="1"/>
  <c r="T86" i="7"/>
  <c r="CF124" i="1"/>
  <c r="K65" i="9" s="1"/>
  <c r="T65" i="7"/>
  <c r="Q179" i="7"/>
  <c r="Q102" i="7"/>
  <c r="O102" i="7"/>
  <c r="CF199" i="1"/>
  <c r="K140" i="9" s="1"/>
  <c r="T140" i="7"/>
  <c r="Q184" i="7"/>
  <c r="O184" i="7"/>
  <c r="J52" i="9"/>
  <c r="J120" i="9"/>
  <c r="Q105" i="7"/>
  <c r="O105" i="7"/>
  <c r="E142" i="10"/>
  <c r="J73" i="9"/>
  <c r="J83" i="9"/>
  <c r="Q33" i="7"/>
  <c r="O33" i="7"/>
  <c r="J33" i="9"/>
  <c r="J135" i="9"/>
  <c r="J132" i="9"/>
  <c r="CF89" i="1"/>
  <c r="K30" i="9" s="1"/>
  <c r="T30" i="7"/>
  <c r="J30" i="9"/>
  <c r="CF128" i="1"/>
  <c r="K69" i="9" s="1"/>
  <c r="T69" i="7"/>
  <c r="J69" i="9"/>
  <c r="Q37" i="7"/>
  <c r="O37" i="7"/>
  <c r="CF82" i="1"/>
  <c r="K23" i="9" s="1"/>
  <c r="T23" i="7"/>
  <c r="J76" i="9"/>
  <c r="CF109" i="1"/>
  <c r="K50" i="9" s="1"/>
  <c r="T50" i="7"/>
  <c r="J50" i="9"/>
  <c r="Q152" i="7"/>
  <c r="O152" i="7"/>
  <c r="Q134" i="7"/>
  <c r="O134" i="7"/>
  <c r="J154" i="9"/>
  <c r="CF182" i="1"/>
  <c r="K123" i="9" s="1"/>
  <c r="T123" i="7"/>
  <c r="J123" i="9"/>
  <c r="CF241" i="1"/>
  <c r="K182" i="9" s="1"/>
  <c r="T182" i="7"/>
  <c r="J82" i="9"/>
  <c r="CF122" i="1"/>
  <c r="K63" i="9" s="1"/>
  <c r="T63" i="7"/>
  <c r="J35" i="9"/>
  <c r="K127" i="9"/>
  <c r="J167" i="9"/>
  <c r="K70" i="9"/>
  <c r="K124" i="9"/>
  <c r="CF258" i="1"/>
  <c r="K199" i="9" s="1"/>
  <c r="T199" i="7"/>
  <c r="J116" i="9"/>
  <c r="CF155" i="1"/>
  <c r="K96" i="9" s="1"/>
  <c r="T96" i="7"/>
  <c r="J199" i="9"/>
  <c r="J114" i="9"/>
  <c r="Q197" i="7"/>
  <c r="O197" i="7"/>
  <c r="Q116" i="7"/>
  <c r="O116" i="7"/>
  <c r="Q24" i="7"/>
  <c r="O24" i="7"/>
  <c r="J24" i="9"/>
  <c r="J26" i="9"/>
  <c r="Q143" i="7"/>
  <c r="O143" i="7"/>
  <c r="J133" i="9"/>
  <c r="J170" i="9"/>
  <c r="CF217" i="1"/>
  <c r="K158" i="9" s="1"/>
  <c r="T158" i="7"/>
  <c r="Q158" i="7"/>
  <c r="O158" i="7"/>
  <c r="J158" i="9"/>
  <c r="Q191" i="7"/>
  <c r="O191" i="7"/>
  <c r="J195" i="9"/>
  <c r="Q21" i="7"/>
  <c r="J11" i="9"/>
  <c r="Q68" i="7"/>
  <c r="O68" i="7"/>
  <c r="J60" i="9"/>
  <c r="Q38" i="7"/>
  <c r="O38" i="7"/>
  <c r="J93" i="9"/>
  <c r="Q161" i="7"/>
  <c r="O161" i="7"/>
  <c r="CF115" i="1"/>
  <c r="K56" i="9" s="1"/>
  <c r="T56" i="7"/>
  <c r="J56" i="9"/>
  <c r="CF260" i="1"/>
  <c r="K201" i="9" s="1"/>
  <c r="T201" i="7"/>
  <c r="BD87" i="1"/>
  <c r="BE87" i="1" s="1"/>
  <c r="BF87" i="1" s="1"/>
  <c r="BW87" i="1" s="1"/>
  <c r="BL87" i="1" s="1"/>
  <c r="P28" i="7" s="1"/>
  <c r="E67" i="10"/>
  <c r="Q196" i="7"/>
  <c r="BD162" i="1"/>
  <c r="BE162" i="1" s="1"/>
  <c r="BF162" i="1" s="1"/>
  <c r="BW162" i="1" s="1"/>
  <c r="BL162" i="1" s="1"/>
  <c r="P103" i="7" s="1"/>
  <c r="CF251" i="1"/>
  <c r="K192" i="9" s="1"/>
  <c r="T192" i="7"/>
  <c r="Q45" i="7"/>
  <c r="O45" i="7"/>
  <c r="CF104" i="1"/>
  <c r="K45" i="9" s="1"/>
  <c r="T45" i="7"/>
  <c r="Q186" i="7"/>
  <c r="O186" i="7"/>
  <c r="CF105" i="1"/>
  <c r="K46" i="9" s="1"/>
  <c r="T46" i="7"/>
  <c r="Q145" i="7"/>
  <c r="O145" i="7"/>
  <c r="J145" i="9"/>
  <c r="Q66" i="7"/>
  <c r="O66" i="7"/>
  <c r="Q92" i="7"/>
  <c r="O92" i="7"/>
  <c r="Q15" i="7"/>
  <c r="CF88" i="1"/>
  <c r="K29" i="9" s="1"/>
  <c r="T29" i="7"/>
  <c r="J128" i="9"/>
  <c r="BD252" i="1"/>
  <c r="BE252" i="1" s="1"/>
  <c r="BF252" i="1" s="1"/>
  <c r="BW252" i="1" s="1"/>
  <c r="BL252" i="1" s="1"/>
  <c r="P193" i="7" s="1"/>
  <c r="CF149" i="1"/>
  <c r="K90" i="9" s="1"/>
  <c r="T90" i="7"/>
  <c r="Q80" i="7"/>
  <c r="O80" i="7"/>
  <c r="CF68" i="1"/>
  <c r="K9" i="9" s="1"/>
  <c r="T9" i="7"/>
  <c r="CF136" i="1"/>
  <c r="K77" i="9" s="1"/>
  <c r="T77" i="7"/>
  <c r="K190" i="9"/>
  <c r="CF219" i="1"/>
  <c r="K160" i="9" s="1"/>
  <c r="T160" i="7"/>
  <c r="Q65" i="7"/>
  <c r="O65" i="7"/>
  <c r="J65" i="9"/>
  <c r="E148" i="10"/>
  <c r="BD90" i="1"/>
  <c r="BE90" i="1" s="1"/>
  <c r="BF90" i="1" s="1"/>
  <c r="BW90" i="1" s="1"/>
  <c r="BL90" i="1" s="1"/>
  <c r="P31" i="7" s="1"/>
  <c r="Q140" i="7"/>
  <c r="O140" i="7"/>
  <c r="Q73" i="7"/>
  <c r="O73" i="7"/>
  <c r="CF166" i="1"/>
  <c r="K107" i="9" s="1"/>
  <c r="T107" i="7"/>
  <c r="CF92" i="1"/>
  <c r="K33" i="9" s="1"/>
  <c r="T33" i="7"/>
  <c r="CF247" i="1"/>
  <c r="K188" i="9" s="1"/>
  <c r="T188" i="7"/>
  <c r="J188" i="9"/>
  <c r="BD210" i="1"/>
  <c r="BE210" i="1" s="1"/>
  <c r="BF210" i="1" s="1"/>
  <c r="BW210" i="1" s="1"/>
  <c r="BL210" i="1" s="1"/>
  <c r="P151" i="7" s="1"/>
  <c r="Q82" i="7"/>
  <c r="O82" i="7"/>
  <c r="CF262" i="1"/>
  <c r="K203" i="9" s="1"/>
  <c r="T203" i="7"/>
  <c r="K178" i="9"/>
  <c r="Q72" i="7"/>
  <c r="O72" i="7"/>
  <c r="J10" i="9"/>
  <c r="E58" i="10"/>
  <c r="E13" i="10"/>
  <c r="E91" i="10"/>
  <c r="BD216" i="1"/>
  <c r="BE216" i="1" s="1"/>
  <c r="BF216" i="1" s="1"/>
  <c r="BW216" i="1" s="1"/>
  <c r="BL216" i="1" s="1"/>
  <c r="P157" i="7" s="1"/>
  <c r="E31" i="10"/>
  <c r="Q114" i="7"/>
  <c r="O114" i="7"/>
  <c r="O133" i="7"/>
  <c r="J176" i="9"/>
  <c r="CF256" i="1"/>
  <c r="K197" i="9" s="1"/>
  <c r="T197" i="7"/>
  <c r="CF158" i="1"/>
  <c r="K99" i="9" s="1"/>
  <c r="T99" i="7"/>
  <c r="CF118" i="1"/>
  <c r="K59" i="9" s="1"/>
  <c r="T59" i="7"/>
  <c r="K25" i="9"/>
  <c r="CF169" i="1"/>
  <c r="K110" i="9" s="1"/>
  <c r="T110" i="7"/>
  <c r="Q60" i="7"/>
  <c r="O60" i="7"/>
  <c r="CF119" i="1"/>
  <c r="K60" i="9" s="1"/>
  <c r="T60" i="7"/>
  <c r="Q93" i="7"/>
  <c r="O93" i="7"/>
  <c r="CF253" i="1"/>
  <c r="K194" i="9" s="1"/>
  <c r="T194" i="7"/>
  <c r="CF232" i="1"/>
  <c r="K173" i="9" s="1"/>
  <c r="T173" i="7"/>
  <c r="CF172" i="1"/>
  <c r="K113" i="9" s="1"/>
  <c r="T113" i="7"/>
  <c r="BD189" i="1"/>
  <c r="BE189" i="1" s="1"/>
  <c r="BF189" i="1" s="1"/>
  <c r="BW189" i="1" s="1"/>
  <c r="BL189" i="1" s="1"/>
  <c r="P130" i="7" s="1"/>
  <c r="K142" i="9"/>
  <c r="J125" i="9"/>
  <c r="BD198" i="1"/>
  <c r="BE198" i="1" s="1"/>
  <c r="BF198" i="1" s="1"/>
  <c r="BW198" i="1" s="1"/>
  <c r="BL198" i="1" s="1"/>
  <c r="P139" i="7" s="1"/>
  <c r="K31" i="9"/>
  <c r="CF239" i="1"/>
  <c r="K180" i="9" s="1"/>
  <c r="T180" i="7"/>
  <c r="J81" i="9"/>
  <c r="J137" i="9"/>
  <c r="J12" i="9"/>
  <c r="J144" i="9"/>
  <c r="CF103" i="1"/>
  <c r="K44" i="9" s="1"/>
  <c r="T44" i="7"/>
  <c r="J71" i="9"/>
  <c r="J54" i="9"/>
  <c r="J39" i="9"/>
  <c r="J129" i="9"/>
  <c r="CF245" i="1"/>
  <c r="K186" i="9" s="1"/>
  <c r="T186" i="7"/>
  <c r="BD144" i="1"/>
  <c r="BE144" i="1" s="1"/>
  <c r="BF144" i="1" s="1"/>
  <c r="BW144" i="1" s="1"/>
  <c r="BL144" i="1" s="1"/>
  <c r="P85" i="7" s="1"/>
  <c r="J46" i="9"/>
  <c r="J141" i="9"/>
  <c r="CF133" i="1"/>
  <c r="K74" i="9" s="1"/>
  <c r="T74" i="7"/>
  <c r="CF151" i="1"/>
  <c r="K92" i="9" s="1"/>
  <c r="T92" i="7"/>
  <c r="J32" i="9"/>
  <c r="CF233" i="1"/>
  <c r="K174" i="9" s="1"/>
  <c r="T174" i="7"/>
  <c r="J174" i="9"/>
  <c r="Q42" i="7"/>
  <c r="O42" i="7"/>
  <c r="J18" i="9"/>
  <c r="J89" i="9"/>
  <c r="J17" i="9"/>
  <c r="J75" i="9"/>
  <c r="Q160" i="7"/>
  <c r="J150" i="9"/>
  <c r="K22" i="9"/>
  <c r="J102" i="9"/>
  <c r="K43" i="9"/>
  <c r="E43" i="9"/>
  <c r="CF243" i="1"/>
  <c r="K184" i="9" s="1"/>
  <c r="T184" i="7"/>
  <c r="J184" i="9"/>
  <c r="CF111" i="1"/>
  <c r="K52" i="9" s="1"/>
  <c r="T52" i="7"/>
  <c r="CF164" i="1"/>
  <c r="K105" i="9" s="1"/>
  <c r="T105" i="7"/>
  <c r="J105" i="9"/>
  <c r="Q57" i="7"/>
  <c r="O57" i="7"/>
  <c r="J57" i="9"/>
  <c r="Q27" i="7"/>
  <c r="O27" i="7"/>
  <c r="J27" i="9"/>
  <c r="Q14" i="7"/>
  <c r="J8" i="9"/>
  <c r="CF244" i="1"/>
  <c r="K185" i="9" s="1"/>
  <c r="T185" i="7"/>
  <c r="BD84" i="1"/>
  <c r="BE84" i="1" s="1"/>
  <c r="BF84" i="1" s="1"/>
  <c r="BW84" i="1" s="1"/>
  <c r="BL84" i="1" s="1"/>
  <c r="P25" i="7" s="1"/>
  <c r="E106" i="10"/>
  <c r="J37" i="9"/>
  <c r="J100" i="9"/>
  <c r="J152" i="9"/>
  <c r="CF163" i="1"/>
  <c r="K104" i="9" s="1"/>
  <c r="T104" i="7"/>
  <c r="Q108" i="7"/>
  <c r="O108" i="7"/>
  <c r="BD66" i="1"/>
  <c r="BE66" i="1" s="1"/>
  <c r="BF66" i="1" s="1"/>
  <c r="Q187" i="7"/>
  <c r="O187" i="7"/>
  <c r="Q117" i="7"/>
  <c r="O117" i="7"/>
  <c r="J117" i="9"/>
  <c r="J84" i="9"/>
  <c r="CF141" i="1"/>
  <c r="K82" i="9" s="1"/>
  <c r="T82" i="7"/>
  <c r="CF234" i="1"/>
  <c r="K175" i="9" s="1"/>
  <c r="T175" i="7"/>
  <c r="J175" i="9"/>
  <c r="Q203" i="7"/>
  <c r="O203" i="7"/>
  <c r="Q87" i="7"/>
  <c r="J87" i="9"/>
  <c r="J36" i="9"/>
  <c r="CF121" i="1"/>
  <c r="K62" i="9" s="1"/>
  <c r="T62" i="7"/>
  <c r="J164" i="9"/>
  <c r="BD138" i="1"/>
  <c r="BE138" i="1" s="1"/>
  <c r="BF138" i="1" s="1"/>
  <c r="BW138" i="1" s="1"/>
  <c r="BL138" i="1" s="1"/>
  <c r="P79" i="7" s="1"/>
  <c r="Q167" i="7"/>
  <c r="O167" i="7"/>
  <c r="BD126" i="1"/>
  <c r="BE126" i="1" s="1"/>
  <c r="BF126" i="1" s="1"/>
  <c r="BW126" i="1" s="1"/>
  <c r="BL126" i="1" s="1"/>
  <c r="P67" i="7" s="1"/>
  <c r="J147" i="9"/>
  <c r="Q99" i="7"/>
  <c r="J59" i="9"/>
  <c r="J98" i="9"/>
  <c r="CF70" i="1"/>
  <c r="K11" i="9" s="1"/>
  <c r="T11" i="7"/>
  <c r="J68" i="9"/>
  <c r="J38" i="9"/>
  <c r="J173" i="9"/>
  <c r="CF99" i="1"/>
  <c r="K40" i="9" s="1"/>
  <c r="T40" i="7"/>
  <c r="J113" i="9"/>
  <c r="BD81" i="1"/>
  <c r="BE81" i="1" s="1"/>
  <c r="BF81" i="1" s="1"/>
  <c r="BW81" i="1" s="1"/>
  <c r="BL81" i="1" s="1"/>
  <c r="P22" i="7" s="1"/>
  <c r="BD261" i="1"/>
  <c r="BE261" i="1" s="1"/>
  <c r="BF261" i="1" s="1"/>
  <c r="BW261" i="1" s="1"/>
  <c r="BL261" i="1" s="1"/>
  <c r="P202" i="7" s="1"/>
  <c r="Q156" i="7"/>
  <c r="O156" i="7"/>
  <c r="Q81" i="7"/>
  <c r="O81" i="7"/>
  <c r="CF255" i="1"/>
  <c r="K196" i="9" s="1"/>
  <c r="T196" i="7"/>
  <c r="CF227" i="1"/>
  <c r="K168" i="9" s="1"/>
  <c r="T168" i="7"/>
  <c r="BD117" i="1"/>
  <c r="BE117" i="1" s="1"/>
  <c r="BF117" i="1" s="1"/>
  <c r="BW117" i="1" s="1"/>
  <c r="BL117" i="1" s="1"/>
  <c r="P58" i="7" s="1"/>
  <c r="Q44" i="7"/>
  <c r="O44" i="7"/>
  <c r="CF112" i="1"/>
  <c r="K53" i="9" s="1"/>
  <c r="T53" i="7"/>
  <c r="CF113" i="1"/>
  <c r="K54" i="9" s="1"/>
  <c r="T54" i="7"/>
  <c r="CF120" i="1"/>
  <c r="K61" i="9" s="1"/>
  <c r="T61" i="7"/>
  <c r="CF188" i="1"/>
  <c r="K129" i="9" s="1"/>
  <c r="T129" i="7"/>
  <c r="K34" i="9"/>
  <c r="CF224" i="1"/>
  <c r="K165" i="9" s="1"/>
  <c r="T165" i="7"/>
  <c r="CF200" i="1"/>
  <c r="K141" i="9" s="1"/>
  <c r="T141" i="7"/>
  <c r="CF91" i="1"/>
  <c r="K32" i="9" s="1"/>
  <c r="T32" i="7"/>
  <c r="CF187" i="1"/>
  <c r="K128" i="9" s="1"/>
  <c r="T128" i="7"/>
  <c r="Q86" i="7"/>
  <c r="O86" i="7"/>
  <c r="E88" i="10"/>
  <c r="CF161" i="1"/>
  <c r="K102" i="9" s="1"/>
  <c r="T102" i="7"/>
  <c r="BD225" i="1"/>
  <c r="BE225" i="1" s="1"/>
  <c r="BF225" i="1" s="1"/>
  <c r="BW225" i="1" s="1"/>
  <c r="BL225" i="1" s="1"/>
  <c r="P166" i="7" s="1"/>
  <c r="K88" i="9"/>
  <c r="CF205" i="1"/>
  <c r="K146" i="9" s="1"/>
  <c r="T146" i="7"/>
  <c r="J146" i="9"/>
  <c r="CF179" i="1"/>
  <c r="K120" i="9" s="1"/>
  <c r="T120" i="7"/>
  <c r="K103" i="9"/>
  <c r="CF116" i="1"/>
  <c r="K57" i="9" s="1"/>
  <c r="T57" i="7"/>
  <c r="CF142" i="1"/>
  <c r="K83" i="9" s="1"/>
  <c r="T83" i="7"/>
  <c r="CF67" i="1"/>
  <c r="K8" i="9" s="1"/>
  <c r="T8" i="7"/>
  <c r="CF194" i="1"/>
  <c r="K135" i="9" s="1"/>
  <c r="T135" i="7"/>
  <c r="BD180" i="1"/>
  <c r="BE180" i="1" s="1"/>
  <c r="BF180" i="1" s="1"/>
  <c r="BW180" i="1" s="1"/>
  <c r="BL180" i="1" s="1"/>
  <c r="P121" i="7" s="1"/>
  <c r="CF135" i="1"/>
  <c r="K76" i="9" s="1"/>
  <c r="T76" i="7"/>
  <c r="CF159" i="1"/>
  <c r="K100" i="9" s="1"/>
  <c r="T100" i="7"/>
  <c r="CF211" i="1"/>
  <c r="K152" i="9" s="1"/>
  <c r="T152" i="7"/>
  <c r="J104" i="9"/>
  <c r="Q154" i="7"/>
  <c r="O154" i="7"/>
  <c r="CF213" i="1"/>
  <c r="K154" i="9" s="1"/>
  <c r="T154" i="7"/>
  <c r="CF143" i="1"/>
  <c r="K84" i="9" s="1"/>
  <c r="T84" i="7"/>
  <c r="J182" i="9"/>
  <c r="CF146" i="1"/>
  <c r="K87" i="9" s="1"/>
  <c r="T87" i="7"/>
  <c r="Q63" i="7"/>
  <c r="O63" i="7"/>
  <c r="CF95" i="1"/>
  <c r="K36" i="9" s="1"/>
  <c r="T36" i="7"/>
  <c r="E169" i="10"/>
  <c r="E127" i="10"/>
  <c r="CF226" i="1"/>
  <c r="K167" i="9" s="1"/>
  <c r="T167" i="7"/>
  <c r="E85" i="10"/>
  <c r="E49" i="10"/>
  <c r="CF65" i="1"/>
  <c r="K6" i="9" s="1"/>
  <c r="T6" i="7"/>
  <c r="J6" i="9"/>
  <c r="AT64" i="1" l="1"/>
  <c r="AJ5" i="4" s="1"/>
  <c r="BO64" i="1"/>
  <c r="AL5" i="4"/>
  <c r="CN327" i="1"/>
  <c r="G268" i="10" s="1"/>
  <c r="CM327" i="1"/>
  <c r="F268" i="10" s="1"/>
  <c r="BZ344" i="1"/>
  <c r="E285" i="9" s="1"/>
  <c r="CH363" i="1"/>
  <c r="BY363" i="1" s="1"/>
  <c r="CK363" i="1" s="1"/>
  <c r="BK363" i="1"/>
  <c r="O304" i="7" s="1"/>
  <c r="BT363" i="1"/>
  <c r="BU363" i="1" s="1"/>
  <c r="BD363" i="1" s="1"/>
  <c r="E215" i="10"/>
  <c r="CM274" i="1"/>
  <c r="F215" i="10" s="1"/>
  <c r="CQ274" i="1"/>
  <c r="J215" i="10" s="1"/>
  <c r="CN274" i="1"/>
  <c r="G215" i="10" s="1"/>
  <c r="CP304" i="1"/>
  <c r="I245" i="10" s="1"/>
  <c r="E281" i="10"/>
  <c r="CM340" i="1"/>
  <c r="F281" i="10" s="1"/>
  <c r="CN340" i="1"/>
  <c r="G281" i="10" s="1"/>
  <c r="CQ340" i="1"/>
  <c r="J281" i="10" s="1"/>
  <c r="CP222" i="1"/>
  <c r="CP328" i="1"/>
  <c r="I269" i="10" s="1"/>
  <c r="CN210" i="1"/>
  <c r="G151" i="10" s="1"/>
  <c r="E151" i="10"/>
  <c r="CQ210" i="1"/>
  <c r="J151" i="10" s="1"/>
  <c r="CP329" i="1"/>
  <c r="I270" i="10" s="1"/>
  <c r="E166" i="10"/>
  <c r="CP162" i="1"/>
  <c r="CM162" i="1"/>
  <c r="F103" i="10" s="1"/>
  <c r="CN129" i="1"/>
  <c r="G70" i="10" s="1"/>
  <c r="CN225" i="1"/>
  <c r="G166" i="10" s="1"/>
  <c r="CO129" i="1"/>
  <c r="CN162" i="1"/>
  <c r="G103" i="10" s="1"/>
  <c r="CM129" i="1"/>
  <c r="F70" i="10" s="1"/>
  <c r="CM225" i="1"/>
  <c r="F166" i="10" s="1"/>
  <c r="CP225" i="1"/>
  <c r="CP129" i="1"/>
  <c r="CO249" i="1"/>
  <c r="H190" i="10" s="1"/>
  <c r="CQ129" i="1"/>
  <c r="J70" i="10" s="1"/>
  <c r="CQ249" i="1"/>
  <c r="J190" i="10" s="1"/>
  <c r="CM249" i="1"/>
  <c r="F190" i="10" s="1"/>
  <c r="CP210" i="1"/>
  <c r="CP249" i="1"/>
  <c r="CM218" i="1"/>
  <c r="F159" i="10" s="1"/>
  <c r="E103" i="10"/>
  <c r="E190" i="10"/>
  <c r="CO210" i="1"/>
  <c r="CN261" i="1"/>
  <c r="G202" i="10" s="1"/>
  <c r="D220" i="9"/>
  <c r="F273" i="9"/>
  <c r="CO195" i="1"/>
  <c r="CQ261" i="1"/>
  <c r="J202" i="10" s="1"/>
  <c r="CM261" i="1"/>
  <c r="F202" i="10" s="1"/>
  <c r="E28" i="10"/>
  <c r="CN195" i="1"/>
  <c r="G136" i="10" s="1"/>
  <c r="E136" i="10"/>
  <c r="CM195" i="1"/>
  <c r="F136" i="10" s="1"/>
  <c r="D235" i="9"/>
  <c r="CN87" i="1"/>
  <c r="G28" i="10" s="1"/>
  <c r="CO87" i="1"/>
  <c r="CM87" i="1"/>
  <c r="F28" i="10" s="1"/>
  <c r="CP195" i="1"/>
  <c r="CP87" i="1"/>
  <c r="CO261" i="1"/>
  <c r="CP261" i="1"/>
  <c r="E34" i="10"/>
  <c r="CO153" i="1"/>
  <c r="H94" i="10" s="1"/>
  <c r="BY308" i="1"/>
  <c r="CP252" i="1"/>
  <c r="CP93" i="1"/>
  <c r="CO93" i="1"/>
  <c r="CQ93" i="1"/>
  <c r="J34" i="10" s="1"/>
  <c r="D277" i="9"/>
  <c r="CO183" i="1"/>
  <c r="BY353" i="1"/>
  <c r="CN183" i="1"/>
  <c r="G124" i="10" s="1"/>
  <c r="CO355" i="1"/>
  <c r="H296" i="10" s="1"/>
  <c r="CM183" i="1"/>
  <c r="F124" i="10" s="1"/>
  <c r="CO328" i="1"/>
  <c r="H269" i="10" s="1"/>
  <c r="CN201" i="1"/>
  <c r="G142" i="10" s="1"/>
  <c r="CM271" i="1"/>
  <c r="F212" i="10" s="1"/>
  <c r="D292" i="9"/>
  <c r="F268" i="9"/>
  <c r="CO201" i="1"/>
  <c r="E130" i="10"/>
  <c r="CO207" i="1"/>
  <c r="H148" i="10" s="1"/>
  <c r="CO165" i="1"/>
  <c r="CP189" i="1"/>
  <c r="CP72" i="1"/>
  <c r="CO225" i="1"/>
  <c r="D246" i="9"/>
  <c r="CK354" i="1"/>
  <c r="CD344" i="1"/>
  <c r="I285" i="9" s="1"/>
  <c r="CP207" i="1"/>
  <c r="CO162" i="1"/>
  <c r="CK318" i="1"/>
  <c r="F245" i="9"/>
  <c r="D232" i="9"/>
  <c r="CO150" i="1"/>
  <c r="E302" i="10"/>
  <c r="CO144" i="1"/>
  <c r="CH314" i="1"/>
  <c r="BK314" i="1"/>
  <c r="O255" i="7" s="1"/>
  <c r="CO171" i="1"/>
  <c r="CN171" i="1"/>
  <c r="G112" i="10" s="1"/>
  <c r="D262" i="9"/>
  <c r="CO353" i="1"/>
  <c r="H294" i="10" s="1"/>
  <c r="CM171" i="1"/>
  <c r="F112" i="10" s="1"/>
  <c r="E112" i="10"/>
  <c r="E115" i="10"/>
  <c r="E103" i="9"/>
  <c r="CN174" i="1"/>
  <c r="G115" i="10" s="1"/>
  <c r="CQ331" i="1"/>
  <c r="J272" i="10" s="1"/>
  <c r="CP81" i="1"/>
  <c r="CM174" i="1"/>
  <c r="F115" i="10" s="1"/>
  <c r="CP332" i="1"/>
  <c r="I273" i="10" s="1"/>
  <c r="CO331" i="1"/>
  <c r="H272" i="10" s="1"/>
  <c r="CP171" i="1"/>
  <c r="CO174" i="1"/>
  <c r="CN331" i="1"/>
  <c r="G272" i="10" s="1"/>
  <c r="E22" i="10"/>
  <c r="CM331" i="1"/>
  <c r="F272" i="10" s="1"/>
  <c r="CN361" i="1"/>
  <c r="G302" i="10" s="1"/>
  <c r="G269" i="9"/>
  <c r="K255" i="9"/>
  <c r="CL314" i="1"/>
  <c r="CD314" i="1"/>
  <c r="I255" i="9" s="1"/>
  <c r="CA314" i="1"/>
  <c r="CC314" i="1"/>
  <c r="BZ314" i="1"/>
  <c r="E255" i="9" s="1"/>
  <c r="BT314" i="1"/>
  <c r="BU314" i="1" s="1"/>
  <c r="BD314" i="1" s="1"/>
  <c r="CP174" i="1"/>
  <c r="CM237" i="1"/>
  <c r="F178" i="10" s="1"/>
  <c r="CP237" i="1"/>
  <c r="I178" i="10" s="1"/>
  <c r="CQ237" i="1"/>
  <c r="J178" i="10" s="1"/>
  <c r="D236" i="9"/>
  <c r="F269" i="9"/>
  <c r="CM198" i="1"/>
  <c r="F139" i="10" s="1"/>
  <c r="CH304" i="1"/>
  <c r="BY304" i="1" s="1"/>
  <c r="CK304" i="1" s="1"/>
  <c r="BK304" i="1"/>
  <c r="O245" i="7" s="1"/>
  <c r="CN198" i="1"/>
  <c r="G139" i="10" s="1"/>
  <c r="CL311" i="1"/>
  <c r="CM311" i="1" s="1"/>
  <c r="F252" i="10" s="1"/>
  <c r="CO237" i="1"/>
  <c r="E294" i="10"/>
  <c r="CM353" i="1"/>
  <c r="F294" i="10" s="1"/>
  <c r="CQ353" i="1"/>
  <c r="J294" i="10" s="1"/>
  <c r="CN353" i="1"/>
  <c r="G294" i="10" s="1"/>
  <c r="CP198" i="1"/>
  <c r="CO126" i="1"/>
  <c r="CK320" i="1"/>
  <c r="BE328" i="1"/>
  <c r="BF328" i="1" s="1"/>
  <c r="H269" i="7"/>
  <c r="CQ293" i="1"/>
  <c r="J234" i="10" s="1"/>
  <c r="CQ282" i="1"/>
  <c r="J223" i="10" s="1"/>
  <c r="BK293" i="1"/>
  <c r="O234" i="7" s="1"/>
  <c r="CL275" i="1"/>
  <c r="CM275" i="1" s="1"/>
  <c r="F216" i="10" s="1"/>
  <c r="E25" i="10"/>
  <c r="CN293" i="1"/>
  <c r="G234" i="10" s="1"/>
  <c r="CN282" i="1"/>
  <c r="G223" i="10" s="1"/>
  <c r="CO307" i="1"/>
  <c r="H248" i="10" s="1"/>
  <c r="CM361" i="1"/>
  <c r="F302" i="10" s="1"/>
  <c r="CL319" i="1"/>
  <c r="CN319" i="1" s="1"/>
  <c r="G260" i="10" s="1"/>
  <c r="CM293" i="1"/>
  <c r="F234" i="10" s="1"/>
  <c r="CO282" i="1"/>
  <c r="H223" i="10" s="1"/>
  <c r="CQ307" i="1"/>
  <c r="J248" i="10" s="1"/>
  <c r="CB353" i="1"/>
  <c r="F294" i="9"/>
  <c r="CM84" i="1"/>
  <c r="F25" i="10" s="1"/>
  <c r="E223" i="10"/>
  <c r="CM307" i="1"/>
  <c r="F248" i="10" s="1"/>
  <c r="CN84" i="1"/>
  <c r="G25" i="10" s="1"/>
  <c r="CN307" i="1"/>
  <c r="G248" i="10" s="1"/>
  <c r="CL215" i="1"/>
  <c r="CM215" i="1" s="1"/>
  <c r="F156" i="10" s="1"/>
  <c r="BK308" i="1"/>
  <c r="O249" i="7" s="1"/>
  <c r="CL277" i="1"/>
  <c r="CM277" i="1" s="1"/>
  <c r="F218" i="10" s="1"/>
  <c r="E55" i="10"/>
  <c r="CP84" i="1"/>
  <c r="CO84" i="1"/>
  <c r="CL276" i="1"/>
  <c r="CN276" i="1" s="1"/>
  <c r="G217" i="10" s="1"/>
  <c r="E245" i="10"/>
  <c r="CM304" i="1"/>
  <c r="F245" i="10" s="1"/>
  <c r="CO304" i="1"/>
  <c r="H245" i="10" s="1"/>
  <c r="CN304" i="1"/>
  <c r="G245" i="10" s="1"/>
  <c r="CQ304" i="1"/>
  <c r="J245" i="10" s="1"/>
  <c r="CN114" i="1"/>
  <c r="G55" i="10" s="1"/>
  <c r="CM114" i="1"/>
  <c r="F55" i="10" s="1"/>
  <c r="CO114" i="1"/>
  <c r="CP114" i="1"/>
  <c r="CL71" i="1"/>
  <c r="CL96" i="1"/>
  <c r="CN96" i="1" s="1"/>
  <c r="G37" i="10" s="1"/>
  <c r="CL356" i="1"/>
  <c r="CM356" i="1" s="1"/>
  <c r="F297" i="10" s="1"/>
  <c r="CL89" i="1"/>
  <c r="CL256" i="1"/>
  <c r="CQ256" i="1" s="1"/>
  <c r="J197" i="10" s="1"/>
  <c r="CL121" i="1"/>
  <c r="CM121" i="1" s="1"/>
  <c r="F62" i="10" s="1"/>
  <c r="CL113" i="1"/>
  <c r="CN113" i="1" s="1"/>
  <c r="G54" i="10" s="1"/>
  <c r="CL262" i="1"/>
  <c r="CN262" i="1" s="1"/>
  <c r="G203" i="10" s="1"/>
  <c r="CL253" i="1"/>
  <c r="CQ253" i="1" s="1"/>
  <c r="J194" i="10" s="1"/>
  <c r="CD313" i="1"/>
  <c r="I254" i="9" s="1"/>
  <c r="CL167" i="1"/>
  <c r="CL260" i="1"/>
  <c r="CL127" i="1"/>
  <c r="CL141" i="1"/>
  <c r="CL67" i="1"/>
  <c r="CQ67" i="1" s="1"/>
  <c r="J8" i="10" s="1"/>
  <c r="CL212" i="1"/>
  <c r="CL181" i="1"/>
  <c r="CL205" i="1"/>
  <c r="CM205" i="1" s="1"/>
  <c r="F146" i="10" s="1"/>
  <c r="CL247" i="1"/>
  <c r="E188" i="10" s="1"/>
  <c r="CL285" i="1"/>
  <c r="CO285" i="1" s="1"/>
  <c r="H226" i="10" s="1"/>
  <c r="CL170" i="1"/>
  <c r="CM170" i="1" s="1"/>
  <c r="F111" i="10" s="1"/>
  <c r="CM186" i="1"/>
  <c r="F127" i="10" s="1"/>
  <c r="BZ313" i="1"/>
  <c r="E254" i="9" s="1"/>
  <c r="CL100" i="1"/>
  <c r="CQ100" i="1" s="1"/>
  <c r="J41" i="10" s="1"/>
  <c r="CL250" i="1"/>
  <c r="CQ250" i="1" s="1"/>
  <c r="J191" i="10" s="1"/>
  <c r="CL191" i="1"/>
  <c r="CM191" i="1" s="1"/>
  <c r="F132" i="10" s="1"/>
  <c r="CL206" i="1"/>
  <c r="CL182" i="1"/>
  <c r="CL111" i="1"/>
  <c r="CM111" i="1" s="1"/>
  <c r="F52" i="10" s="1"/>
  <c r="CL230" i="1"/>
  <c r="CQ230" i="1" s="1"/>
  <c r="J171" i="10" s="1"/>
  <c r="CL118" i="1"/>
  <c r="CM118" i="1" s="1"/>
  <c r="F59" i="10" s="1"/>
  <c r="CL136" i="1"/>
  <c r="CQ136" i="1" s="1"/>
  <c r="J77" i="10" s="1"/>
  <c r="CL347" i="1"/>
  <c r="CM347" i="1" s="1"/>
  <c r="F288" i="10" s="1"/>
  <c r="CL139" i="1"/>
  <c r="CN139" i="1" s="1"/>
  <c r="G80" i="10" s="1"/>
  <c r="CL193" i="1"/>
  <c r="CQ193" i="1" s="1"/>
  <c r="J134" i="10" s="1"/>
  <c r="CN186" i="1"/>
  <c r="G127" i="10" s="1"/>
  <c r="BE307" i="1"/>
  <c r="I248" i="7" s="1"/>
  <c r="CL145" i="1"/>
  <c r="CN145" i="1" s="1"/>
  <c r="G86" i="10" s="1"/>
  <c r="CL217" i="1"/>
  <c r="CN217" i="1" s="1"/>
  <c r="G158" i="10" s="1"/>
  <c r="CL92" i="1"/>
  <c r="CQ92" i="1" s="1"/>
  <c r="J33" i="10" s="1"/>
  <c r="CL122" i="1"/>
  <c r="CM122" i="1" s="1"/>
  <c r="F63" i="10" s="1"/>
  <c r="CL128" i="1"/>
  <c r="CN128" i="1" s="1"/>
  <c r="G69" i="10" s="1"/>
  <c r="CL300" i="1"/>
  <c r="CQ300" i="1" s="1"/>
  <c r="J241" i="10" s="1"/>
  <c r="CL219" i="1"/>
  <c r="CL65" i="1"/>
  <c r="CM65" i="1" s="1"/>
  <c r="F6" i="10" s="1"/>
  <c r="CL221" i="1"/>
  <c r="CL99" i="1"/>
  <c r="CQ99" i="1" s="1"/>
  <c r="J40" i="10" s="1"/>
  <c r="CL342" i="1"/>
  <c r="E283" i="10" s="1"/>
  <c r="CL120" i="1"/>
  <c r="CL286" i="1"/>
  <c r="CQ286" i="1" s="1"/>
  <c r="J227" i="10" s="1"/>
  <c r="CO186" i="1"/>
  <c r="H127" i="10" s="1"/>
  <c r="CB307" i="1"/>
  <c r="G248" i="9" s="1"/>
  <c r="CL68" i="1"/>
  <c r="E9" i="10" s="1"/>
  <c r="CL196" i="1"/>
  <c r="CQ196" i="1" s="1"/>
  <c r="J137" i="10" s="1"/>
  <c r="CL123" i="1"/>
  <c r="CQ123" i="1" s="1"/>
  <c r="J64" i="10" s="1"/>
  <c r="CL213" i="1"/>
  <c r="CN213" i="1" s="1"/>
  <c r="G154" i="10" s="1"/>
  <c r="CL124" i="1"/>
  <c r="CQ124" i="1" s="1"/>
  <c r="J65" i="10" s="1"/>
  <c r="CL159" i="1"/>
  <c r="CQ159" i="1" s="1"/>
  <c r="J100" i="10" s="1"/>
  <c r="CL148" i="1"/>
  <c r="CM148" i="1" s="1"/>
  <c r="F89" i="10" s="1"/>
  <c r="CL86" i="1"/>
  <c r="CL220" i="1"/>
  <c r="CM220" i="1" s="1"/>
  <c r="F161" i="10" s="1"/>
  <c r="CL283" i="1"/>
  <c r="CM283" i="1" s="1"/>
  <c r="F224" i="10" s="1"/>
  <c r="CL157" i="1"/>
  <c r="CQ157" i="1" s="1"/>
  <c r="J98" i="10" s="1"/>
  <c r="CL245" i="1"/>
  <c r="CL303" i="1"/>
  <c r="CQ303" i="1" s="1"/>
  <c r="J244" i="10" s="1"/>
  <c r="CL214" i="1"/>
  <c r="CL211" i="1"/>
  <c r="E152" i="10" s="1"/>
  <c r="CL132" i="1"/>
  <c r="CM132" i="1" s="1"/>
  <c r="F73" i="10" s="1"/>
  <c r="CL200" i="1"/>
  <c r="E141" i="10" s="1"/>
  <c r="CL259" i="1"/>
  <c r="CM259" i="1" s="1"/>
  <c r="F200" i="10" s="1"/>
  <c r="CL244" i="1"/>
  <c r="CL317" i="1"/>
  <c r="E258" i="10" s="1"/>
  <c r="CL169" i="1"/>
  <c r="CQ169" i="1" s="1"/>
  <c r="J110" i="10" s="1"/>
  <c r="CL151" i="1"/>
  <c r="CQ151" i="1" s="1"/>
  <c r="J92" i="10" s="1"/>
  <c r="CL227" i="1"/>
  <c r="CM227" i="1" s="1"/>
  <c r="F168" i="10" s="1"/>
  <c r="CL142" i="1"/>
  <c r="CL88" i="1"/>
  <c r="CN88" i="1" s="1"/>
  <c r="G29" i="10" s="1"/>
  <c r="CL177" i="1"/>
  <c r="CQ177" i="1" s="1"/>
  <c r="J118" i="10" s="1"/>
  <c r="CL254" i="1"/>
  <c r="CQ254" i="1" s="1"/>
  <c r="J195" i="10" s="1"/>
  <c r="CL188" i="1"/>
  <c r="CQ188" i="1" s="1"/>
  <c r="J129" i="10" s="1"/>
  <c r="CL166" i="1"/>
  <c r="CN166" i="1" s="1"/>
  <c r="G107" i="10" s="1"/>
  <c r="CL209" i="1"/>
  <c r="CM209" i="1" s="1"/>
  <c r="F150" i="10" s="1"/>
  <c r="CL110" i="1"/>
  <c r="E51" i="10" s="1"/>
  <c r="CL240" i="1"/>
  <c r="CQ240" i="1" s="1"/>
  <c r="J181" i="10" s="1"/>
  <c r="CP153" i="1"/>
  <c r="I94" i="10" s="1"/>
  <c r="CO81" i="1"/>
  <c r="CN81" i="1"/>
  <c r="G22" i="10" s="1"/>
  <c r="F249" i="9"/>
  <c r="CP358" i="1"/>
  <c r="I299" i="10" s="1"/>
  <c r="CL190" i="1"/>
  <c r="CN190" i="1" s="1"/>
  <c r="G131" i="10" s="1"/>
  <c r="CL348" i="1"/>
  <c r="CM348" i="1" s="1"/>
  <c r="F289" i="10" s="1"/>
  <c r="CL337" i="1"/>
  <c r="CM337" i="1" s="1"/>
  <c r="F278" i="10" s="1"/>
  <c r="CL172" i="1"/>
  <c r="CL243" i="1"/>
  <c r="CQ243" i="1" s="1"/>
  <c r="J184" i="10" s="1"/>
  <c r="CL91" i="1"/>
  <c r="CQ91" i="1" s="1"/>
  <c r="J32" i="10" s="1"/>
  <c r="CL187" i="1"/>
  <c r="CN187" i="1" s="1"/>
  <c r="G128" i="10" s="1"/>
  <c r="CL156" i="1"/>
  <c r="CL119" i="1"/>
  <c r="CL125" i="1"/>
  <c r="E66" i="10" s="1"/>
  <c r="CL133" i="1"/>
  <c r="CQ133" i="1" s="1"/>
  <c r="J74" i="10" s="1"/>
  <c r="CL116" i="1"/>
  <c r="CM116" i="1" s="1"/>
  <c r="F57" i="10" s="1"/>
  <c r="CL173" i="1"/>
  <c r="CL273" i="1"/>
  <c r="E214" i="10" s="1"/>
  <c r="CL350" i="1"/>
  <c r="E291" i="10" s="1"/>
  <c r="CM81" i="1"/>
  <c r="F22" i="10" s="1"/>
  <c r="CL140" i="1"/>
  <c r="CN140" i="1" s="1"/>
  <c r="G81" i="10" s="1"/>
  <c r="CL226" i="1"/>
  <c r="CL202" i="1"/>
  <c r="CL161" i="1"/>
  <c r="CL224" i="1"/>
  <c r="CQ224" i="1" s="1"/>
  <c r="J165" i="10" s="1"/>
  <c r="CL197" i="1"/>
  <c r="CQ197" i="1" s="1"/>
  <c r="J138" i="10" s="1"/>
  <c r="CL175" i="1"/>
  <c r="CL233" i="1"/>
  <c r="CM233" i="1" s="1"/>
  <c r="F174" i="10" s="1"/>
  <c r="CL112" i="1"/>
  <c r="CM112" i="1" s="1"/>
  <c r="F53" i="10" s="1"/>
  <c r="CL204" i="1"/>
  <c r="CQ204" i="1" s="1"/>
  <c r="J145" i="10" s="1"/>
  <c r="CL149" i="1"/>
  <c r="CQ149" i="1" s="1"/>
  <c r="J90" i="10" s="1"/>
  <c r="CL235" i="1"/>
  <c r="CQ235" i="1" s="1"/>
  <c r="J176" i="10" s="1"/>
  <c r="CL97" i="1"/>
  <c r="CL69" i="1"/>
  <c r="CM69" i="1" s="1"/>
  <c r="F10" i="10" s="1"/>
  <c r="CL258" i="1"/>
  <c r="CQ258" i="1" s="1"/>
  <c r="J199" i="10" s="1"/>
  <c r="CL238" i="1"/>
  <c r="CQ238" i="1" s="1"/>
  <c r="J179" i="10" s="1"/>
  <c r="CL98" i="1"/>
  <c r="CQ98" i="1" s="1"/>
  <c r="J39" i="10" s="1"/>
  <c r="CL306" i="1"/>
  <c r="E247" i="10" s="1"/>
  <c r="CL130" i="1"/>
  <c r="CL255" i="1"/>
  <c r="CM255" i="1" s="1"/>
  <c r="F196" i="10" s="1"/>
  <c r="CL95" i="1"/>
  <c r="CM95" i="1" s="1"/>
  <c r="F36" i="10" s="1"/>
  <c r="CL131" i="1"/>
  <c r="CL352" i="1"/>
  <c r="CM352" i="1" s="1"/>
  <c r="F293" i="10" s="1"/>
  <c r="CN153" i="1"/>
  <c r="G94" i="10" s="1"/>
  <c r="CL158" i="1"/>
  <c r="CM158" i="1" s="1"/>
  <c r="F99" i="10" s="1"/>
  <c r="CL248" i="1"/>
  <c r="E189" i="10" s="1"/>
  <c r="CL289" i="1"/>
  <c r="E230" i="10" s="1"/>
  <c r="CL104" i="1"/>
  <c r="CM104" i="1" s="1"/>
  <c r="F45" i="10" s="1"/>
  <c r="CL154" i="1"/>
  <c r="CN154" i="1" s="1"/>
  <c r="G95" i="10" s="1"/>
  <c r="CL106" i="1"/>
  <c r="CL239" i="1"/>
  <c r="CQ239" i="1" s="1"/>
  <c r="J180" i="10" s="1"/>
  <c r="CL146" i="1"/>
  <c r="E87" i="10" s="1"/>
  <c r="CL82" i="1"/>
  <c r="CN82" i="1" s="1"/>
  <c r="G23" i="10" s="1"/>
  <c r="CL176" i="1"/>
  <c r="CN176" i="1" s="1"/>
  <c r="G117" i="10" s="1"/>
  <c r="CL313" i="1"/>
  <c r="CN313" i="1" s="1"/>
  <c r="G254" i="10" s="1"/>
  <c r="CM153" i="1"/>
  <c r="F94" i="10" s="1"/>
  <c r="CC78" i="1"/>
  <c r="BY78" i="1" s="1"/>
  <c r="CK78" i="1" s="1"/>
  <c r="CA78" i="1" s="1"/>
  <c r="CB78" i="1" s="1"/>
  <c r="CL78" i="1"/>
  <c r="CM78" i="1" s="1"/>
  <c r="F19" i="10" s="1"/>
  <c r="CL236" i="1"/>
  <c r="CL168" i="1"/>
  <c r="CL135" i="1"/>
  <c r="CM135" i="1" s="1"/>
  <c r="F76" i="10" s="1"/>
  <c r="CL359" i="1"/>
  <c r="E300" i="10" s="1"/>
  <c r="CL229" i="1"/>
  <c r="E170" i="10" s="1"/>
  <c r="CL152" i="1"/>
  <c r="CM152" i="1" s="1"/>
  <c r="F93" i="10" s="1"/>
  <c r="CL155" i="1"/>
  <c r="CN155" i="1" s="1"/>
  <c r="G96" i="10" s="1"/>
  <c r="CL223" i="1"/>
  <c r="CL199" i="1"/>
  <c r="CN199" i="1" s="1"/>
  <c r="G140" i="10" s="1"/>
  <c r="CL73" i="1"/>
  <c r="CM73" i="1" s="1"/>
  <c r="F14" i="10" s="1"/>
  <c r="CL179" i="1"/>
  <c r="CQ179" i="1" s="1"/>
  <c r="J120" i="10" s="1"/>
  <c r="CL137" i="1"/>
  <c r="CN137" i="1" s="1"/>
  <c r="G78" i="10" s="1"/>
  <c r="CL192" i="1"/>
  <c r="CL164" i="1"/>
  <c r="CQ164" i="1" s="1"/>
  <c r="J105" i="10" s="1"/>
  <c r="CL264" i="1"/>
  <c r="CM264" i="1" s="1"/>
  <c r="F205" i="10" s="1"/>
  <c r="CL297" i="1"/>
  <c r="E238" i="10" s="1"/>
  <c r="CL83" i="1"/>
  <c r="CM83" i="1" s="1"/>
  <c r="F24" i="10" s="1"/>
  <c r="CL94" i="1"/>
  <c r="CM94" i="1" s="1"/>
  <c r="F35" i="10" s="1"/>
  <c r="CL299" i="1"/>
  <c r="E240" i="10" s="1"/>
  <c r="CL231" i="1"/>
  <c r="CQ231" i="1" s="1"/>
  <c r="J172" i="10" s="1"/>
  <c r="CL70" i="1"/>
  <c r="E11" i="10" s="1"/>
  <c r="CL134" i="1"/>
  <c r="CM134" i="1" s="1"/>
  <c r="F75" i="10" s="1"/>
  <c r="CL85" i="1"/>
  <c r="CN85" i="1" s="1"/>
  <c r="G26" i="10" s="1"/>
  <c r="BK331" i="1"/>
  <c r="O272" i="7" s="1"/>
  <c r="CL105" i="1"/>
  <c r="CQ105" i="1" s="1"/>
  <c r="J46" i="10" s="1"/>
  <c r="CL178" i="1"/>
  <c r="CN178" i="1" s="1"/>
  <c r="G119" i="10" s="1"/>
  <c r="CL346" i="1"/>
  <c r="E287" i="10" s="1"/>
  <c r="CL103" i="1"/>
  <c r="CQ103" i="1" s="1"/>
  <c r="J44" i="10" s="1"/>
  <c r="CL280" i="1"/>
  <c r="E221" i="10" s="1"/>
  <c r="CL143" i="1"/>
  <c r="CN143" i="1" s="1"/>
  <c r="G84" i="10" s="1"/>
  <c r="CL290" i="1"/>
  <c r="CM290" i="1" s="1"/>
  <c r="F231" i="10" s="1"/>
  <c r="CL160" i="1"/>
  <c r="CQ160" i="1" s="1"/>
  <c r="J101" i="10" s="1"/>
  <c r="CL241" i="1"/>
  <c r="CN241" i="1" s="1"/>
  <c r="G182" i="10" s="1"/>
  <c r="CL251" i="1"/>
  <c r="CQ251" i="1" s="1"/>
  <c r="J192" i="10" s="1"/>
  <c r="CL101" i="1"/>
  <c r="CQ101" i="1" s="1"/>
  <c r="J42" i="10" s="1"/>
  <c r="CL232" i="1"/>
  <c r="CQ232" i="1" s="1"/>
  <c r="J173" i="10" s="1"/>
  <c r="CL344" i="1"/>
  <c r="E285" i="10" s="1"/>
  <c r="CL246" i="1"/>
  <c r="CQ246" i="1" s="1"/>
  <c r="J187" i="10" s="1"/>
  <c r="CL334" i="1"/>
  <c r="E275" i="10" s="1"/>
  <c r="CL194" i="1"/>
  <c r="CN194" i="1" s="1"/>
  <c r="G135" i="10" s="1"/>
  <c r="CL208" i="1"/>
  <c r="E149" i="10" s="1"/>
  <c r="CL109" i="1"/>
  <c r="CQ109" i="1" s="1"/>
  <c r="J50" i="10" s="1"/>
  <c r="CP186" i="1"/>
  <c r="CL362" i="1"/>
  <c r="E303" i="10" s="1"/>
  <c r="CL115" i="1"/>
  <c r="CN115" i="1" s="1"/>
  <c r="G56" i="10" s="1"/>
  <c r="CL184" i="1"/>
  <c r="CL242" i="1"/>
  <c r="CN242" i="1" s="1"/>
  <c r="G183" i="10" s="1"/>
  <c r="CL234" i="1"/>
  <c r="CN234" i="1" s="1"/>
  <c r="G175" i="10" s="1"/>
  <c r="CL323" i="1"/>
  <c r="E264" i="10" s="1"/>
  <c r="CL185" i="1"/>
  <c r="CL163" i="1"/>
  <c r="CM163" i="1" s="1"/>
  <c r="F104" i="10" s="1"/>
  <c r="CL203" i="1"/>
  <c r="CN203" i="1" s="1"/>
  <c r="G144" i="10" s="1"/>
  <c r="CL257" i="1"/>
  <c r="CQ257" i="1" s="1"/>
  <c r="J198" i="10" s="1"/>
  <c r="E273" i="10"/>
  <c r="CN332" i="1"/>
  <c r="G273" i="10" s="1"/>
  <c r="CO332" i="1"/>
  <c r="H273" i="10" s="1"/>
  <c r="CQ332" i="1"/>
  <c r="J273" i="10" s="1"/>
  <c r="CM332" i="1"/>
  <c r="F273" i="10" s="1"/>
  <c r="D284" i="9"/>
  <c r="E269" i="10"/>
  <c r="CQ328" i="1"/>
  <c r="J269" i="10" s="1"/>
  <c r="CM328" i="1"/>
  <c r="F269" i="10" s="1"/>
  <c r="CN328" i="1"/>
  <c r="G269" i="10" s="1"/>
  <c r="BT332" i="1"/>
  <c r="BU332" i="1" s="1"/>
  <c r="BD332" i="1" s="1"/>
  <c r="CH328" i="1"/>
  <c r="BY328" i="1" s="1"/>
  <c r="BK328" i="1"/>
  <c r="O269" i="7" s="1"/>
  <c r="CH332" i="1"/>
  <c r="BY332" i="1" s="1"/>
  <c r="BK332" i="1"/>
  <c r="O273" i="7" s="1"/>
  <c r="CK325" i="1"/>
  <c r="CF76" i="1"/>
  <c r="CC76" i="1" s="1"/>
  <c r="H17" i="9" s="1"/>
  <c r="CC303" i="1"/>
  <c r="H244" i="9" s="1"/>
  <c r="CD303" i="1"/>
  <c r="I244" i="9" s="1"/>
  <c r="CK316" i="1"/>
  <c r="BY331" i="1"/>
  <c r="CK331" i="1" s="1"/>
  <c r="D299" i="9"/>
  <c r="CC359" i="1"/>
  <c r="H300" i="9" s="1"/>
  <c r="F223" i="9"/>
  <c r="CQ309" i="1"/>
  <c r="J250" i="10" s="1"/>
  <c r="CM309" i="1"/>
  <c r="F250" i="10" s="1"/>
  <c r="CN309" i="1"/>
  <c r="G250" i="10" s="1"/>
  <c r="CP309" i="1"/>
  <c r="I250" i="10" s="1"/>
  <c r="CK284" i="1"/>
  <c r="D225" i="9"/>
  <c r="BY307" i="1"/>
  <c r="CK307" i="1" s="1"/>
  <c r="CA303" i="1"/>
  <c r="CB303" i="1" s="1"/>
  <c r="G244" i="9" s="1"/>
  <c r="CD356" i="1"/>
  <c r="I297" i="9" s="1"/>
  <c r="D280" i="9"/>
  <c r="CC356" i="1"/>
  <c r="H297" i="9" s="1"/>
  <c r="BK299" i="1"/>
  <c r="O240" i="7" s="1"/>
  <c r="D228" i="9"/>
  <c r="CO327" i="1"/>
  <c r="H268" i="10" s="1"/>
  <c r="CN330" i="1"/>
  <c r="G271" i="10" s="1"/>
  <c r="D210" i="9"/>
  <c r="CM330" i="1"/>
  <c r="F271" i="10" s="1"/>
  <c r="CQ330" i="1"/>
  <c r="J271" i="10" s="1"/>
  <c r="I139" i="9"/>
  <c r="BK273" i="1"/>
  <c r="O214" i="7" s="1"/>
  <c r="T14" i="7"/>
  <c r="BZ352" i="1"/>
  <c r="E293" i="9" s="1"/>
  <c r="CP331" i="1"/>
  <c r="I272" i="10" s="1"/>
  <c r="CA352" i="1"/>
  <c r="O14" i="7"/>
  <c r="CC352" i="1"/>
  <c r="H293" i="9" s="1"/>
  <c r="BZ311" i="1"/>
  <c r="E252" i="9" s="1"/>
  <c r="CD352" i="1"/>
  <c r="I293" i="9" s="1"/>
  <c r="CP327" i="1"/>
  <c r="I268" i="10" s="1"/>
  <c r="CK281" i="1"/>
  <c r="D222" i="9"/>
  <c r="BZ303" i="1"/>
  <c r="E244" i="9" s="1"/>
  <c r="CA356" i="1"/>
  <c r="F297" i="9" s="1"/>
  <c r="BY282" i="1"/>
  <c r="CK282" i="1" s="1"/>
  <c r="I91" i="9"/>
  <c r="CD78" i="1"/>
  <c r="K19" i="9"/>
  <c r="BY327" i="1"/>
  <c r="D268" i="9" s="1"/>
  <c r="BK267" i="1"/>
  <c r="O208" i="7" s="1"/>
  <c r="T12" i="7"/>
  <c r="CO309" i="1"/>
  <c r="H250" i="10" s="1"/>
  <c r="D270" i="9"/>
  <c r="E25" i="9"/>
  <c r="CD359" i="1"/>
  <c r="I300" i="9" s="1"/>
  <c r="BY271" i="1"/>
  <c r="D212" i="9" s="1"/>
  <c r="F234" i="9"/>
  <c r="CD277" i="1"/>
  <c r="I218" i="9" s="1"/>
  <c r="F148" i="9"/>
  <c r="D304" i="9"/>
  <c r="CP265" i="1"/>
  <c r="I206" i="10" s="1"/>
  <c r="H212" i="9"/>
  <c r="CD311" i="1"/>
  <c r="I252" i="9" s="1"/>
  <c r="CO107" i="1"/>
  <c r="BZ359" i="1"/>
  <c r="E300" i="9" s="1"/>
  <c r="BT346" i="1"/>
  <c r="BU346" i="1" s="1"/>
  <c r="BD346" i="1" s="1"/>
  <c r="BE346" i="1" s="1"/>
  <c r="BT276" i="1"/>
  <c r="BU276" i="1" s="1"/>
  <c r="BD276" i="1" s="1"/>
  <c r="BE276" i="1" s="1"/>
  <c r="BY150" i="1"/>
  <c r="CK150" i="1" s="1"/>
  <c r="CC350" i="1"/>
  <c r="H291" i="9" s="1"/>
  <c r="CA344" i="1"/>
  <c r="F285" i="9" s="1"/>
  <c r="BT300" i="1"/>
  <c r="BU300" i="1" s="1"/>
  <c r="BD300" i="1" s="1"/>
  <c r="BE300" i="1" s="1"/>
  <c r="BT289" i="1"/>
  <c r="BU289" i="1" s="1"/>
  <c r="BD289" i="1" s="1"/>
  <c r="BE289" i="1" s="1"/>
  <c r="BP66" i="1"/>
  <c r="O7" i="7"/>
  <c r="O17" i="7"/>
  <c r="CP308" i="1"/>
  <c r="I249" i="10" s="1"/>
  <c r="D243" i="9"/>
  <c r="D207" i="9"/>
  <c r="CD348" i="1"/>
  <c r="I289" i="9" s="1"/>
  <c r="CD276" i="1"/>
  <c r="I217" i="9" s="1"/>
  <c r="CA334" i="1"/>
  <c r="CB334" i="1" s="1"/>
  <c r="CA313" i="1"/>
  <c r="CB313" i="1" s="1"/>
  <c r="CD350" i="1"/>
  <c r="I291" i="9" s="1"/>
  <c r="BZ276" i="1"/>
  <c r="E217" i="9" s="1"/>
  <c r="I202" i="9"/>
  <c r="D298" i="9"/>
  <c r="BK347" i="1"/>
  <c r="O288" i="7" s="1"/>
  <c r="BY309" i="1"/>
  <c r="CK309" i="1" s="1"/>
  <c r="CA311" i="1"/>
  <c r="F252" i="9" s="1"/>
  <c r="BZ334" i="1"/>
  <c r="E275" i="9" s="1"/>
  <c r="CA286" i="1"/>
  <c r="CB286" i="1" s="1"/>
  <c r="G227" i="9" s="1"/>
  <c r="BZ350" i="1"/>
  <c r="E291" i="9" s="1"/>
  <c r="CO271" i="1"/>
  <c r="H212" i="10" s="1"/>
  <c r="CA276" i="1"/>
  <c r="CB276" i="1" s="1"/>
  <c r="G217" i="9" s="1"/>
  <c r="BK275" i="1"/>
  <c r="O216" i="7" s="1"/>
  <c r="CC311" i="1"/>
  <c r="H252" i="9" s="1"/>
  <c r="BK319" i="1"/>
  <c r="O260" i="7" s="1"/>
  <c r="CC313" i="1"/>
  <c r="CA350" i="1"/>
  <c r="CB350" i="1" s="1"/>
  <c r="G291" i="9" s="1"/>
  <c r="CB271" i="1"/>
  <c r="BZ356" i="1"/>
  <c r="E297" i="9" s="1"/>
  <c r="CA359" i="1"/>
  <c r="CB359" i="1" s="1"/>
  <c r="G300" i="9" s="1"/>
  <c r="CC277" i="1"/>
  <c r="H218" i="9" s="1"/>
  <c r="CP310" i="1"/>
  <c r="I251" i="10" s="1"/>
  <c r="BK290" i="1"/>
  <c r="O231" i="7" s="1"/>
  <c r="I136" i="9"/>
  <c r="CD275" i="1"/>
  <c r="I216" i="9" s="1"/>
  <c r="CA290" i="1"/>
  <c r="CB290" i="1" s="1"/>
  <c r="CD317" i="1"/>
  <c r="I258" i="9" s="1"/>
  <c r="G271" i="9"/>
  <c r="CP330" i="1"/>
  <c r="I271" i="10" s="1"/>
  <c r="G234" i="9"/>
  <c r="CP293" i="1"/>
  <c r="I234" i="10" s="1"/>
  <c r="BY293" i="1"/>
  <c r="CK293" i="1" s="1"/>
  <c r="D213" i="9"/>
  <c r="BT286" i="1"/>
  <c r="BU286" i="1" s="1"/>
  <c r="BD286" i="1" s="1"/>
  <c r="H227" i="7" s="1"/>
  <c r="CP282" i="1"/>
  <c r="I223" i="10" s="1"/>
  <c r="CC334" i="1"/>
  <c r="H275" i="9" s="1"/>
  <c r="BT267" i="1"/>
  <c r="BU267" i="1" s="1"/>
  <c r="BD267" i="1" s="1"/>
  <c r="BE267" i="1" s="1"/>
  <c r="CC275" i="1"/>
  <c r="H216" i="9" s="1"/>
  <c r="CD286" i="1"/>
  <c r="I227" i="9" s="1"/>
  <c r="CD299" i="1"/>
  <c r="I240" i="9" s="1"/>
  <c r="CD290" i="1"/>
  <c r="I231" i="9" s="1"/>
  <c r="CA264" i="1"/>
  <c r="F205" i="9" s="1"/>
  <c r="CC273" i="1"/>
  <c r="H214" i="9" s="1"/>
  <c r="BT264" i="1"/>
  <c r="BU264" i="1" s="1"/>
  <c r="BD264" i="1" s="1"/>
  <c r="BE264" i="1" s="1"/>
  <c r="CC346" i="1"/>
  <c r="H287" i="9" s="1"/>
  <c r="E31" i="9"/>
  <c r="BT80" i="1"/>
  <c r="BU80" i="1" s="1"/>
  <c r="BD80" i="1" s="1"/>
  <c r="BE80" i="1" s="1"/>
  <c r="BF80" i="1" s="1"/>
  <c r="BW80" i="1" s="1"/>
  <c r="BL80" i="1" s="1"/>
  <c r="P21" i="7" s="1"/>
  <c r="BT319" i="1"/>
  <c r="BU319" i="1" s="1"/>
  <c r="BD319" i="1" s="1"/>
  <c r="BE319" i="1" s="1"/>
  <c r="CC286" i="1"/>
  <c r="H227" i="9" s="1"/>
  <c r="BK352" i="1"/>
  <c r="O293" i="7" s="1"/>
  <c r="CA277" i="1"/>
  <c r="F218" i="9" s="1"/>
  <c r="I85" i="9"/>
  <c r="D211" i="9"/>
  <c r="F271" i="9"/>
  <c r="D265" i="9"/>
  <c r="CO361" i="1"/>
  <c r="H302" i="10" s="1"/>
  <c r="BK311" i="1"/>
  <c r="O252" i="7" s="1"/>
  <c r="BN75" i="1"/>
  <c r="R16" i="7" s="1"/>
  <c r="BC75" i="1"/>
  <c r="G16" i="7" s="1"/>
  <c r="BI75" i="1"/>
  <c r="M16" i="7" s="1"/>
  <c r="BA75" i="1"/>
  <c r="E16" i="7" s="1"/>
  <c r="BM75" i="1"/>
  <c r="AZ75" i="1"/>
  <c r="D16" i="7" s="1"/>
  <c r="BG75" i="1"/>
  <c r="BB75" i="1"/>
  <c r="F16" i="7" s="1"/>
  <c r="BH75" i="1"/>
  <c r="L16" i="7" s="1"/>
  <c r="BQ75" i="1"/>
  <c r="BJ75" i="1"/>
  <c r="N16" i="7" s="1"/>
  <c r="CE75" i="1"/>
  <c r="S16" i="7"/>
  <c r="CD346" i="1"/>
  <c r="I287" i="9" s="1"/>
  <c r="BK342" i="1"/>
  <c r="O283" i="7" s="1"/>
  <c r="BZ286" i="1"/>
  <c r="E227" i="9" s="1"/>
  <c r="CC323" i="1"/>
  <c r="H264" i="9" s="1"/>
  <c r="BY330" i="1"/>
  <c r="CK330" i="1" s="1"/>
  <c r="BY249" i="1"/>
  <c r="CK249" i="1" s="1"/>
  <c r="BK289" i="1"/>
  <c r="O230" i="7" s="1"/>
  <c r="BZ346" i="1"/>
  <c r="E287" i="9" s="1"/>
  <c r="CD334" i="1"/>
  <c r="I275" i="9" s="1"/>
  <c r="CC290" i="1"/>
  <c r="H231" i="9" s="1"/>
  <c r="CC297" i="1"/>
  <c r="H238" i="9" s="1"/>
  <c r="BK341" i="1"/>
  <c r="O282" i="7" s="1"/>
  <c r="BT342" i="1"/>
  <c r="BU342" i="1" s="1"/>
  <c r="BD342" i="1" s="1"/>
  <c r="H283" i="7" s="1"/>
  <c r="BZ277" i="1"/>
  <c r="E218" i="9" s="1"/>
  <c r="G239" i="9"/>
  <c r="CP298" i="1"/>
  <c r="I239" i="10" s="1"/>
  <c r="BE355" i="1"/>
  <c r="H296" i="7"/>
  <c r="BE282" i="1"/>
  <c r="H223" i="7"/>
  <c r="CQ276" i="1"/>
  <c r="J217" i="10" s="1"/>
  <c r="CM276" i="1"/>
  <c r="F217" i="10" s="1"/>
  <c r="BT280" i="1"/>
  <c r="BU280" i="1" s="1"/>
  <c r="BD280" i="1" s="1"/>
  <c r="BT356" i="1"/>
  <c r="BU356" i="1" s="1"/>
  <c r="BD356" i="1" s="1"/>
  <c r="BF270" i="1"/>
  <c r="I211" i="7"/>
  <c r="E260" i="10"/>
  <c r="CM319" i="1"/>
  <c r="F260" i="10" s="1"/>
  <c r="CO252" i="1"/>
  <c r="H193" i="10" s="1"/>
  <c r="H221" i="9"/>
  <c r="BE335" i="1"/>
  <c r="H276" i="7"/>
  <c r="H224" i="9"/>
  <c r="CN303" i="1"/>
  <c r="G244" i="10" s="1"/>
  <c r="BK297" i="1"/>
  <c r="O238" i="7" s="1"/>
  <c r="BT285" i="1"/>
  <c r="BU285" i="1" s="1"/>
  <c r="BD285" i="1" s="1"/>
  <c r="K282" i="9"/>
  <c r="CC341" i="1"/>
  <c r="CA341" i="1"/>
  <c r="CD341" i="1"/>
  <c r="I282" i="9" s="1"/>
  <c r="BZ341" i="1"/>
  <c r="E282" i="9" s="1"/>
  <c r="K224" i="9"/>
  <c r="BZ283" i="1"/>
  <c r="E224" i="9" s="1"/>
  <c r="CD283" i="1"/>
  <c r="I224" i="9" s="1"/>
  <c r="CA283" i="1"/>
  <c r="BK264" i="1"/>
  <c r="O205" i="7" s="1"/>
  <c r="CA362" i="1"/>
  <c r="CO278" i="1"/>
  <c r="H219" i="10" s="1"/>
  <c r="BK276" i="1"/>
  <c r="O217" i="7" s="1"/>
  <c r="BF266" i="1"/>
  <c r="I207" i="7"/>
  <c r="BF336" i="1"/>
  <c r="I277" i="7"/>
  <c r="BF340" i="1"/>
  <c r="I281" i="7"/>
  <c r="BZ299" i="1"/>
  <c r="E240" i="9" s="1"/>
  <c r="CD342" i="1"/>
  <c r="I283" i="9" s="1"/>
  <c r="CA306" i="1"/>
  <c r="CD264" i="1"/>
  <c r="I205" i="9" s="1"/>
  <c r="BT334" i="1"/>
  <c r="BU334" i="1" s="1"/>
  <c r="BD334" i="1" s="1"/>
  <c r="BF284" i="1"/>
  <c r="I225" i="7"/>
  <c r="BF321" i="1"/>
  <c r="I262" i="7"/>
  <c r="CA347" i="1"/>
  <c r="BK348" i="1"/>
  <c r="O289" i="7" s="1"/>
  <c r="BK317" i="1"/>
  <c r="O258" i="7" s="1"/>
  <c r="CC317" i="1"/>
  <c r="H276" i="9"/>
  <c r="BY335" i="1"/>
  <c r="BT347" i="1"/>
  <c r="BU347" i="1" s="1"/>
  <c r="BD347" i="1" s="1"/>
  <c r="BT306" i="1"/>
  <c r="BU306" i="1" s="1"/>
  <c r="BD306" i="1" s="1"/>
  <c r="BK346" i="1"/>
  <c r="O287" i="7" s="1"/>
  <c r="BZ323" i="1"/>
  <c r="E264" i="9" s="1"/>
  <c r="BK362" i="1"/>
  <c r="O303" i="7" s="1"/>
  <c r="BF298" i="1"/>
  <c r="I239" i="7"/>
  <c r="BF301" i="1"/>
  <c r="I242" i="7"/>
  <c r="BF351" i="1"/>
  <c r="I292" i="7"/>
  <c r="BF268" i="1"/>
  <c r="I209" i="7"/>
  <c r="BF272" i="1"/>
  <c r="I213" i="7"/>
  <c r="K208" i="9"/>
  <c r="CD267" i="1"/>
  <c r="I208" i="9" s="1"/>
  <c r="CC267" i="1"/>
  <c r="CA267" i="1"/>
  <c r="BF318" i="1"/>
  <c r="I259" i="7"/>
  <c r="BK303" i="1"/>
  <c r="O244" i="7" s="1"/>
  <c r="CO293" i="1"/>
  <c r="H234" i="10" s="1"/>
  <c r="D206" i="9"/>
  <c r="D251" i="9"/>
  <c r="CM280" i="1"/>
  <c r="F221" i="10" s="1"/>
  <c r="BF354" i="1"/>
  <c r="I295" i="7"/>
  <c r="BF353" i="1"/>
  <c r="I294" i="7"/>
  <c r="CB289" i="1"/>
  <c r="G230" i="9" s="1"/>
  <c r="F230" i="9"/>
  <c r="BE361" i="1"/>
  <c r="H302" i="7"/>
  <c r="K278" i="9"/>
  <c r="CC337" i="1"/>
  <c r="CA337" i="1"/>
  <c r="CD337" i="1"/>
  <c r="I278" i="9" s="1"/>
  <c r="BF269" i="1"/>
  <c r="I210" i="7"/>
  <c r="BF265" i="1"/>
  <c r="I206" i="7"/>
  <c r="H296" i="9"/>
  <c r="BY355" i="1"/>
  <c r="CA275" i="1"/>
  <c r="BK350" i="1"/>
  <c r="O291" i="7" s="1"/>
  <c r="BK283" i="1"/>
  <c r="O224" i="7" s="1"/>
  <c r="CD297" i="1"/>
  <c r="I238" i="9" s="1"/>
  <c r="K221" i="9"/>
  <c r="CA280" i="1"/>
  <c r="BZ280" i="1"/>
  <c r="E221" i="9" s="1"/>
  <c r="CD280" i="1"/>
  <c r="I221" i="9" s="1"/>
  <c r="BK277" i="1"/>
  <c r="O218" i="7" s="1"/>
  <c r="CA342" i="1"/>
  <c r="CC306" i="1"/>
  <c r="BK286" i="1"/>
  <c r="O227" i="7" s="1"/>
  <c r="CC264" i="1"/>
  <c r="BZ273" i="1"/>
  <c r="E214" i="9" s="1"/>
  <c r="BZ347" i="1"/>
  <c r="E288" i="9" s="1"/>
  <c r="K226" i="9"/>
  <c r="CC285" i="1"/>
  <c r="CA285" i="1"/>
  <c r="BZ285" i="1"/>
  <c r="E226" i="9" s="1"/>
  <c r="BT311" i="1"/>
  <c r="BU311" i="1" s="1"/>
  <c r="BD311" i="1" s="1"/>
  <c r="BZ317" i="1"/>
  <c r="E258" i="9" s="1"/>
  <c r="BK313" i="1"/>
  <c r="O254" i="7" s="1"/>
  <c r="BK337" i="1"/>
  <c r="O278" i="7" s="1"/>
  <c r="BF288" i="1"/>
  <c r="I229" i="7"/>
  <c r="BF287" i="1"/>
  <c r="I228" i="7"/>
  <c r="BT297" i="1"/>
  <c r="BU297" i="1" s="1"/>
  <c r="BD297" i="1" s="1"/>
  <c r="CD319" i="1"/>
  <c r="I260" i="9" s="1"/>
  <c r="BK309" i="1"/>
  <c r="O250" i="7" s="1"/>
  <c r="BT337" i="1"/>
  <c r="BU337" i="1" s="1"/>
  <c r="BD337" i="1" s="1"/>
  <c r="BF296" i="1"/>
  <c r="I237" i="7"/>
  <c r="BF315" i="1"/>
  <c r="I256" i="7"/>
  <c r="BE278" i="1"/>
  <c r="H219" i="7"/>
  <c r="I31" i="9"/>
  <c r="H91" i="9"/>
  <c r="BE293" i="1"/>
  <c r="H234" i="7"/>
  <c r="BE331" i="1"/>
  <c r="H272" i="7"/>
  <c r="BY114" i="1"/>
  <c r="CK114" i="1" s="1"/>
  <c r="CA348" i="1"/>
  <c r="BT341" i="1"/>
  <c r="BU341" i="1" s="1"/>
  <c r="BD341" i="1" s="1"/>
  <c r="BT350" i="1"/>
  <c r="BU350" i="1" s="1"/>
  <c r="BD350" i="1" s="1"/>
  <c r="BT359" i="1"/>
  <c r="BU359" i="1" s="1"/>
  <c r="BD359" i="1" s="1"/>
  <c r="CC276" i="1"/>
  <c r="E208" i="10"/>
  <c r="CN267" i="1"/>
  <c r="G208" i="10" s="1"/>
  <c r="CM267" i="1"/>
  <c r="F208" i="10" s="1"/>
  <c r="CQ267" i="1"/>
  <c r="J208" i="10" s="1"/>
  <c r="BT277" i="1"/>
  <c r="BU277" i="1" s="1"/>
  <c r="BD277" i="1" s="1"/>
  <c r="CA346" i="1"/>
  <c r="BT313" i="1"/>
  <c r="BU313" i="1" s="1"/>
  <c r="BD313" i="1" s="1"/>
  <c r="CC362" i="1"/>
  <c r="BZ275" i="1"/>
  <c r="E216" i="9" s="1"/>
  <c r="BT352" i="1"/>
  <c r="BU352" i="1" s="1"/>
  <c r="BD352" i="1" s="1"/>
  <c r="BF339" i="1"/>
  <c r="I280" i="7"/>
  <c r="BF343" i="1"/>
  <c r="I284" i="7"/>
  <c r="BF345" i="1"/>
  <c r="I286" i="7"/>
  <c r="BT299" i="1"/>
  <c r="BU299" i="1" s="1"/>
  <c r="BD299" i="1" s="1"/>
  <c r="BZ290" i="1"/>
  <c r="E231" i="9" s="1"/>
  <c r="BZ342" i="1"/>
  <c r="E283" i="9" s="1"/>
  <c r="CD306" i="1"/>
  <c r="I247" i="9" s="1"/>
  <c r="BT283" i="1"/>
  <c r="BU283" i="1" s="1"/>
  <c r="BD283" i="1" s="1"/>
  <c r="BK344" i="1"/>
  <c r="O285" i="7" s="1"/>
  <c r="CD273" i="1"/>
  <c r="I214" i="9" s="1"/>
  <c r="BF304" i="1"/>
  <c r="I245" i="7"/>
  <c r="BF310" i="1"/>
  <c r="I251" i="7"/>
  <c r="BF322" i="1"/>
  <c r="I263" i="7"/>
  <c r="BT303" i="1"/>
  <c r="BU303" i="1" s="1"/>
  <c r="BD303" i="1" s="1"/>
  <c r="CC347" i="1"/>
  <c r="CA317" i="1"/>
  <c r="CB335" i="1"/>
  <c r="F276" i="9"/>
  <c r="CA319" i="1"/>
  <c r="H302" i="9"/>
  <c r="BY361" i="1"/>
  <c r="BK300" i="1"/>
  <c r="O241" i="7" s="1"/>
  <c r="BF316" i="1"/>
  <c r="I257" i="7"/>
  <c r="BF329" i="1"/>
  <c r="I270" i="7"/>
  <c r="BF349" i="1"/>
  <c r="I290" i="7"/>
  <c r="BF295" i="1"/>
  <c r="I236" i="7"/>
  <c r="CB278" i="1"/>
  <c r="F219" i="9"/>
  <c r="BT348" i="1"/>
  <c r="BU348" i="1" s="1"/>
  <c r="BD348" i="1" s="1"/>
  <c r="BF324" i="1"/>
  <c r="I265" i="7"/>
  <c r="BE271" i="1"/>
  <c r="H212" i="7"/>
  <c r="BE327" i="1"/>
  <c r="H268" i="7"/>
  <c r="BE309" i="1"/>
  <c r="H250" i="7"/>
  <c r="D239" i="9"/>
  <c r="CB355" i="1"/>
  <c r="F296" i="9"/>
  <c r="BZ348" i="1"/>
  <c r="E289" i="9" s="1"/>
  <c r="H285" i="9"/>
  <c r="BY344" i="1"/>
  <c r="BF305" i="1"/>
  <c r="I246" i="7"/>
  <c r="BF312" i="1"/>
  <c r="I253" i="7"/>
  <c r="BK280" i="1"/>
  <c r="O221" i="7" s="1"/>
  <c r="BZ267" i="1"/>
  <c r="E208" i="9" s="1"/>
  <c r="E282" i="10"/>
  <c r="CN341" i="1"/>
  <c r="G282" i="10" s="1"/>
  <c r="CQ341" i="1"/>
  <c r="J282" i="10" s="1"/>
  <c r="CM341" i="1"/>
  <c r="F282" i="10" s="1"/>
  <c r="E252" i="10"/>
  <c r="CQ311" i="1"/>
  <c r="J252" i="10" s="1"/>
  <c r="CB352" i="1"/>
  <c r="G293" i="9" s="1"/>
  <c r="F293" i="9"/>
  <c r="BZ362" i="1"/>
  <c r="E303" i="9" s="1"/>
  <c r="BT362" i="1"/>
  <c r="BU362" i="1" s="1"/>
  <c r="BD362" i="1" s="1"/>
  <c r="BF360" i="1"/>
  <c r="I301" i="7"/>
  <c r="BF291" i="1"/>
  <c r="I232" i="7"/>
  <c r="BF302" i="1"/>
  <c r="I243" i="7"/>
  <c r="CO335" i="1"/>
  <c r="H276" i="10" s="1"/>
  <c r="CA299" i="1"/>
  <c r="BZ297" i="1"/>
  <c r="E238" i="9" s="1"/>
  <c r="K230" i="9"/>
  <c r="BZ289" i="1"/>
  <c r="E230" i="9" s="1"/>
  <c r="CD289" i="1"/>
  <c r="I230" i="9" s="1"/>
  <c r="CC289" i="1"/>
  <c r="BZ306" i="1"/>
  <c r="E247" i="9" s="1"/>
  <c r="BZ264" i="1"/>
  <c r="E205" i="9" s="1"/>
  <c r="CD347" i="1"/>
  <c r="I288" i="9" s="1"/>
  <c r="CB361" i="1"/>
  <c r="F302" i="9"/>
  <c r="BK330" i="1"/>
  <c r="O271" i="7" s="1"/>
  <c r="BT323" i="1"/>
  <c r="BU323" i="1" s="1"/>
  <c r="BD323" i="1" s="1"/>
  <c r="BF357" i="1"/>
  <c r="I298" i="7"/>
  <c r="BF326" i="1"/>
  <c r="I267" i="7"/>
  <c r="BF338" i="1"/>
  <c r="I279" i="7"/>
  <c r="BZ319" i="1"/>
  <c r="E260" i="9" s="1"/>
  <c r="BK285" i="1"/>
  <c r="O226" i="7" s="1"/>
  <c r="CA323" i="1"/>
  <c r="BT275" i="1"/>
  <c r="BU275" i="1" s="1"/>
  <c r="BD275" i="1" s="1"/>
  <c r="BE330" i="1"/>
  <c r="H271" i="7"/>
  <c r="BE308" i="1"/>
  <c r="H249" i="7"/>
  <c r="CC348" i="1"/>
  <c r="E278" i="10"/>
  <c r="CQ337" i="1"/>
  <c r="J278" i="10" s="1"/>
  <c r="BK334" i="1"/>
  <c r="O275" i="7" s="1"/>
  <c r="BT290" i="1"/>
  <c r="BU290" i="1" s="1"/>
  <c r="BD290" i="1" s="1"/>
  <c r="BT273" i="1"/>
  <c r="BU273" i="1" s="1"/>
  <c r="BD273" i="1" s="1"/>
  <c r="CD362" i="1"/>
  <c r="I303" i="9" s="1"/>
  <c r="BT317" i="1"/>
  <c r="BU317" i="1" s="1"/>
  <c r="BD317" i="1" s="1"/>
  <c r="BK356" i="1"/>
  <c r="O297" i="7" s="1"/>
  <c r="BF292" i="1"/>
  <c r="I233" i="7"/>
  <c r="BF320" i="1"/>
  <c r="I261" i="7"/>
  <c r="CC299" i="1"/>
  <c r="CA297" i="1"/>
  <c r="K241" i="9"/>
  <c r="CA300" i="1"/>
  <c r="CC300" i="1"/>
  <c r="CD300" i="1"/>
  <c r="I241" i="9" s="1"/>
  <c r="CC342" i="1"/>
  <c r="BK306" i="1"/>
  <c r="O247" i="7" s="1"/>
  <c r="BT344" i="1"/>
  <c r="BU344" i="1" s="1"/>
  <c r="BD344" i="1" s="1"/>
  <c r="BK323" i="1"/>
  <c r="O264" i="7" s="1"/>
  <c r="E254" i="10"/>
  <c r="CA273" i="1"/>
  <c r="BF279" i="1"/>
  <c r="I220" i="7"/>
  <c r="BF325" i="1"/>
  <c r="I266" i="7"/>
  <c r="H219" i="9"/>
  <c r="BY278" i="1"/>
  <c r="CC319" i="1"/>
  <c r="BK359" i="1"/>
  <c r="O300" i="7" s="1"/>
  <c r="CD323" i="1"/>
  <c r="I264" i="9" s="1"/>
  <c r="BF274" i="1"/>
  <c r="I215" i="7"/>
  <c r="BF294" i="1"/>
  <c r="I235" i="7"/>
  <c r="BF281" i="1"/>
  <c r="I222" i="7"/>
  <c r="BF333" i="1"/>
  <c r="I274" i="7"/>
  <c r="BF358" i="1"/>
  <c r="I299" i="7"/>
  <c r="CH80" i="1"/>
  <c r="BK80" i="1"/>
  <c r="BT77" i="1"/>
  <c r="BU77" i="1" s="1"/>
  <c r="BD77" i="1" s="1"/>
  <c r="BE77" i="1" s="1"/>
  <c r="BF77" i="1" s="1"/>
  <c r="BW77" i="1" s="1"/>
  <c r="BL77" i="1" s="1"/>
  <c r="P18" i="7" s="1"/>
  <c r="BK77" i="1"/>
  <c r="BT74" i="1"/>
  <c r="BU74" i="1" s="1"/>
  <c r="BD74" i="1" s="1"/>
  <c r="BE74" i="1" s="1"/>
  <c r="BF74" i="1" s="1"/>
  <c r="BW74" i="1" s="1"/>
  <c r="BL74" i="1" s="1"/>
  <c r="P15" i="7" s="1"/>
  <c r="BK74" i="1"/>
  <c r="BJ79" i="1"/>
  <c r="N20" i="7" s="1"/>
  <c r="BG79" i="1"/>
  <c r="BH79" i="1"/>
  <c r="L20" i="7" s="1"/>
  <c r="AZ79" i="1"/>
  <c r="D20" i="7" s="1"/>
  <c r="BC79" i="1"/>
  <c r="G20" i="7" s="1"/>
  <c r="BA79" i="1"/>
  <c r="E20" i="7" s="1"/>
  <c r="BI79" i="1"/>
  <c r="M20" i="7" s="1"/>
  <c r="BB79" i="1"/>
  <c r="F20" i="7" s="1"/>
  <c r="BN79" i="1"/>
  <c r="R20" i="7" s="1"/>
  <c r="BQ79" i="1"/>
  <c r="BM79" i="1"/>
  <c r="CE79" i="1"/>
  <c r="S20" i="7"/>
  <c r="BW72" i="1"/>
  <c r="BL72" i="1" s="1"/>
  <c r="P13" i="7" s="1"/>
  <c r="BW66" i="1"/>
  <c r="BL66" i="1" s="1"/>
  <c r="P7" i="7" s="1"/>
  <c r="BY108" i="1"/>
  <c r="CK108" i="1" s="1"/>
  <c r="CA242" i="1"/>
  <c r="CB242" i="1" s="1"/>
  <c r="D209" i="9"/>
  <c r="BY174" i="1"/>
  <c r="CK174" i="1" s="1"/>
  <c r="CA85" i="1"/>
  <c r="CB85" i="1" s="1"/>
  <c r="CP85" i="1" s="1"/>
  <c r="BZ122" i="1"/>
  <c r="E63" i="9" s="1"/>
  <c r="CA178" i="1"/>
  <c r="CB178" i="1" s="1"/>
  <c r="F48" i="9"/>
  <c r="BZ109" i="1"/>
  <c r="CD250" i="1"/>
  <c r="BZ95" i="1"/>
  <c r="E36" i="9" s="1"/>
  <c r="BZ158" i="1"/>
  <c r="E99" i="9" s="1"/>
  <c r="BZ115" i="1"/>
  <c r="E56" i="9" s="1"/>
  <c r="BZ232" i="1"/>
  <c r="E173" i="9" s="1"/>
  <c r="CC229" i="1"/>
  <c r="H170" i="9" s="1"/>
  <c r="CD123" i="1"/>
  <c r="BY81" i="1"/>
  <c r="CK81" i="1" s="1"/>
  <c r="BZ226" i="1"/>
  <c r="E167" i="9" s="1"/>
  <c r="BZ251" i="1"/>
  <c r="CC231" i="1"/>
  <c r="H172" i="9" s="1"/>
  <c r="CA151" i="1"/>
  <c r="CB151" i="1" s="1"/>
  <c r="BZ208" i="1"/>
  <c r="E149" i="9" s="1"/>
  <c r="CD188" i="1"/>
  <c r="CO188" i="1" s="1"/>
  <c r="BZ172" i="1"/>
  <c r="E113" i="9" s="1"/>
  <c r="CC212" i="1"/>
  <c r="BY252" i="1"/>
  <c r="CK252" i="1" s="1"/>
  <c r="CD236" i="1"/>
  <c r="I177" i="9" s="1"/>
  <c r="CO117" i="1"/>
  <c r="H58" i="10" s="1"/>
  <c r="BZ193" i="1"/>
  <c r="E134" i="9" s="1"/>
  <c r="BZ100" i="1"/>
  <c r="E41" i="9" s="1"/>
  <c r="BZ191" i="1"/>
  <c r="E132" i="9" s="1"/>
  <c r="BZ106" i="1"/>
  <c r="E47" i="9" s="1"/>
  <c r="CC224" i="1"/>
  <c r="BZ230" i="1"/>
  <c r="E171" i="9" s="1"/>
  <c r="CA125" i="1"/>
  <c r="CB125" i="1" s="1"/>
  <c r="BZ104" i="1"/>
  <c r="E45" i="9" s="1"/>
  <c r="CK326" i="1"/>
  <c r="D267" i="9"/>
  <c r="G209" i="9"/>
  <c r="CP268" i="1"/>
  <c r="I209" i="10" s="1"/>
  <c r="CA111" i="1"/>
  <c r="CB111" i="1" s="1"/>
  <c r="CA213" i="1"/>
  <c r="CB213" i="1" s="1"/>
  <c r="CA243" i="1"/>
  <c r="CB243" i="1" s="1"/>
  <c r="CC148" i="1"/>
  <c r="CC113" i="1"/>
  <c r="BZ143" i="1"/>
  <c r="E84" i="9" s="1"/>
  <c r="CC248" i="1"/>
  <c r="BZ246" i="1"/>
  <c r="E187" i="9" s="1"/>
  <c r="CC86" i="1"/>
  <c r="CC141" i="1"/>
  <c r="BZ184" i="1"/>
  <c r="E125" i="9" s="1"/>
  <c r="BZ157" i="1"/>
  <c r="E98" i="9" s="1"/>
  <c r="CC240" i="1"/>
  <c r="CA247" i="1"/>
  <c r="CB247" i="1" s="1"/>
  <c r="G188" i="9" s="1"/>
  <c r="CC164" i="1"/>
  <c r="CA88" i="1"/>
  <c r="CB88" i="1" s="1"/>
  <c r="CK292" i="1"/>
  <c r="D233" i="9"/>
  <c r="G215" i="9"/>
  <c r="CP274" i="1"/>
  <c r="I215" i="10" s="1"/>
  <c r="E67" i="9"/>
  <c r="G94" i="9"/>
  <c r="CC112" i="1"/>
  <c r="CC118" i="1"/>
  <c r="CA131" i="1"/>
  <c r="CB131" i="1" s="1"/>
  <c r="BZ97" i="1"/>
  <c r="E38" i="9" s="1"/>
  <c r="BZ217" i="1"/>
  <c r="E158" i="9" s="1"/>
  <c r="BY228" i="1"/>
  <c r="CK228" i="1" s="1"/>
  <c r="BY183" i="1"/>
  <c r="CK183" i="1" s="1"/>
  <c r="BY93" i="1"/>
  <c r="CK93" i="1" s="1"/>
  <c r="BZ160" i="1"/>
  <c r="BZ214" i="1"/>
  <c r="E155" i="9" s="1"/>
  <c r="CA203" i="1"/>
  <c r="CB203" i="1" s="1"/>
  <c r="BZ83" i="1"/>
  <c r="E24" i="9" s="1"/>
  <c r="CC206" i="1"/>
  <c r="H147" i="9" s="1"/>
  <c r="BZ262" i="1"/>
  <c r="E203" i="9" s="1"/>
  <c r="CA181" i="1"/>
  <c r="CB181" i="1" s="1"/>
  <c r="CD145" i="1"/>
  <c r="CO145" i="1" s="1"/>
  <c r="CA119" i="1"/>
  <c r="CB119" i="1" s="1"/>
  <c r="CK322" i="1"/>
  <c r="D263" i="9"/>
  <c r="G267" i="9"/>
  <c r="CP326" i="1"/>
  <c r="I267" i="10" s="1"/>
  <c r="G229" i="9"/>
  <c r="CP288" i="1"/>
  <c r="I229" i="10" s="1"/>
  <c r="CA135" i="1"/>
  <c r="CB135" i="1" s="1"/>
  <c r="CP135" i="1" s="1"/>
  <c r="BY195" i="1"/>
  <c r="CK195" i="1" s="1"/>
  <c r="CA139" i="1"/>
  <c r="CB139" i="1" s="1"/>
  <c r="CC105" i="1"/>
  <c r="H46" i="9" s="1"/>
  <c r="CA185" i="1"/>
  <c r="CB185" i="1" s="1"/>
  <c r="CP185" i="1" s="1"/>
  <c r="BZ98" i="1"/>
  <c r="E39" i="9" s="1"/>
  <c r="BZ245" i="1"/>
  <c r="E186" i="9" s="1"/>
  <c r="CA239" i="1"/>
  <c r="CB239" i="1" s="1"/>
  <c r="CD134" i="1"/>
  <c r="I75" i="9" s="1"/>
  <c r="BY201" i="1"/>
  <c r="CK201" i="1" s="1"/>
  <c r="CK308" i="1"/>
  <c r="D249" i="9"/>
  <c r="BZ163" i="1"/>
  <c r="E104" i="9" s="1"/>
  <c r="BZ89" i="1"/>
  <c r="CC194" i="1"/>
  <c r="H135" i="9" s="1"/>
  <c r="BZ136" i="1"/>
  <c r="BZ227" i="1"/>
  <c r="E168" i="9" s="1"/>
  <c r="BZ127" i="1"/>
  <c r="E68" i="9" s="1"/>
  <c r="CD94" i="1"/>
  <c r="CA154" i="1"/>
  <c r="CB154" i="1" s="1"/>
  <c r="BZ258" i="1"/>
  <c r="CA190" i="1"/>
  <c r="CB190" i="1" s="1"/>
  <c r="CA196" i="1"/>
  <c r="CB196" i="1" s="1"/>
  <c r="G233" i="9"/>
  <c r="CP292" i="1"/>
  <c r="I233" i="10" s="1"/>
  <c r="CK288" i="1"/>
  <c r="D229" i="9"/>
  <c r="CA173" i="1"/>
  <c r="CB173" i="1" s="1"/>
  <c r="G114" i="9" s="1"/>
  <c r="CC121" i="1"/>
  <c r="CA132" i="1"/>
  <c r="CB132" i="1" s="1"/>
  <c r="BZ110" i="1"/>
  <c r="E51" i="9" s="1"/>
  <c r="CC124" i="1"/>
  <c r="H65" i="9" s="1"/>
  <c r="CA182" i="1"/>
  <c r="CB182" i="1" s="1"/>
  <c r="CP182" i="1" s="1"/>
  <c r="CC176" i="1"/>
  <c r="H117" i="9" s="1"/>
  <c r="BZ211" i="1"/>
  <c r="E152" i="9" s="1"/>
  <c r="CD238" i="1"/>
  <c r="BZ91" i="1"/>
  <c r="E32" i="9" s="1"/>
  <c r="BZ234" i="1"/>
  <c r="E175" i="9" s="1"/>
  <c r="BZ92" i="1"/>
  <c r="BZ220" i="1"/>
  <c r="E161" i="9" s="1"/>
  <c r="BZ169" i="1"/>
  <c r="E110" i="9" s="1"/>
  <c r="CA221" i="1"/>
  <c r="CB221" i="1" s="1"/>
  <c r="CP221" i="1" s="1"/>
  <c r="BZ168" i="1"/>
  <c r="E109" i="9" s="1"/>
  <c r="CA205" i="1"/>
  <c r="CB205" i="1" s="1"/>
  <c r="CA209" i="1"/>
  <c r="CB209" i="1" s="1"/>
  <c r="G150" i="9" s="1"/>
  <c r="CC103" i="1"/>
  <c r="CD130" i="1"/>
  <c r="G246" i="9"/>
  <c r="CP305" i="1"/>
  <c r="I246" i="10" s="1"/>
  <c r="CK274" i="1"/>
  <c r="D215" i="9"/>
  <c r="G253" i="9"/>
  <c r="CP312" i="1"/>
  <c r="I253" i="10" s="1"/>
  <c r="CK312" i="1"/>
  <c r="D253" i="9"/>
  <c r="G263" i="9"/>
  <c r="CP322" i="1"/>
  <c r="I263" i="10" s="1"/>
  <c r="CC73" i="1"/>
  <c r="BZ70" i="1"/>
  <c r="E11" i="9" s="1"/>
  <c r="CC69" i="1"/>
  <c r="CC155" i="1"/>
  <c r="BZ223" i="1"/>
  <c r="E164" i="9" s="1"/>
  <c r="CQ215" i="1"/>
  <c r="J156" i="10" s="1"/>
  <c r="CN215" i="1"/>
  <c r="G156" i="10" s="1"/>
  <c r="CQ121" i="1"/>
  <c r="J62" i="10" s="1"/>
  <c r="CN121" i="1"/>
  <c r="G62" i="10" s="1"/>
  <c r="CQ82" i="1"/>
  <c r="J23" i="10" s="1"/>
  <c r="CQ96" i="1"/>
  <c r="J37" i="10" s="1"/>
  <c r="CM96" i="1"/>
  <c r="F37" i="10" s="1"/>
  <c r="CQ111" i="1"/>
  <c r="J52" i="10" s="1"/>
  <c r="CM101" i="1"/>
  <c r="F42" i="10" s="1"/>
  <c r="CN101" i="1"/>
  <c r="G42" i="10" s="1"/>
  <c r="CN112" i="1"/>
  <c r="G53" i="10" s="1"/>
  <c r="CQ155" i="1"/>
  <c r="J96" i="10" s="1"/>
  <c r="CM155" i="1"/>
  <c r="F96" i="10" s="1"/>
  <c r="CN243" i="1"/>
  <c r="G184" i="10" s="1"/>
  <c r="CQ148" i="1"/>
  <c r="J89" i="10" s="1"/>
  <c r="CN148" i="1"/>
  <c r="G89" i="10" s="1"/>
  <c r="CM123" i="1"/>
  <c r="F64" i="10" s="1"/>
  <c r="CN123" i="1"/>
  <c r="CQ113" i="1"/>
  <c r="J54" i="10" s="1"/>
  <c r="CM113" i="1"/>
  <c r="F54" i="10" s="1"/>
  <c r="CQ115" i="1"/>
  <c r="J56" i="10" s="1"/>
  <c r="CM115" i="1"/>
  <c r="F56" i="10" s="1"/>
  <c r="CQ65" i="1"/>
  <c r="J6" i="10" s="1"/>
  <c r="CN65" i="1"/>
  <c r="G6" i="10" s="1"/>
  <c r="CQ202" i="1"/>
  <c r="J143" i="10" s="1"/>
  <c r="CN202" i="1"/>
  <c r="G143" i="10" s="1"/>
  <c r="CM202" i="1"/>
  <c r="F143" i="10" s="1"/>
  <c r="CD109" i="1"/>
  <c r="I50" i="9" s="1"/>
  <c r="CA149" i="1"/>
  <c r="CB149" i="1" s="1"/>
  <c r="CD69" i="1"/>
  <c r="CO69" i="1" s="1"/>
  <c r="CA223" i="1"/>
  <c r="CB223" i="1" s="1"/>
  <c r="CD182" i="1"/>
  <c r="CO182" i="1" s="1"/>
  <c r="CD248" i="1"/>
  <c r="I189" i="9" s="1"/>
  <c r="CD176" i="1"/>
  <c r="I117" i="9" s="1"/>
  <c r="CD246" i="1"/>
  <c r="BZ86" i="1"/>
  <c r="E27" i="9" s="1"/>
  <c r="CA238" i="1"/>
  <c r="CB238" i="1" s="1"/>
  <c r="CD68" i="1"/>
  <c r="CD105" i="1"/>
  <c r="I46" i="9" s="1"/>
  <c r="BZ188" i="1"/>
  <c r="CD98" i="1"/>
  <c r="CD99" i="1"/>
  <c r="CD232" i="1"/>
  <c r="CC250" i="1"/>
  <c r="CD217" i="1"/>
  <c r="CO217" i="1" s="1"/>
  <c r="CC256" i="1"/>
  <c r="H197" i="9" s="1"/>
  <c r="CC245" i="1"/>
  <c r="CD212" i="1"/>
  <c r="CD239" i="1"/>
  <c r="I180" i="9" s="1"/>
  <c r="CC215" i="1"/>
  <c r="CC260" i="1"/>
  <c r="H201" i="9" s="1"/>
  <c r="BZ152" i="1"/>
  <c r="E93" i="9" s="1"/>
  <c r="CC254" i="1"/>
  <c r="CC257" i="1"/>
  <c r="CC156" i="1"/>
  <c r="BY117" i="1"/>
  <c r="CK117" i="1" s="1"/>
  <c r="CD73" i="1"/>
  <c r="BZ161" i="1"/>
  <c r="E102" i="9" s="1"/>
  <c r="CA236" i="1"/>
  <c r="CB236" i="1" s="1"/>
  <c r="BZ134" i="1"/>
  <c r="E75" i="9" s="1"/>
  <c r="BZ76" i="1"/>
  <c r="E17" i="9" s="1"/>
  <c r="CD226" i="1"/>
  <c r="CD146" i="1"/>
  <c r="CD234" i="1"/>
  <c r="CD141" i="1"/>
  <c r="CD241" i="1"/>
  <c r="I182" i="9" s="1"/>
  <c r="CD194" i="1"/>
  <c r="I135" i="9" s="1"/>
  <c r="CD92" i="1"/>
  <c r="CC137" i="1"/>
  <c r="H78" i="9" s="1"/>
  <c r="CD160" i="1"/>
  <c r="CD214" i="1"/>
  <c r="CO214" i="1" s="1"/>
  <c r="CD140" i="1"/>
  <c r="I81" i="9" s="1"/>
  <c r="CD184" i="1"/>
  <c r="CD220" i="1"/>
  <c r="CO220" i="1" s="1"/>
  <c r="CD240" i="1"/>
  <c r="CD221" i="1"/>
  <c r="CD227" i="1"/>
  <c r="CD106" i="1"/>
  <c r="CO106" i="1" s="1"/>
  <c r="CD70" i="1"/>
  <c r="CD242" i="1"/>
  <c r="I183" i="9" s="1"/>
  <c r="BY180" i="1"/>
  <c r="CK180" i="1" s="1"/>
  <c r="CC167" i="1"/>
  <c r="CC142" i="1"/>
  <c r="H83" i="9" s="1"/>
  <c r="BZ116" i="1"/>
  <c r="E57" i="9" s="1"/>
  <c r="BZ200" i="1"/>
  <c r="CA204" i="1"/>
  <c r="CB204" i="1" s="1"/>
  <c r="CC120" i="1"/>
  <c r="CA255" i="1"/>
  <c r="CB255" i="1" s="1"/>
  <c r="CP255" i="1" s="1"/>
  <c r="CC192" i="1"/>
  <c r="H133" i="9" s="1"/>
  <c r="CA235" i="1"/>
  <c r="CB235" i="1" s="1"/>
  <c r="CD95" i="1"/>
  <c r="CC94" i="1"/>
  <c r="H35" i="9" s="1"/>
  <c r="CD168" i="1"/>
  <c r="CO168" i="1" s="1"/>
  <c r="H109" i="10" s="1"/>
  <c r="CD205" i="1"/>
  <c r="I146" i="9" s="1"/>
  <c r="CD209" i="1"/>
  <c r="CD187" i="1"/>
  <c r="CC259" i="1"/>
  <c r="CD103" i="1"/>
  <c r="I44" i="9" s="1"/>
  <c r="CD71" i="1"/>
  <c r="CO71" i="1" s="1"/>
  <c r="CC130" i="1"/>
  <c r="H71" i="9" s="1"/>
  <c r="CC166" i="1"/>
  <c r="CD133" i="1"/>
  <c r="I74" i="9" s="1"/>
  <c r="CD125" i="1"/>
  <c r="I66" i="9" s="1"/>
  <c r="CD119" i="1"/>
  <c r="CO119" i="1" s="1"/>
  <c r="CD173" i="1"/>
  <c r="I114" i="9" s="1"/>
  <c r="CC82" i="1"/>
  <c r="CC199" i="1"/>
  <c r="H142" i="9"/>
  <c r="BZ121" i="1"/>
  <c r="E62" i="9" s="1"/>
  <c r="CD159" i="1"/>
  <c r="CC135" i="1"/>
  <c r="BZ82" i="1"/>
  <c r="E23" i="9" s="1"/>
  <c r="CC96" i="1"/>
  <c r="CC132" i="1"/>
  <c r="H73" i="9" s="1"/>
  <c r="CC111" i="1"/>
  <c r="BZ199" i="1"/>
  <c r="E140" i="9" s="1"/>
  <c r="BZ112" i="1"/>
  <c r="BZ229" i="1"/>
  <c r="BZ118" i="1"/>
  <c r="BZ155" i="1"/>
  <c r="E96" i="9" s="1"/>
  <c r="BZ213" i="1"/>
  <c r="E154" i="9" s="1"/>
  <c r="CA110" i="1"/>
  <c r="CB110" i="1" s="1"/>
  <c r="CC243" i="1"/>
  <c r="BZ124" i="1"/>
  <c r="E65" i="9" s="1"/>
  <c r="BZ148" i="1"/>
  <c r="E89" i="9" s="1"/>
  <c r="CA113" i="1"/>
  <c r="CB113" i="1" s="1"/>
  <c r="CP113" i="1" s="1"/>
  <c r="CA115" i="1"/>
  <c r="CB115" i="1" s="1"/>
  <c r="CP115" i="1" s="1"/>
  <c r="CA170" i="1"/>
  <c r="CB170" i="1" s="1"/>
  <c r="CP170" i="1" s="1"/>
  <c r="BZ65" i="1"/>
  <c r="CD202" i="1"/>
  <c r="CO202" i="1" s="1"/>
  <c r="CA109" i="1"/>
  <c r="CB109" i="1" s="1"/>
  <c r="BZ149" i="1"/>
  <c r="CD131" i="1"/>
  <c r="I72" i="9" s="1"/>
  <c r="CC223" i="1"/>
  <c r="CD143" i="1"/>
  <c r="CO143" i="1" s="1"/>
  <c r="CD211" i="1"/>
  <c r="CC238" i="1"/>
  <c r="CD139" i="1"/>
  <c r="CD151" i="1"/>
  <c r="CC208" i="1"/>
  <c r="CD185" i="1"/>
  <c r="CO185" i="1" s="1"/>
  <c r="CC172" i="1"/>
  <c r="CD97" i="1"/>
  <c r="CD85" i="1"/>
  <c r="CO85" i="1" s="1"/>
  <c r="CD91" i="1"/>
  <c r="CD197" i="1"/>
  <c r="CD245" i="1"/>
  <c r="BZ260" i="1"/>
  <c r="CC152" i="1"/>
  <c r="BZ254" i="1"/>
  <c r="E195" i="9" s="1"/>
  <c r="CD257" i="1"/>
  <c r="BY171" i="1"/>
  <c r="CK171" i="1" s="1"/>
  <c r="BZ73" i="1"/>
  <c r="E14" i="9" s="1"/>
  <c r="CA161" i="1"/>
  <c r="CB161" i="1" s="1"/>
  <c r="CC236" i="1"/>
  <c r="CA134" i="1"/>
  <c r="CB134" i="1" s="1"/>
  <c r="BY129" i="1"/>
  <c r="CK129" i="1" s="1"/>
  <c r="BY225" i="1"/>
  <c r="CK225" i="1" s="1"/>
  <c r="CD193" i="1"/>
  <c r="CD163" i="1"/>
  <c r="CO163" i="1" s="1"/>
  <c r="CC100" i="1"/>
  <c r="H41" i="9" s="1"/>
  <c r="CD89" i="1"/>
  <c r="CO89" i="1" s="1"/>
  <c r="CD191" i="1"/>
  <c r="CC244" i="1"/>
  <c r="CD67" i="1"/>
  <c r="CO67" i="1" s="1"/>
  <c r="CD179" i="1"/>
  <c r="CC136" i="1"/>
  <c r="CD137" i="1"/>
  <c r="CO137" i="1" s="1"/>
  <c r="CD251" i="1"/>
  <c r="I192" i="9" s="1"/>
  <c r="CD203" i="1"/>
  <c r="CD157" i="1"/>
  <c r="CD169" i="1"/>
  <c r="CD175" i="1"/>
  <c r="I116" i="9" s="1"/>
  <c r="CD127" i="1"/>
  <c r="CO127" i="1" s="1"/>
  <c r="CD83" i="1"/>
  <c r="CD142" i="1"/>
  <c r="CO142" i="1" s="1"/>
  <c r="CC116" i="1"/>
  <c r="CD200" i="1"/>
  <c r="CD255" i="1"/>
  <c r="CC235" i="1"/>
  <c r="CQ206" i="1"/>
  <c r="J147" i="10" s="1"/>
  <c r="CN206" i="1"/>
  <c r="G147" i="10" s="1"/>
  <c r="CM206" i="1"/>
  <c r="F147" i="10" s="1"/>
  <c r="CQ95" i="1"/>
  <c r="J36" i="10" s="1"/>
  <c r="CQ94" i="1"/>
  <c r="J35" i="10" s="1"/>
  <c r="CN94" i="1"/>
  <c r="G35" i="10" s="1"/>
  <c r="CQ128" i="1"/>
  <c r="J69" i="10" s="1"/>
  <c r="CQ168" i="1"/>
  <c r="J109" i="10" s="1"/>
  <c r="CN168" i="1"/>
  <c r="G109" i="10" s="1"/>
  <c r="CM168" i="1"/>
  <c r="F109" i="10" s="1"/>
  <c r="CN205" i="1"/>
  <c r="G146" i="10" s="1"/>
  <c r="CQ209" i="1"/>
  <c r="J150" i="10" s="1"/>
  <c r="CN209" i="1"/>
  <c r="CQ219" i="1"/>
  <c r="J160" i="10" s="1"/>
  <c r="CM219" i="1"/>
  <c r="F160" i="10" s="1"/>
  <c r="CN219" i="1"/>
  <c r="G160" i="10" s="1"/>
  <c r="CQ187" i="1"/>
  <c r="J128" i="10" s="1"/>
  <c r="CQ259" i="1"/>
  <c r="J200" i="10" s="1"/>
  <c r="CN259" i="1"/>
  <c r="CQ88" i="1"/>
  <c r="J29" i="10" s="1"/>
  <c r="CM88" i="1"/>
  <c r="CM103" i="1"/>
  <c r="F44" i="10" s="1"/>
  <c r="CQ71" i="1"/>
  <c r="J12" i="10" s="1"/>
  <c r="CM71" i="1"/>
  <c r="F12" i="10" s="1"/>
  <c r="CN71" i="1"/>
  <c r="CQ154" i="1"/>
  <c r="J95" i="10" s="1"/>
  <c r="CM154" i="1"/>
  <c r="F95" i="10" s="1"/>
  <c r="CQ181" i="1"/>
  <c r="J122" i="10" s="1"/>
  <c r="CM181" i="1"/>
  <c r="F122" i="10" s="1"/>
  <c r="CN181" i="1"/>
  <c r="G122" i="10" s="1"/>
  <c r="CQ145" i="1"/>
  <c r="J86" i="10" s="1"/>
  <c r="CM145" i="1"/>
  <c r="F86" i="10" s="1"/>
  <c r="CQ178" i="1"/>
  <c r="J119" i="10" s="1"/>
  <c r="CM177" i="1"/>
  <c r="F118" i="10" s="1"/>
  <c r="CN177" i="1"/>
  <c r="G118" i="10" s="1"/>
  <c r="CQ130" i="1"/>
  <c r="J71" i="10" s="1"/>
  <c r="CN130" i="1"/>
  <c r="G71" i="10" s="1"/>
  <c r="CM130" i="1"/>
  <c r="F71" i="10" s="1"/>
  <c r="CN230" i="1"/>
  <c r="G171" i="10" s="1"/>
  <c r="CM230" i="1"/>
  <c r="CQ166" i="1"/>
  <c r="J107" i="10" s="1"/>
  <c r="CQ233" i="1"/>
  <c r="J174" i="10" s="1"/>
  <c r="CN233" i="1"/>
  <c r="G174" i="10" s="1"/>
  <c r="CN196" i="1"/>
  <c r="G137" i="10" s="1"/>
  <c r="CM196" i="1"/>
  <c r="F137" i="10" s="1"/>
  <c r="CQ119" i="1"/>
  <c r="J60" i="10" s="1"/>
  <c r="CN119" i="1"/>
  <c r="G60" i="10" s="1"/>
  <c r="CM119" i="1"/>
  <c r="F60" i="10" s="1"/>
  <c r="CQ173" i="1"/>
  <c r="J114" i="10" s="1"/>
  <c r="CM173" i="1"/>
  <c r="F114" i="10" s="1"/>
  <c r="CN173" i="1"/>
  <c r="G114" i="10" s="1"/>
  <c r="BZ256" i="1"/>
  <c r="CQ260" i="1"/>
  <c r="J201" i="10" s="1"/>
  <c r="CN260" i="1"/>
  <c r="G201" i="10" s="1"/>
  <c r="CM260" i="1"/>
  <c r="F201" i="10" s="1"/>
  <c r="CN257" i="1"/>
  <c r="G198" i="10" s="1"/>
  <c r="CQ156" i="1"/>
  <c r="J97" i="10" s="1"/>
  <c r="CN156" i="1"/>
  <c r="G97" i="10" s="1"/>
  <c r="CM156" i="1"/>
  <c r="F97" i="10" s="1"/>
  <c r="CA146" i="1"/>
  <c r="CB146" i="1" s="1"/>
  <c r="BZ241" i="1"/>
  <c r="E182" i="9" s="1"/>
  <c r="I157" i="9"/>
  <c r="I148" i="9"/>
  <c r="CA121" i="1"/>
  <c r="CB121" i="1" s="1"/>
  <c r="CP121" i="1" s="1"/>
  <c r="BZ159" i="1"/>
  <c r="E100" i="9" s="1"/>
  <c r="BZ135" i="1"/>
  <c r="E76" i="9" s="1"/>
  <c r="CA82" i="1"/>
  <c r="CB82" i="1" s="1"/>
  <c r="BZ96" i="1"/>
  <c r="E37" i="9" s="1"/>
  <c r="BZ132" i="1"/>
  <c r="E73" i="9" s="1"/>
  <c r="BZ111" i="1"/>
  <c r="E52" i="9" s="1"/>
  <c r="CA199" i="1"/>
  <c r="CB199" i="1" s="1"/>
  <c r="CA101" i="1"/>
  <c r="CB101" i="1" s="1"/>
  <c r="CA112" i="1"/>
  <c r="CB112" i="1" s="1"/>
  <c r="CP112" i="1" s="1"/>
  <c r="CA229" i="1"/>
  <c r="CB229" i="1" s="1"/>
  <c r="CA118" i="1"/>
  <c r="CB118" i="1" s="1"/>
  <c r="CA155" i="1"/>
  <c r="CB155" i="1" s="1"/>
  <c r="CC213" i="1"/>
  <c r="CC110" i="1"/>
  <c r="BZ243" i="1"/>
  <c r="E184" i="9" s="1"/>
  <c r="CA124" i="1"/>
  <c r="CB124" i="1" s="1"/>
  <c r="CA148" i="1"/>
  <c r="CB148" i="1" s="1"/>
  <c r="CC123" i="1"/>
  <c r="H64" i="9" s="1"/>
  <c r="BZ113" i="1"/>
  <c r="E54" i="9" s="1"/>
  <c r="CC170" i="1"/>
  <c r="BZ231" i="1"/>
  <c r="BZ202" i="1"/>
  <c r="BY198" i="1"/>
  <c r="CK198" i="1" s="1"/>
  <c r="CC109" i="1"/>
  <c r="H50" i="9" s="1"/>
  <c r="CC149" i="1"/>
  <c r="BY218" i="1"/>
  <c r="CK218" i="1" s="1"/>
  <c r="CQ69" i="1"/>
  <c r="J10" i="10" s="1"/>
  <c r="CN69" i="1"/>
  <c r="G10" i="10" s="1"/>
  <c r="CQ131" i="1"/>
  <c r="J72" i="10" s="1"/>
  <c r="CM131" i="1"/>
  <c r="F72" i="10" s="1"/>
  <c r="CN131" i="1"/>
  <c r="G72" i="10" s="1"/>
  <c r="CQ223" i="1"/>
  <c r="J164" i="10" s="1"/>
  <c r="CN223" i="1"/>
  <c r="G164" i="10" s="1"/>
  <c r="CM223" i="1"/>
  <c r="F164" i="10" s="1"/>
  <c r="CM143" i="1"/>
  <c r="F84" i="10" s="1"/>
  <c r="CN182" i="1"/>
  <c r="G123" i="10" s="1"/>
  <c r="CQ182" i="1"/>
  <c r="J123" i="10" s="1"/>
  <c r="CM182" i="1"/>
  <c r="F123" i="10" s="1"/>
  <c r="CQ86" i="1"/>
  <c r="J27" i="10" s="1"/>
  <c r="CM86" i="1"/>
  <c r="CN86" i="1"/>
  <c r="G27" i="10" s="1"/>
  <c r="CQ139" i="1"/>
  <c r="J80" i="10" s="1"/>
  <c r="CM139" i="1"/>
  <c r="F80" i="10" s="1"/>
  <c r="CQ185" i="1"/>
  <c r="J126" i="10" s="1"/>
  <c r="CN185" i="1"/>
  <c r="G126" i="10" s="1"/>
  <c r="CM185" i="1"/>
  <c r="F126" i="10" s="1"/>
  <c r="CM188" i="1"/>
  <c r="F129" i="10" s="1"/>
  <c r="CN188" i="1"/>
  <c r="G129" i="10" s="1"/>
  <c r="CN98" i="1"/>
  <c r="G39" i="10" s="1"/>
  <c r="CN172" i="1"/>
  <c r="G113" i="10" s="1"/>
  <c r="CQ172" i="1"/>
  <c r="J113" i="10" s="1"/>
  <c r="CM172" i="1"/>
  <c r="F113" i="10" s="1"/>
  <c r="CM99" i="1"/>
  <c r="F40" i="10" s="1"/>
  <c r="CN99" i="1"/>
  <c r="G40" i="10" s="1"/>
  <c r="CQ97" i="1"/>
  <c r="J38" i="10" s="1"/>
  <c r="CN97" i="1"/>
  <c r="CM97" i="1"/>
  <c r="F38" i="10" s="1"/>
  <c r="CQ217" i="1"/>
  <c r="J158" i="10" s="1"/>
  <c r="CQ85" i="1"/>
  <c r="J26" i="10" s="1"/>
  <c r="CM85" i="1"/>
  <c r="F26" i="10" s="1"/>
  <c r="CM256" i="1"/>
  <c r="F197" i="10" s="1"/>
  <c r="CM197" i="1"/>
  <c r="CQ245" i="1"/>
  <c r="J186" i="10" s="1"/>
  <c r="CN245" i="1"/>
  <c r="G186" i="10" s="1"/>
  <c r="CM245" i="1"/>
  <c r="F186" i="10" s="1"/>
  <c r="CQ212" i="1"/>
  <c r="J153" i="10" s="1"/>
  <c r="CN212" i="1"/>
  <c r="G153" i="10" s="1"/>
  <c r="CM212" i="1"/>
  <c r="CD215" i="1"/>
  <c r="CO215" i="1" s="1"/>
  <c r="CD156" i="1"/>
  <c r="BY147" i="1"/>
  <c r="CK147" i="1" s="1"/>
  <c r="BY216" i="1"/>
  <c r="CK216" i="1" s="1"/>
  <c r="CC161" i="1"/>
  <c r="BZ236" i="1"/>
  <c r="E177" i="9" s="1"/>
  <c r="CC134" i="1"/>
  <c r="BY261" i="1"/>
  <c r="CK261" i="1" s="1"/>
  <c r="BY186" i="1"/>
  <c r="CK186" i="1" s="1"/>
  <c r="CN226" i="1"/>
  <c r="G167" i="10" s="1"/>
  <c r="CQ226" i="1"/>
  <c r="J167" i="10" s="1"/>
  <c r="CM226" i="1"/>
  <c r="F167" i="10" s="1"/>
  <c r="CQ141" i="1"/>
  <c r="J82" i="10" s="1"/>
  <c r="CM141" i="1"/>
  <c r="F82" i="10" s="1"/>
  <c r="CN141" i="1"/>
  <c r="G82" i="10" s="1"/>
  <c r="CQ163" i="1"/>
  <c r="J104" i="10" s="1"/>
  <c r="CN163" i="1"/>
  <c r="G104" i="10" s="1"/>
  <c r="CQ89" i="1"/>
  <c r="J30" i="10" s="1"/>
  <c r="CN89" i="1"/>
  <c r="G30" i="10" s="1"/>
  <c r="CM89" i="1"/>
  <c r="F30" i="10" s="1"/>
  <c r="CQ194" i="1"/>
  <c r="J135" i="10" s="1"/>
  <c r="CM194" i="1"/>
  <c r="F135" i="10" s="1"/>
  <c r="CQ244" i="1"/>
  <c r="J185" i="10" s="1"/>
  <c r="CN244" i="1"/>
  <c r="G185" i="10" s="1"/>
  <c r="CM244" i="1"/>
  <c r="F185" i="10" s="1"/>
  <c r="CN67" i="1"/>
  <c r="G8" i="10" s="1"/>
  <c r="CM67" i="1"/>
  <c r="F8" i="10" s="1"/>
  <c r="CN179" i="1"/>
  <c r="G120" i="10" s="1"/>
  <c r="CN136" i="1"/>
  <c r="G77" i="10" s="1"/>
  <c r="CM136" i="1"/>
  <c r="F77" i="10" s="1"/>
  <c r="CQ137" i="1"/>
  <c r="J78" i="10" s="1"/>
  <c r="CQ214" i="1"/>
  <c r="J155" i="10" s="1"/>
  <c r="CN214" i="1"/>
  <c r="G155" i="10" s="1"/>
  <c r="CM214" i="1"/>
  <c r="F155" i="10" s="1"/>
  <c r="CN251" i="1"/>
  <c r="G192" i="10" s="1"/>
  <c r="CM251" i="1"/>
  <c r="F192" i="10" s="1"/>
  <c r="CQ184" i="1"/>
  <c r="J125" i="10" s="1"/>
  <c r="CN184" i="1"/>
  <c r="G125" i="10" s="1"/>
  <c r="CM184" i="1"/>
  <c r="F125" i="10" s="1"/>
  <c r="CQ220" i="1"/>
  <c r="J161" i="10" s="1"/>
  <c r="CM157" i="1"/>
  <c r="F98" i="10" s="1"/>
  <c r="CQ221" i="1"/>
  <c r="J162" i="10" s="1"/>
  <c r="CN221" i="1"/>
  <c r="G162" i="10" s="1"/>
  <c r="CM221" i="1"/>
  <c r="F162" i="10" s="1"/>
  <c r="CQ175" i="1"/>
  <c r="J116" i="10" s="1"/>
  <c r="CN175" i="1"/>
  <c r="G116" i="10" s="1"/>
  <c r="CM175" i="1"/>
  <c r="F116" i="10" s="1"/>
  <c r="CQ227" i="1"/>
  <c r="J168" i="10" s="1"/>
  <c r="CN227" i="1"/>
  <c r="G168" i="10" s="1"/>
  <c r="CQ106" i="1"/>
  <c r="J47" i="10" s="1"/>
  <c r="CN106" i="1"/>
  <c r="CM106" i="1"/>
  <c r="F47" i="10" s="1"/>
  <c r="CQ127" i="1"/>
  <c r="J68" i="10" s="1"/>
  <c r="CN127" i="1"/>
  <c r="G68" i="10" s="1"/>
  <c r="CM127" i="1"/>
  <c r="F68" i="10" s="1"/>
  <c r="CQ83" i="1"/>
  <c r="J24" i="10" s="1"/>
  <c r="CN83" i="1"/>
  <c r="G24" i="10" s="1"/>
  <c r="CQ242" i="1"/>
  <c r="J183" i="10" s="1"/>
  <c r="CM242" i="1"/>
  <c r="F183" i="10" s="1"/>
  <c r="CQ180" i="1"/>
  <c r="J121" i="10" s="1"/>
  <c r="CP180" i="1"/>
  <c r="I121" i="10" s="1"/>
  <c r="CO180" i="1"/>
  <c r="H121" i="10" s="1"/>
  <c r="CM180" i="1"/>
  <c r="F121" i="10" s="1"/>
  <c r="CN180" i="1"/>
  <c r="G121" i="10" s="1"/>
  <c r="CD167" i="1"/>
  <c r="CO167" i="1" s="1"/>
  <c r="CD204" i="1"/>
  <c r="CD120" i="1"/>
  <c r="CO120" i="1" s="1"/>
  <c r="CD192" i="1"/>
  <c r="CO192" i="1" s="1"/>
  <c r="H133" i="10" s="1"/>
  <c r="CA206" i="1"/>
  <c r="CB206" i="1" s="1"/>
  <c r="CP206" i="1" s="1"/>
  <c r="CA95" i="1"/>
  <c r="CB95" i="1" s="1"/>
  <c r="CP95" i="1" s="1"/>
  <c r="CC122" i="1"/>
  <c r="CD262" i="1"/>
  <c r="BZ128" i="1"/>
  <c r="E69" i="9" s="1"/>
  <c r="BZ247" i="1"/>
  <c r="E188" i="9" s="1"/>
  <c r="CC168" i="1"/>
  <c r="CA164" i="1"/>
  <c r="CB164" i="1" s="1"/>
  <c r="CP164" i="1" s="1"/>
  <c r="BZ205" i="1"/>
  <c r="E146" i="9" s="1"/>
  <c r="BZ209" i="1"/>
  <c r="E150" i="9" s="1"/>
  <c r="CC219" i="1"/>
  <c r="BZ187" i="1"/>
  <c r="E128" i="9" s="1"/>
  <c r="BZ259" i="1"/>
  <c r="E200" i="9" s="1"/>
  <c r="BZ88" i="1"/>
  <c r="CA103" i="1"/>
  <c r="CB103" i="1" s="1"/>
  <c r="BZ71" i="1"/>
  <c r="BZ154" i="1"/>
  <c r="BZ181" i="1"/>
  <c r="CC158" i="1"/>
  <c r="CA145" i="1"/>
  <c r="CB145" i="1" s="1"/>
  <c r="CP145" i="1" s="1"/>
  <c r="BZ178" i="1"/>
  <c r="E119" i="9" s="1"/>
  <c r="BZ177" i="1"/>
  <c r="E118" i="9" s="1"/>
  <c r="CA224" i="1"/>
  <c r="CB224" i="1" s="1"/>
  <c r="CP224" i="1" s="1"/>
  <c r="CC230" i="1"/>
  <c r="CC258" i="1"/>
  <c r="BZ166" i="1"/>
  <c r="E107" i="9" s="1"/>
  <c r="BZ233" i="1"/>
  <c r="E174" i="9" s="1"/>
  <c r="BZ133" i="1"/>
  <c r="E74" i="9" s="1"/>
  <c r="BZ125" i="1"/>
  <c r="E66" i="9" s="1"/>
  <c r="BZ190" i="1"/>
  <c r="E131" i="9" s="1"/>
  <c r="CC104" i="1"/>
  <c r="BZ196" i="1"/>
  <c r="E137" i="9" s="1"/>
  <c r="BZ253" i="1"/>
  <c r="E194" i="9" s="1"/>
  <c r="BZ119" i="1"/>
  <c r="E60" i="9" s="1"/>
  <c r="BZ173" i="1"/>
  <c r="E114" i="9" s="1"/>
  <c r="BZ197" i="1"/>
  <c r="E138" i="9" s="1"/>
  <c r="CD76" i="1"/>
  <c r="BZ244" i="1"/>
  <c r="E185" i="9" s="1"/>
  <c r="BZ175" i="1"/>
  <c r="E116" i="9" s="1"/>
  <c r="CQ142" i="1"/>
  <c r="J83" i="10" s="1"/>
  <c r="CN142" i="1"/>
  <c r="G83" i="10" s="1"/>
  <c r="CM142" i="1"/>
  <c r="F83" i="10" s="1"/>
  <c r="CQ255" i="1"/>
  <c r="J196" i="10" s="1"/>
  <c r="CA128" i="1"/>
  <c r="CB128" i="1" s="1"/>
  <c r="BZ219" i="1"/>
  <c r="E160" i="9" s="1"/>
  <c r="CC177" i="1"/>
  <c r="CA233" i="1"/>
  <c r="CB233" i="1" s="1"/>
  <c r="CP233" i="1" s="1"/>
  <c r="CD253" i="1"/>
  <c r="H22" i="9"/>
  <c r="H190" i="9"/>
  <c r="I130" i="9"/>
  <c r="CC159" i="1"/>
  <c r="CD135" i="1"/>
  <c r="CO135" i="1" s="1"/>
  <c r="CD82" i="1"/>
  <c r="CD111" i="1"/>
  <c r="CO111" i="1" s="1"/>
  <c r="CC101" i="1"/>
  <c r="CD112" i="1"/>
  <c r="CO112" i="1" s="1"/>
  <c r="CD229" i="1"/>
  <c r="I170" i="9" s="1"/>
  <c r="CD118" i="1"/>
  <c r="CO118" i="1" s="1"/>
  <c r="CD213" i="1"/>
  <c r="CD110" i="1"/>
  <c r="I51" i="9" s="1"/>
  <c r="CD124" i="1"/>
  <c r="CD148" i="1"/>
  <c r="CO148" i="1" s="1"/>
  <c r="BZ123" i="1"/>
  <c r="E64" i="9" s="1"/>
  <c r="CC115" i="1"/>
  <c r="CD170" i="1"/>
  <c r="CC65" i="1"/>
  <c r="H6" i="9" s="1"/>
  <c r="CA231" i="1"/>
  <c r="CB231" i="1" s="1"/>
  <c r="CA202" i="1"/>
  <c r="CB202" i="1" s="1"/>
  <c r="CP202" i="1" s="1"/>
  <c r="BY144" i="1"/>
  <c r="CK144" i="1" s="1"/>
  <c r="CD149" i="1"/>
  <c r="I90" i="9" s="1"/>
  <c r="BZ69" i="1"/>
  <c r="BZ131" i="1"/>
  <c r="E72" i="9" s="1"/>
  <c r="CA143" i="1"/>
  <c r="CB143" i="1" s="1"/>
  <c r="CC182" i="1"/>
  <c r="BZ248" i="1"/>
  <c r="E189" i="9" s="1"/>
  <c r="BZ176" i="1"/>
  <c r="E117" i="9" s="1"/>
  <c r="CA246" i="1"/>
  <c r="CB246" i="1" s="1"/>
  <c r="CA211" i="1"/>
  <c r="CB211" i="1" s="1"/>
  <c r="G152" i="9" s="1"/>
  <c r="CA86" i="1"/>
  <c r="CB86" i="1" s="1"/>
  <c r="CP86" i="1" s="1"/>
  <c r="BZ238" i="1"/>
  <c r="E179" i="9" s="1"/>
  <c r="BZ68" i="1"/>
  <c r="E9" i="9" s="1"/>
  <c r="CC139" i="1"/>
  <c r="BZ151" i="1"/>
  <c r="BZ105" i="1"/>
  <c r="E46" i="9" s="1"/>
  <c r="CA208" i="1"/>
  <c r="CB208" i="1" s="1"/>
  <c r="BZ185" i="1"/>
  <c r="CA188" i="1"/>
  <c r="CB188" i="1" s="1"/>
  <c r="CP188" i="1" s="1"/>
  <c r="CA98" i="1"/>
  <c r="CB98" i="1" s="1"/>
  <c r="CA172" i="1"/>
  <c r="CB172" i="1" s="1"/>
  <c r="CP172" i="1" s="1"/>
  <c r="BZ99" i="1"/>
  <c r="E40" i="9" s="1"/>
  <c r="CA232" i="1"/>
  <c r="CB232" i="1" s="1"/>
  <c r="CA97" i="1"/>
  <c r="CB97" i="1" s="1"/>
  <c r="CP97" i="1" s="1"/>
  <c r="BZ250" i="1"/>
  <c r="CA217" i="1"/>
  <c r="CB217" i="1" s="1"/>
  <c r="CP217" i="1" s="1"/>
  <c r="CC85" i="1"/>
  <c r="H26" i="9" s="1"/>
  <c r="CD256" i="1"/>
  <c r="CO256" i="1" s="1"/>
  <c r="CA91" i="1"/>
  <c r="CB91" i="1" s="1"/>
  <c r="CA197" i="1"/>
  <c r="CB197" i="1" s="1"/>
  <c r="CA245" i="1"/>
  <c r="CB245" i="1" s="1"/>
  <c r="CP245" i="1" s="1"/>
  <c r="BZ212" i="1"/>
  <c r="E153" i="9" s="1"/>
  <c r="BZ239" i="1"/>
  <c r="E180" i="9" s="1"/>
  <c r="BZ215" i="1"/>
  <c r="E156" i="9" s="1"/>
  <c r="CA260" i="1"/>
  <c r="CB260" i="1" s="1"/>
  <c r="CP260" i="1" s="1"/>
  <c r="CD152" i="1"/>
  <c r="CD254" i="1"/>
  <c r="CO254" i="1" s="1"/>
  <c r="CA257" i="1"/>
  <c r="CB257" i="1" s="1"/>
  <c r="BZ156" i="1"/>
  <c r="E97" i="9" s="1"/>
  <c r="BY87" i="1"/>
  <c r="CK87" i="1" s="1"/>
  <c r="BY237" i="1"/>
  <c r="CK237" i="1" s="1"/>
  <c r="CD161" i="1"/>
  <c r="CO161" i="1" s="1"/>
  <c r="BY189" i="1"/>
  <c r="CK189" i="1" s="1"/>
  <c r="CA226" i="1"/>
  <c r="CB226" i="1" s="1"/>
  <c r="CP226" i="1" s="1"/>
  <c r="CC146" i="1"/>
  <c r="CA234" i="1"/>
  <c r="CB234" i="1" s="1"/>
  <c r="BZ141" i="1"/>
  <c r="CA241" i="1"/>
  <c r="CB241" i="1" s="1"/>
  <c r="CP241" i="1" s="1"/>
  <c r="CA193" i="1"/>
  <c r="CB193" i="1" s="1"/>
  <c r="CA163" i="1"/>
  <c r="CB163" i="1" s="1"/>
  <c r="CP163" i="1" s="1"/>
  <c r="CA100" i="1"/>
  <c r="CB100" i="1" s="1"/>
  <c r="CA89" i="1"/>
  <c r="CB89" i="1" s="1"/>
  <c r="CP89" i="1" s="1"/>
  <c r="CA191" i="1"/>
  <c r="CB191" i="1" s="1"/>
  <c r="BZ194" i="1"/>
  <c r="CD244" i="1"/>
  <c r="CO244" i="1" s="1"/>
  <c r="CC67" i="1"/>
  <c r="CA92" i="1"/>
  <c r="CB92" i="1" s="1"/>
  <c r="CA179" i="1"/>
  <c r="CB179" i="1" s="1"/>
  <c r="CP179" i="1" s="1"/>
  <c r="CA136" i="1"/>
  <c r="CB136" i="1" s="1"/>
  <c r="CP136" i="1" s="1"/>
  <c r="CA137" i="1"/>
  <c r="CB137" i="1" s="1"/>
  <c r="CP137" i="1" s="1"/>
  <c r="CA160" i="1"/>
  <c r="CB160" i="1" s="1"/>
  <c r="CA214" i="1"/>
  <c r="CB214" i="1" s="1"/>
  <c r="CA251" i="1"/>
  <c r="CB251" i="1" s="1"/>
  <c r="CP251" i="1" s="1"/>
  <c r="BZ203" i="1"/>
  <c r="E144" i="9" s="1"/>
  <c r="BZ140" i="1"/>
  <c r="CA184" i="1"/>
  <c r="CB184" i="1" s="1"/>
  <c r="CP184" i="1" s="1"/>
  <c r="CA220" i="1"/>
  <c r="CB220" i="1" s="1"/>
  <c r="CP220" i="1" s="1"/>
  <c r="CA157" i="1"/>
  <c r="CB157" i="1" s="1"/>
  <c r="CP157" i="1" s="1"/>
  <c r="CA169" i="1"/>
  <c r="CB169" i="1" s="1"/>
  <c r="BZ240" i="1"/>
  <c r="E181" i="9" s="1"/>
  <c r="BZ221" i="1"/>
  <c r="CA175" i="1"/>
  <c r="CB175" i="1" s="1"/>
  <c r="G116" i="9" s="1"/>
  <c r="CA227" i="1"/>
  <c r="CB227" i="1" s="1"/>
  <c r="CP227" i="1" s="1"/>
  <c r="CA106" i="1"/>
  <c r="CB106" i="1" s="1"/>
  <c r="CP106" i="1" s="1"/>
  <c r="CA127" i="1"/>
  <c r="CB127" i="1" s="1"/>
  <c r="CP127" i="1" s="1"/>
  <c r="CA70" i="1"/>
  <c r="CB70" i="1" s="1"/>
  <c r="CA83" i="1"/>
  <c r="CB83" i="1" s="1"/>
  <c r="CC242" i="1"/>
  <c r="CA167" i="1"/>
  <c r="CB167" i="1" s="1"/>
  <c r="BZ142" i="1"/>
  <c r="CD116" i="1"/>
  <c r="CA200" i="1"/>
  <c r="CB200" i="1" s="1"/>
  <c r="G141" i="9" s="1"/>
  <c r="CC204" i="1"/>
  <c r="H145" i="9" s="1"/>
  <c r="BZ120" i="1"/>
  <c r="E61" i="9" s="1"/>
  <c r="CC255" i="1"/>
  <c r="BZ192" i="1"/>
  <c r="E133" i="9" s="1"/>
  <c r="BZ235" i="1"/>
  <c r="E176" i="9" s="1"/>
  <c r="BZ206" i="1"/>
  <c r="CC95" i="1"/>
  <c r="BZ94" i="1"/>
  <c r="E35" i="9" s="1"/>
  <c r="CA122" i="1"/>
  <c r="CB122" i="1" s="1"/>
  <c r="CA262" i="1"/>
  <c r="CB262" i="1" s="1"/>
  <c r="CC128" i="1"/>
  <c r="CC247" i="1"/>
  <c r="CA168" i="1"/>
  <c r="CB168" i="1" s="1"/>
  <c r="CP168" i="1" s="1"/>
  <c r="BZ164" i="1"/>
  <c r="CC205" i="1"/>
  <c r="H146" i="9" s="1"/>
  <c r="CA219" i="1"/>
  <c r="CB219" i="1" s="1"/>
  <c r="CP219" i="1" s="1"/>
  <c r="CA187" i="1"/>
  <c r="CB187" i="1" s="1"/>
  <c r="CP187" i="1" s="1"/>
  <c r="CA259" i="1"/>
  <c r="CB259" i="1" s="1"/>
  <c r="CP259" i="1" s="1"/>
  <c r="CC88" i="1"/>
  <c r="H29" i="9" s="1"/>
  <c r="BZ103" i="1"/>
  <c r="CC71" i="1"/>
  <c r="CC154" i="1"/>
  <c r="H95" i="9" s="1"/>
  <c r="CC181" i="1"/>
  <c r="CA158" i="1"/>
  <c r="CB158" i="1" s="1"/>
  <c r="CP158" i="1" s="1"/>
  <c r="CC145" i="1"/>
  <c r="CC178" i="1"/>
  <c r="CA177" i="1"/>
  <c r="CB177" i="1" s="1"/>
  <c r="CP177" i="1" s="1"/>
  <c r="BZ224" i="1"/>
  <c r="BZ130" i="1"/>
  <c r="E71" i="9" s="1"/>
  <c r="CA230" i="1"/>
  <c r="CB230" i="1" s="1"/>
  <c r="CP230" i="1" s="1"/>
  <c r="CA258" i="1"/>
  <c r="CB258" i="1" s="1"/>
  <c r="CD166" i="1"/>
  <c r="CO166" i="1" s="1"/>
  <c r="CC233" i="1"/>
  <c r="H174" i="9" s="1"/>
  <c r="CC133" i="1"/>
  <c r="CC125" i="1"/>
  <c r="CC190" i="1"/>
  <c r="H131" i="9" s="1"/>
  <c r="CA104" i="1"/>
  <c r="CB104" i="1" s="1"/>
  <c r="CC196" i="1"/>
  <c r="CA253" i="1"/>
  <c r="CB253" i="1" s="1"/>
  <c r="CC119" i="1"/>
  <c r="CA96" i="1"/>
  <c r="CB96" i="1" s="1"/>
  <c r="CP96" i="1" s="1"/>
  <c r="BZ101" i="1"/>
  <c r="E42" i="9" s="1"/>
  <c r="BZ170" i="1"/>
  <c r="E111" i="9" s="1"/>
  <c r="CC99" i="1"/>
  <c r="BZ179" i="1"/>
  <c r="E120" i="9" s="1"/>
  <c r="CC140" i="1"/>
  <c r="H81" i="9" s="1"/>
  <c r="CQ167" i="1"/>
  <c r="J108" i="10" s="1"/>
  <c r="CM167" i="1"/>
  <c r="F108" i="10" s="1"/>
  <c r="CN167" i="1"/>
  <c r="G108" i="10" s="1"/>
  <c r="CQ120" i="1"/>
  <c r="J61" i="10" s="1"/>
  <c r="CN120" i="1"/>
  <c r="G61" i="10" s="1"/>
  <c r="CM120" i="1"/>
  <c r="F61" i="10" s="1"/>
  <c r="CQ192" i="1"/>
  <c r="J133" i="10" s="1"/>
  <c r="CN192" i="1"/>
  <c r="G133" i="10" s="1"/>
  <c r="CM192" i="1"/>
  <c r="F133" i="10" s="1"/>
  <c r="CA133" i="1"/>
  <c r="CB133" i="1" s="1"/>
  <c r="F31" i="9"/>
  <c r="F130" i="9"/>
  <c r="CD121" i="1"/>
  <c r="CO121" i="1" s="1"/>
  <c r="CA159" i="1"/>
  <c r="CB159" i="1" s="1"/>
  <c r="G100" i="9" s="1"/>
  <c r="CD96" i="1"/>
  <c r="CO96" i="1" s="1"/>
  <c r="CD132" i="1"/>
  <c r="CD199" i="1"/>
  <c r="CD101" i="1"/>
  <c r="CO101" i="1" s="1"/>
  <c r="CD155" i="1"/>
  <c r="CO155" i="1" s="1"/>
  <c r="CD243" i="1"/>
  <c r="CO243" i="1" s="1"/>
  <c r="CA123" i="1"/>
  <c r="CB123" i="1" s="1"/>
  <c r="CP123" i="1" s="1"/>
  <c r="CD113" i="1"/>
  <c r="CO113" i="1" s="1"/>
  <c r="CD115" i="1"/>
  <c r="CO115" i="1" s="1"/>
  <c r="CD65" i="1"/>
  <c r="CO65" i="1" s="1"/>
  <c r="CD231" i="1"/>
  <c r="CC202" i="1"/>
  <c r="BY107" i="1"/>
  <c r="CK107" i="1" s="1"/>
  <c r="CC131" i="1"/>
  <c r="H72" i="9" s="1"/>
  <c r="CD223" i="1"/>
  <c r="CO223" i="1" s="1"/>
  <c r="CC143" i="1"/>
  <c r="BZ182" i="1"/>
  <c r="E123" i="9" s="1"/>
  <c r="CA248" i="1"/>
  <c r="CB248" i="1" s="1"/>
  <c r="CA176" i="1"/>
  <c r="CB176" i="1" s="1"/>
  <c r="CP176" i="1" s="1"/>
  <c r="CC246" i="1"/>
  <c r="CC211" i="1"/>
  <c r="CD86" i="1"/>
  <c r="CO86" i="1" s="1"/>
  <c r="H27" i="10" s="1"/>
  <c r="CC68" i="1"/>
  <c r="BZ139" i="1"/>
  <c r="E80" i="9" s="1"/>
  <c r="CC151" i="1"/>
  <c r="H92" i="9" s="1"/>
  <c r="CA105" i="1"/>
  <c r="CB105" i="1" s="1"/>
  <c r="G46" i="9" s="1"/>
  <c r="CD208" i="1"/>
  <c r="CC185" i="1"/>
  <c r="H126" i="9" s="1"/>
  <c r="CC188" i="1"/>
  <c r="H129" i="9" s="1"/>
  <c r="CC98" i="1"/>
  <c r="CD172" i="1"/>
  <c r="CO172" i="1" s="1"/>
  <c r="CA99" i="1"/>
  <c r="CB99" i="1" s="1"/>
  <c r="CP99" i="1" s="1"/>
  <c r="CC232" i="1"/>
  <c r="H173" i="9" s="1"/>
  <c r="CC97" i="1"/>
  <c r="CA250" i="1"/>
  <c r="CB250" i="1" s="1"/>
  <c r="CC217" i="1"/>
  <c r="BZ85" i="1"/>
  <c r="E26" i="9" s="1"/>
  <c r="CA256" i="1"/>
  <c r="CB256" i="1" s="1"/>
  <c r="CC91" i="1"/>
  <c r="CC197" i="1"/>
  <c r="CA212" i="1"/>
  <c r="CB212" i="1" s="1"/>
  <c r="CP212" i="1" s="1"/>
  <c r="CC239" i="1"/>
  <c r="CA215" i="1"/>
  <c r="CB215" i="1" s="1"/>
  <c r="CP215" i="1" s="1"/>
  <c r="CD260" i="1"/>
  <c r="CO260" i="1" s="1"/>
  <c r="CA152" i="1"/>
  <c r="CB152" i="1" s="1"/>
  <c r="CA254" i="1"/>
  <c r="CB254" i="1" s="1"/>
  <c r="CP254" i="1" s="1"/>
  <c r="BZ257" i="1"/>
  <c r="E198" i="9" s="1"/>
  <c r="CA156" i="1"/>
  <c r="CB156" i="1" s="1"/>
  <c r="CP156" i="1" s="1"/>
  <c r="BY207" i="1"/>
  <c r="CK207" i="1" s="1"/>
  <c r="BY153" i="1"/>
  <c r="CK153" i="1" s="1"/>
  <c r="BY165" i="1"/>
  <c r="CK165" i="1" s="1"/>
  <c r="CQ108" i="1"/>
  <c r="J49" i="10" s="1"/>
  <c r="CP108" i="1"/>
  <c r="I49" i="10" s="1"/>
  <c r="CO108" i="1"/>
  <c r="H49" i="10" s="1"/>
  <c r="CM108" i="1"/>
  <c r="F49" i="10" s="1"/>
  <c r="CN108" i="1"/>
  <c r="G49" i="10" s="1"/>
  <c r="CQ73" i="1"/>
  <c r="J14" i="10" s="1"/>
  <c r="CQ161" i="1"/>
  <c r="J102" i="10" s="1"/>
  <c r="CN161" i="1"/>
  <c r="G102" i="10" s="1"/>
  <c r="CM161" i="1"/>
  <c r="F102" i="10" s="1"/>
  <c r="CN236" i="1"/>
  <c r="G177" i="10" s="1"/>
  <c r="CQ236" i="1"/>
  <c r="J177" i="10" s="1"/>
  <c r="CM236" i="1"/>
  <c r="F177" i="10" s="1"/>
  <c r="CN134" i="1"/>
  <c r="G75" i="10" s="1"/>
  <c r="BY222" i="1"/>
  <c r="CK222" i="1" s="1"/>
  <c r="CC226" i="1"/>
  <c r="BZ146" i="1"/>
  <c r="E87" i="9" s="1"/>
  <c r="CC234" i="1"/>
  <c r="CA141" i="1"/>
  <c r="CB141" i="1" s="1"/>
  <c r="CP141" i="1" s="1"/>
  <c r="CC241" i="1"/>
  <c r="H182" i="9" s="1"/>
  <c r="CC193" i="1"/>
  <c r="CC163" i="1"/>
  <c r="H104" i="9" s="1"/>
  <c r="CD100" i="1"/>
  <c r="CC89" i="1"/>
  <c r="CC191" i="1"/>
  <c r="CA194" i="1"/>
  <c r="CB194" i="1" s="1"/>
  <c r="CP194" i="1" s="1"/>
  <c r="CA244" i="1"/>
  <c r="CB244" i="1" s="1"/>
  <c r="CP244" i="1" s="1"/>
  <c r="BZ67" i="1"/>
  <c r="E8" i="9" s="1"/>
  <c r="CC92" i="1"/>
  <c r="H33" i="9" s="1"/>
  <c r="CC179" i="1"/>
  <c r="CD136" i="1"/>
  <c r="CO136" i="1" s="1"/>
  <c r="BZ137" i="1"/>
  <c r="E78" i="9" s="1"/>
  <c r="CC160" i="1"/>
  <c r="CC214" i="1"/>
  <c r="CC251" i="1"/>
  <c r="H192" i="9" s="1"/>
  <c r="CC203" i="1"/>
  <c r="CA140" i="1"/>
  <c r="CB140" i="1" s="1"/>
  <c r="CC184" i="1"/>
  <c r="CC220" i="1"/>
  <c r="CC157" i="1"/>
  <c r="H98" i="9" s="1"/>
  <c r="CC169" i="1"/>
  <c r="CA240" i="1"/>
  <c r="CB240" i="1" s="1"/>
  <c r="CC221" i="1"/>
  <c r="CC175" i="1"/>
  <c r="CC227" i="1"/>
  <c r="CC106" i="1"/>
  <c r="CC127" i="1"/>
  <c r="CC70" i="1"/>
  <c r="CC83" i="1"/>
  <c r="BZ242" i="1"/>
  <c r="BZ167" i="1"/>
  <c r="E108" i="9" s="1"/>
  <c r="CA142" i="1"/>
  <c r="CB142" i="1" s="1"/>
  <c r="CP142" i="1" s="1"/>
  <c r="CA116" i="1"/>
  <c r="CB116" i="1" s="1"/>
  <c r="CC200" i="1"/>
  <c r="BZ204" i="1"/>
  <c r="E145" i="9" s="1"/>
  <c r="CA120" i="1"/>
  <c r="CB120" i="1" s="1"/>
  <c r="CP120" i="1" s="1"/>
  <c r="BZ255" i="1"/>
  <c r="E196" i="9" s="1"/>
  <c r="CA192" i="1"/>
  <c r="CB192" i="1" s="1"/>
  <c r="CP192" i="1" s="1"/>
  <c r="CD235" i="1"/>
  <c r="CD206" i="1"/>
  <c r="CO206" i="1" s="1"/>
  <c r="CA94" i="1"/>
  <c r="CB94" i="1" s="1"/>
  <c r="CP94" i="1" s="1"/>
  <c r="CD122" i="1"/>
  <c r="CC262" i="1"/>
  <c r="CD128" i="1"/>
  <c r="CD247" i="1"/>
  <c r="CD164" i="1"/>
  <c r="CO164" i="1" s="1"/>
  <c r="CC209" i="1"/>
  <c r="CD219" i="1"/>
  <c r="CO219" i="1" s="1"/>
  <c r="CC187" i="1"/>
  <c r="CD259" i="1"/>
  <c r="CO259" i="1" s="1"/>
  <c r="CD88" i="1"/>
  <c r="CO88" i="1" s="1"/>
  <c r="CD154" i="1"/>
  <c r="CO154" i="1" s="1"/>
  <c r="CD181" i="1"/>
  <c r="CO181" i="1" s="1"/>
  <c r="H122" i="10" s="1"/>
  <c r="CD158" i="1"/>
  <c r="CO158" i="1" s="1"/>
  <c r="BZ145" i="1"/>
  <c r="E86" i="9" s="1"/>
  <c r="CD178" i="1"/>
  <c r="CD177" i="1"/>
  <c r="I118" i="9" s="1"/>
  <c r="CD224" i="1"/>
  <c r="I165" i="9" s="1"/>
  <c r="CA130" i="1"/>
  <c r="CB130" i="1" s="1"/>
  <c r="CP130" i="1" s="1"/>
  <c r="CD230" i="1"/>
  <c r="CO230" i="1" s="1"/>
  <c r="CD258" i="1"/>
  <c r="CA166" i="1"/>
  <c r="CB166" i="1" s="1"/>
  <c r="CP166" i="1" s="1"/>
  <c r="CD233" i="1"/>
  <c r="CO233" i="1" s="1"/>
  <c r="CD190" i="1"/>
  <c r="I131" i="9" s="1"/>
  <c r="CD104" i="1"/>
  <c r="CD196" i="1"/>
  <c r="CO196" i="1" s="1"/>
  <c r="CC253" i="1"/>
  <c r="CC173" i="1"/>
  <c r="H124" i="7"/>
  <c r="G48" i="9"/>
  <c r="G130" i="9"/>
  <c r="F121" i="9"/>
  <c r="I94" i="9"/>
  <c r="G49" i="9"/>
  <c r="H55" i="7"/>
  <c r="I55" i="7"/>
  <c r="F49" i="9"/>
  <c r="G148" i="9"/>
  <c r="H91" i="10"/>
  <c r="F94" i="9"/>
  <c r="I145" i="9"/>
  <c r="H31" i="10"/>
  <c r="H130" i="10"/>
  <c r="G91" i="9"/>
  <c r="I91" i="10"/>
  <c r="H85" i="10"/>
  <c r="H136" i="10"/>
  <c r="F91" i="9"/>
  <c r="BD258" i="1"/>
  <c r="BE258" i="1" s="1"/>
  <c r="BF258" i="1" s="1"/>
  <c r="BW258" i="1" s="1"/>
  <c r="BL258" i="1" s="1"/>
  <c r="P199" i="7" s="1"/>
  <c r="H202" i="10"/>
  <c r="D204" i="9"/>
  <c r="I64" i="9"/>
  <c r="BD240" i="1"/>
  <c r="BE240" i="1" s="1"/>
  <c r="BF240" i="1" s="1"/>
  <c r="BW240" i="1" s="1"/>
  <c r="BL240" i="1" s="1"/>
  <c r="P181" i="7" s="1"/>
  <c r="I78" i="9"/>
  <c r="H169" i="7"/>
  <c r="H43" i="7"/>
  <c r="H48" i="10"/>
  <c r="BD96" i="1"/>
  <c r="BE96" i="1" s="1"/>
  <c r="BF96" i="1" s="1"/>
  <c r="BW96" i="1" s="1"/>
  <c r="BL96" i="1" s="1"/>
  <c r="P37" i="7" s="1"/>
  <c r="H193" i="7"/>
  <c r="H166" i="7"/>
  <c r="H34" i="7"/>
  <c r="H148" i="7"/>
  <c r="H70" i="7"/>
  <c r="H136" i="7"/>
  <c r="H28" i="7"/>
  <c r="H19" i="7"/>
  <c r="H22" i="7"/>
  <c r="H190" i="7"/>
  <c r="H139" i="7"/>
  <c r="H85" i="7"/>
  <c r="H106" i="7"/>
  <c r="H112" i="7"/>
  <c r="H178" i="7"/>
  <c r="E137" i="10"/>
  <c r="F25" i="9"/>
  <c r="H178" i="9"/>
  <c r="H139" i="9"/>
  <c r="H31" i="7"/>
  <c r="BD148" i="1"/>
  <c r="BE148" i="1" s="1"/>
  <c r="BF148" i="1" s="1"/>
  <c r="BW148" i="1" s="1"/>
  <c r="BL148" i="1" s="1"/>
  <c r="P89" i="7" s="1"/>
  <c r="F190" i="9"/>
  <c r="E146" i="10"/>
  <c r="H88" i="10"/>
  <c r="I88" i="9"/>
  <c r="BD199" i="1"/>
  <c r="BE199" i="1" s="1"/>
  <c r="BF199" i="1" s="1"/>
  <c r="BW199" i="1" s="1"/>
  <c r="BL199" i="1" s="1"/>
  <c r="P140" i="7" s="1"/>
  <c r="BD134" i="1"/>
  <c r="BE134" i="1" s="1"/>
  <c r="BF134" i="1" s="1"/>
  <c r="BW134" i="1" s="1"/>
  <c r="BL134" i="1" s="1"/>
  <c r="P75" i="7" s="1"/>
  <c r="I34" i="9"/>
  <c r="H34" i="10"/>
  <c r="BD203" i="1"/>
  <c r="BE203" i="1" s="1"/>
  <c r="BF203" i="1" s="1"/>
  <c r="BW203" i="1" s="1"/>
  <c r="BL203" i="1" s="1"/>
  <c r="P144" i="7" s="1"/>
  <c r="BD196" i="1"/>
  <c r="BE196" i="1" s="1"/>
  <c r="BF196" i="1" s="1"/>
  <c r="BW196" i="1" s="1"/>
  <c r="BL196" i="1" s="1"/>
  <c r="P137" i="7" s="1"/>
  <c r="BD253" i="1"/>
  <c r="BE253" i="1" s="1"/>
  <c r="BF253" i="1" s="1"/>
  <c r="BW253" i="1" s="1"/>
  <c r="BL253" i="1" s="1"/>
  <c r="P194" i="7" s="1"/>
  <c r="E59" i="10"/>
  <c r="BD163" i="1"/>
  <c r="BE163" i="1" s="1"/>
  <c r="BF163" i="1" s="1"/>
  <c r="BW163" i="1" s="1"/>
  <c r="BL163" i="1" s="1"/>
  <c r="P104" i="7" s="1"/>
  <c r="E8" i="10"/>
  <c r="E184" i="10"/>
  <c r="H43" i="9"/>
  <c r="E22" i="9"/>
  <c r="E174" i="10"/>
  <c r="BD151" i="1"/>
  <c r="BE151" i="1" s="1"/>
  <c r="BF151" i="1" s="1"/>
  <c r="BW151" i="1" s="1"/>
  <c r="BL151" i="1" s="1"/>
  <c r="P92" i="7" s="1"/>
  <c r="BD204" i="1"/>
  <c r="BE204" i="1" s="1"/>
  <c r="BF204" i="1" s="1"/>
  <c r="BW204" i="1" s="1"/>
  <c r="BL204" i="1" s="1"/>
  <c r="P145" i="7" s="1"/>
  <c r="E129" i="10"/>
  <c r="E125" i="10"/>
  <c r="BD254" i="1"/>
  <c r="BE254" i="1" s="1"/>
  <c r="BF254" i="1" s="1"/>
  <c r="BW254" i="1" s="1"/>
  <c r="BL254" i="1" s="1"/>
  <c r="P195" i="7" s="1"/>
  <c r="BD131" i="1"/>
  <c r="BE131" i="1" s="1"/>
  <c r="BF131" i="1" s="1"/>
  <c r="BW131" i="1" s="1"/>
  <c r="BL131" i="1" s="1"/>
  <c r="P72" i="7" s="1"/>
  <c r="BD213" i="1"/>
  <c r="BE213" i="1" s="1"/>
  <c r="BF213" i="1" s="1"/>
  <c r="BW213" i="1" s="1"/>
  <c r="BL213" i="1" s="1"/>
  <c r="P154" i="7" s="1"/>
  <c r="BD211" i="1"/>
  <c r="BE211" i="1" s="1"/>
  <c r="BF211" i="1" s="1"/>
  <c r="BW211" i="1" s="1"/>
  <c r="BL211" i="1" s="1"/>
  <c r="P152" i="7" s="1"/>
  <c r="BD100" i="1"/>
  <c r="BE100" i="1" s="1"/>
  <c r="BF100" i="1" s="1"/>
  <c r="BW100" i="1" s="1"/>
  <c r="BL100" i="1" s="1"/>
  <c r="P41" i="7" s="1"/>
  <c r="BD73" i="1"/>
  <c r="BE73" i="1" s="1"/>
  <c r="BF73" i="1" s="1"/>
  <c r="BD139" i="1"/>
  <c r="BE139" i="1" s="1"/>
  <c r="BF139" i="1" s="1"/>
  <c r="BW139" i="1" s="1"/>
  <c r="BL139" i="1" s="1"/>
  <c r="P80" i="7" s="1"/>
  <c r="BD208" i="1"/>
  <c r="BE208" i="1" s="1"/>
  <c r="BF208" i="1" s="1"/>
  <c r="BW208" i="1" s="1"/>
  <c r="BL208" i="1" s="1"/>
  <c r="P149" i="7" s="1"/>
  <c r="BD190" i="1"/>
  <c r="BE190" i="1" s="1"/>
  <c r="BF190" i="1" s="1"/>
  <c r="BW190" i="1" s="1"/>
  <c r="BL190" i="1" s="1"/>
  <c r="P131" i="7" s="1"/>
  <c r="E60" i="10"/>
  <c r="E195" i="10"/>
  <c r="I158" i="9"/>
  <c r="BD118" i="1"/>
  <c r="BE118" i="1" s="1"/>
  <c r="BF118" i="1" s="1"/>
  <c r="BW118" i="1" s="1"/>
  <c r="BL118" i="1" s="1"/>
  <c r="P59" i="7" s="1"/>
  <c r="E116" i="10"/>
  <c r="E70" i="9"/>
  <c r="E30" i="10"/>
  <c r="F106" i="9"/>
  <c r="BD238" i="1"/>
  <c r="BE238" i="1" s="1"/>
  <c r="BF238" i="1" s="1"/>
  <c r="BW238" i="1" s="1"/>
  <c r="BL238" i="1" s="1"/>
  <c r="P179" i="7" s="1"/>
  <c r="E42" i="10"/>
  <c r="BD137" i="1"/>
  <c r="BE137" i="1" s="1"/>
  <c r="BF137" i="1" s="1"/>
  <c r="BW137" i="1" s="1"/>
  <c r="BL137" i="1" s="1"/>
  <c r="P78" i="7" s="1"/>
  <c r="BD259" i="1"/>
  <c r="BE259" i="1" s="1"/>
  <c r="BF259" i="1" s="1"/>
  <c r="BW259" i="1" s="1"/>
  <c r="BL259" i="1" s="1"/>
  <c r="P200" i="7" s="1"/>
  <c r="BD224" i="1"/>
  <c r="BE224" i="1" s="1"/>
  <c r="BF224" i="1" s="1"/>
  <c r="BW224" i="1" s="1"/>
  <c r="BL224" i="1" s="1"/>
  <c r="P165" i="7" s="1"/>
  <c r="BD127" i="1"/>
  <c r="BE127" i="1" s="1"/>
  <c r="BF127" i="1" s="1"/>
  <c r="BW127" i="1" s="1"/>
  <c r="BL127" i="1" s="1"/>
  <c r="P68" i="7" s="1"/>
  <c r="E110" i="10"/>
  <c r="BD230" i="1"/>
  <c r="BE230" i="1" s="1"/>
  <c r="BF230" i="1" s="1"/>
  <c r="BW230" i="1" s="1"/>
  <c r="BL230" i="1" s="1"/>
  <c r="P171" i="7" s="1"/>
  <c r="BD158" i="1"/>
  <c r="BE158" i="1" s="1"/>
  <c r="BF158" i="1" s="1"/>
  <c r="BW158" i="1" s="1"/>
  <c r="BL158" i="1" s="1"/>
  <c r="P99" i="7" s="1"/>
  <c r="I159" i="9"/>
  <c r="H159" i="10"/>
  <c r="BD164" i="1"/>
  <c r="BE164" i="1" s="1"/>
  <c r="BF164" i="1" s="1"/>
  <c r="BW164" i="1" s="1"/>
  <c r="BL164" i="1" s="1"/>
  <c r="P105" i="7" s="1"/>
  <c r="E160" i="10"/>
  <c r="I55" i="9"/>
  <c r="H55" i="10"/>
  <c r="BD187" i="1"/>
  <c r="BE187" i="1" s="1"/>
  <c r="BF187" i="1" s="1"/>
  <c r="BW187" i="1" s="1"/>
  <c r="BL187" i="1" s="1"/>
  <c r="P128" i="7" s="1"/>
  <c r="BD91" i="1"/>
  <c r="BE91" i="1" s="1"/>
  <c r="BF91" i="1" s="1"/>
  <c r="BW91" i="1" s="1"/>
  <c r="BL91" i="1" s="1"/>
  <c r="P32" i="7" s="1"/>
  <c r="F13" i="9"/>
  <c r="BD120" i="1"/>
  <c r="BE120" i="1" s="1"/>
  <c r="BF120" i="1" s="1"/>
  <c r="BW120" i="1" s="1"/>
  <c r="BL120" i="1" s="1"/>
  <c r="P61" i="7" s="1"/>
  <c r="F79" i="9"/>
  <c r="E196" i="10"/>
  <c r="H202" i="9"/>
  <c r="E161" i="10"/>
  <c r="F58" i="9"/>
  <c r="BD193" i="1"/>
  <c r="BE193" i="1" s="1"/>
  <c r="BF193" i="1" s="1"/>
  <c r="BW193" i="1" s="1"/>
  <c r="BL193" i="1" s="1"/>
  <c r="P134" i="7" s="1"/>
  <c r="I112" i="9"/>
  <c r="H112" i="10"/>
  <c r="E61" i="10"/>
  <c r="BD71" i="1"/>
  <c r="BE71" i="1" s="1"/>
  <c r="BF71" i="1" s="1"/>
  <c r="H166" i="9"/>
  <c r="E97" i="10"/>
  <c r="E171" i="10"/>
  <c r="F171" i="10"/>
  <c r="H103" i="10"/>
  <c r="I103" i="9"/>
  <c r="H88" i="9"/>
  <c r="H58" i="7"/>
  <c r="H67" i="7"/>
  <c r="E117" i="10"/>
  <c r="H157" i="7"/>
  <c r="BD92" i="1"/>
  <c r="BE92" i="1" s="1"/>
  <c r="BF92" i="1" s="1"/>
  <c r="BW92" i="1" s="1"/>
  <c r="BL92" i="1" s="1"/>
  <c r="P33" i="7" s="1"/>
  <c r="H202" i="7"/>
  <c r="E98" i="10"/>
  <c r="BD122" i="1"/>
  <c r="BE122" i="1" s="1"/>
  <c r="BF122" i="1" s="1"/>
  <c r="BW122" i="1" s="1"/>
  <c r="BL122" i="1" s="1"/>
  <c r="P63" i="7" s="1"/>
  <c r="E175" i="10"/>
  <c r="E102" i="10"/>
  <c r="E89" i="10"/>
  <c r="E141" i="9"/>
  <c r="E54" i="10"/>
  <c r="E71" i="10"/>
  <c r="H130" i="7"/>
  <c r="BD170" i="1"/>
  <c r="BE170" i="1" s="1"/>
  <c r="BF170" i="1" s="1"/>
  <c r="BW170" i="1" s="1"/>
  <c r="BL170" i="1" s="1"/>
  <c r="P111" i="7" s="1"/>
  <c r="I25" i="9"/>
  <c r="H25" i="10"/>
  <c r="BD241" i="1"/>
  <c r="BE241" i="1" s="1"/>
  <c r="BF241" i="1" s="1"/>
  <c r="BW241" i="1" s="1"/>
  <c r="BL241" i="1" s="1"/>
  <c r="P182" i="7" s="1"/>
  <c r="BD67" i="1"/>
  <c r="BE67" i="1" s="1"/>
  <c r="BF67" i="1" s="1"/>
  <c r="E190" i="9"/>
  <c r="BD178" i="1"/>
  <c r="BE178" i="1" s="1"/>
  <c r="BF178" i="1" s="1"/>
  <c r="BW178" i="1" s="1"/>
  <c r="BL178" i="1" s="1"/>
  <c r="P119" i="7" s="1"/>
  <c r="E128" i="10"/>
  <c r="I124" i="9"/>
  <c r="H124" i="10"/>
  <c r="E167" i="10"/>
  <c r="F139" i="9"/>
  <c r="E155" i="10"/>
  <c r="BD140" i="1"/>
  <c r="BE140" i="1" s="1"/>
  <c r="BF140" i="1" s="1"/>
  <c r="BW140" i="1" s="1"/>
  <c r="BL140" i="1" s="1"/>
  <c r="P81" i="7" s="1"/>
  <c r="H48" i="7"/>
  <c r="E72" i="10"/>
  <c r="BD141" i="1"/>
  <c r="BE141" i="1" s="1"/>
  <c r="BF141" i="1" s="1"/>
  <c r="BW141" i="1" s="1"/>
  <c r="BL141" i="1" s="1"/>
  <c r="P82" i="7" s="1"/>
  <c r="BD159" i="1"/>
  <c r="BE159" i="1" s="1"/>
  <c r="BF159" i="1" s="1"/>
  <c r="BW159" i="1" s="1"/>
  <c r="BL159" i="1" s="1"/>
  <c r="P100" i="7" s="1"/>
  <c r="H159" i="9"/>
  <c r="H169" i="10"/>
  <c r="I169" i="9"/>
  <c r="I48" i="10"/>
  <c r="E86" i="10"/>
  <c r="BD188" i="1"/>
  <c r="BE188" i="1" s="1"/>
  <c r="BF188" i="1" s="1"/>
  <c r="BW188" i="1" s="1"/>
  <c r="BL188" i="1" s="1"/>
  <c r="P129" i="7" s="1"/>
  <c r="E168" i="10"/>
  <c r="H94" i="7"/>
  <c r="H88" i="7"/>
  <c r="H127" i="7"/>
  <c r="F28" i="9"/>
  <c r="E62" i="10"/>
  <c r="BD116" i="1"/>
  <c r="BE116" i="1" s="1"/>
  <c r="BF116" i="1" s="1"/>
  <c r="BW116" i="1" s="1"/>
  <c r="BL116" i="1" s="1"/>
  <c r="P57" i="7" s="1"/>
  <c r="G204" i="9"/>
  <c r="I204" i="10"/>
  <c r="F112" i="9"/>
  <c r="E179" i="10"/>
  <c r="E80" i="10"/>
  <c r="E200" i="10"/>
  <c r="G200" i="10"/>
  <c r="E126" i="10"/>
  <c r="H115" i="7"/>
  <c r="E192" i="10"/>
  <c r="I67" i="9"/>
  <c r="H67" i="10"/>
  <c r="H163" i="9"/>
  <c r="BD215" i="1"/>
  <c r="BE215" i="1" s="1"/>
  <c r="BF215" i="1" s="1"/>
  <c r="BW215" i="1" s="1"/>
  <c r="BL215" i="1" s="1"/>
  <c r="P156" i="7" s="1"/>
  <c r="BD119" i="1"/>
  <c r="BE119" i="1" s="1"/>
  <c r="BF119" i="1" s="1"/>
  <c r="BW119" i="1" s="1"/>
  <c r="BL119" i="1" s="1"/>
  <c r="P60" i="7" s="1"/>
  <c r="I166" i="9"/>
  <c r="H166" i="10"/>
  <c r="F157" i="9"/>
  <c r="H121" i="7"/>
  <c r="E68" i="10"/>
  <c r="E84" i="10"/>
  <c r="H193" i="9"/>
  <c r="E32" i="10"/>
  <c r="H25" i="7"/>
  <c r="H103" i="9"/>
  <c r="BD88" i="1"/>
  <c r="BE88" i="1" s="1"/>
  <c r="BF88" i="1" s="1"/>
  <c r="BW88" i="1" s="1"/>
  <c r="BL88" i="1" s="1"/>
  <c r="P29" i="7" s="1"/>
  <c r="BD121" i="1"/>
  <c r="BE121" i="1" s="1"/>
  <c r="BF121" i="1" s="1"/>
  <c r="BW121" i="1" s="1"/>
  <c r="BL121" i="1" s="1"/>
  <c r="P62" i="7" s="1"/>
  <c r="BD176" i="1"/>
  <c r="BE176" i="1" s="1"/>
  <c r="BF176" i="1" s="1"/>
  <c r="BW176" i="1" s="1"/>
  <c r="BL176" i="1" s="1"/>
  <c r="P117" i="7" s="1"/>
  <c r="BD109" i="1"/>
  <c r="BE109" i="1" s="1"/>
  <c r="BF109" i="1" s="1"/>
  <c r="BW109" i="1" s="1"/>
  <c r="BL109" i="1" s="1"/>
  <c r="P50" i="7" s="1"/>
  <c r="BD82" i="1"/>
  <c r="BE82" i="1" s="1"/>
  <c r="BF82" i="1" s="1"/>
  <c r="BW82" i="1" s="1"/>
  <c r="BL82" i="1" s="1"/>
  <c r="P23" i="7" s="1"/>
  <c r="F103" i="9"/>
  <c r="BD209" i="1"/>
  <c r="BE209" i="1" s="1"/>
  <c r="BF209" i="1" s="1"/>
  <c r="BW209" i="1" s="1"/>
  <c r="BL209" i="1" s="1"/>
  <c r="P150" i="7" s="1"/>
  <c r="BD68" i="1"/>
  <c r="BE68" i="1" s="1"/>
  <c r="BF68" i="1" s="1"/>
  <c r="BD197" i="1"/>
  <c r="BE197" i="1" s="1"/>
  <c r="BF197" i="1" s="1"/>
  <c r="BW197" i="1" s="1"/>
  <c r="BL197" i="1" s="1"/>
  <c r="P138" i="7" s="1"/>
  <c r="BD212" i="1"/>
  <c r="BE212" i="1" s="1"/>
  <c r="BF212" i="1" s="1"/>
  <c r="BW212" i="1" s="1"/>
  <c r="BL212" i="1" s="1"/>
  <c r="P153" i="7" s="1"/>
  <c r="E113" i="10"/>
  <c r="BD152" i="1"/>
  <c r="BE152" i="1" s="1"/>
  <c r="BF152" i="1" s="1"/>
  <c r="BW152" i="1" s="1"/>
  <c r="BL152" i="1" s="1"/>
  <c r="P93" i="7" s="1"/>
  <c r="BD246" i="1"/>
  <c r="BE246" i="1" s="1"/>
  <c r="BF246" i="1" s="1"/>
  <c r="BW246" i="1" s="1"/>
  <c r="BL246" i="1" s="1"/>
  <c r="P187" i="7" s="1"/>
  <c r="E27" i="10"/>
  <c r="F27" i="10"/>
  <c r="E105" i="10"/>
  <c r="F22" i="9"/>
  <c r="BD185" i="1"/>
  <c r="BE185" i="1" s="1"/>
  <c r="BF185" i="1" s="1"/>
  <c r="BW185" i="1" s="1"/>
  <c r="BL185" i="1" s="1"/>
  <c r="P126" i="7" s="1"/>
  <c r="H121" i="9"/>
  <c r="E142" i="9"/>
  <c r="BD106" i="1"/>
  <c r="BE106" i="1" s="1"/>
  <c r="BF106" i="1" s="1"/>
  <c r="BW106" i="1" s="1"/>
  <c r="BL106" i="1" s="1"/>
  <c r="P47" i="7" s="1"/>
  <c r="BD250" i="1"/>
  <c r="BE250" i="1" s="1"/>
  <c r="BF250" i="1" s="1"/>
  <c r="BW250" i="1" s="1"/>
  <c r="BL250" i="1" s="1"/>
  <c r="P191" i="7" s="1"/>
  <c r="H25" i="9"/>
  <c r="BD248" i="1"/>
  <c r="BE248" i="1" s="1"/>
  <c r="BF248" i="1" s="1"/>
  <c r="BW248" i="1" s="1"/>
  <c r="BL248" i="1" s="1"/>
  <c r="P189" i="7" s="1"/>
  <c r="F193" i="9"/>
  <c r="BD110" i="1"/>
  <c r="BE110" i="1" s="1"/>
  <c r="BF110" i="1" s="1"/>
  <c r="BW110" i="1" s="1"/>
  <c r="BL110" i="1" s="1"/>
  <c r="P51" i="7" s="1"/>
  <c r="I190" i="9"/>
  <c r="BD76" i="1"/>
  <c r="BE76" i="1" s="1"/>
  <c r="BF76" i="1" s="1"/>
  <c r="BW76" i="1" s="1"/>
  <c r="BL76" i="1" s="1"/>
  <c r="P17" i="7" s="1"/>
  <c r="BD101" i="1"/>
  <c r="BE101" i="1" s="1"/>
  <c r="BF101" i="1" s="1"/>
  <c r="BW101" i="1" s="1"/>
  <c r="BL101" i="1" s="1"/>
  <c r="P42" i="7" s="1"/>
  <c r="BD214" i="1"/>
  <c r="BE214" i="1" s="1"/>
  <c r="BF214" i="1" s="1"/>
  <c r="BW214" i="1" s="1"/>
  <c r="BL214" i="1" s="1"/>
  <c r="P155" i="7" s="1"/>
  <c r="BD154" i="1"/>
  <c r="BE154" i="1" s="1"/>
  <c r="BF154" i="1" s="1"/>
  <c r="BW154" i="1" s="1"/>
  <c r="BL154" i="1" s="1"/>
  <c r="P95" i="7" s="1"/>
  <c r="H93" i="9"/>
  <c r="E133" i="10"/>
  <c r="E26" i="10"/>
  <c r="E114" i="10"/>
  <c r="H124" i="9"/>
  <c r="F85" i="9"/>
  <c r="E35" i="10"/>
  <c r="BD234" i="1"/>
  <c r="BE234" i="1" s="1"/>
  <c r="BF234" i="1" s="1"/>
  <c r="BW234" i="1" s="1"/>
  <c r="BL234" i="1" s="1"/>
  <c r="P175" i="7" s="1"/>
  <c r="E82" i="10"/>
  <c r="I33" i="9"/>
  <c r="E83" i="10"/>
  <c r="E73" i="10"/>
  <c r="BD105" i="1"/>
  <c r="BE105" i="1" s="1"/>
  <c r="BF105" i="1" s="1"/>
  <c r="BW105" i="1" s="1"/>
  <c r="BL105" i="1" s="1"/>
  <c r="P46" i="7" s="1"/>
  <c r="BD255" i="1"/>
  <c r="BE255" i="1" s="1"/>
  <c r="BF255" i="1" s="1"/>
  <c r="BW255" i="1" s="1"/>
  <c r="BL255" i="1" s="1"/>
  <c r="P196" i="7" s="1"/>
  <c r="BD260" i="1"/>
  <c r="BE260" i="1" s="1"/>
  <c r="BF260" i="1" s="1"/>
  <c r="BW260" i="1" s="1"/>
  <c r="BL260" i="1" s="1"/>
  <c r="P201" i="7" s="1"/>
  <c r="BD70" i="1"/>
  <c r="BE70" i="1" s="1"/>
  <c r="BF70" i="1" s="1"/>
  <c r="H58" i="9"/>
  <c r="BD95" i="1"/>
  <c r="BE95" i="1" s="1"/>
  <c r="BF95" i="1" s="1"/>
  <c r="BW95" i="1" s="1"/>
  <c r="BL95" i="1" s="1"/>
  <c r="P36" i="7" s="1"/>
  <c r="BD146" i="1"/>
  <c r="BE146" i="1" s="1"/>
  <c r="BF146" i="1" s="1"/>
  <c r="BW146" i="1" s="1"/>
  <c r="BL146" i="1" s="1"/>
  <c r="P87" i="7" s="1"/>
  <c r="BD143" i="1"/>
  <c r="BE143" i="1" s="1"/>
  <c r="BF143" i="1" s="1"/>
  <c r="BW143" i="1" s="1"/>
  <c r="BL143" i="1" s="1"/>
  <c r="P84" i="7" s="1"/>
  <c r="F159" i="9"/>
  <c r="H169" i="9"/>
  <c r="BD133" i="1"/>
  <c r="BE133" i="1" s="1"/>
  <c r="BF133" i="1" s="1"/>
  <c r="BW133" i="1" s="1"/>
  <c r="BL133" i="1" s="1"/>
  <c r="P74" i="7" s="1"/>
  <c r="BD113" i="1"/>
  <c r="BE113" i="1" s="1"/>
  <c r="BF113" i="1" s="1"/>
  <c r="BW113" i="1" s="1"/>
  <c r="BL113" i="1" s="1"/>
  <c r="P54" i="7" s="1"/>
  <c r="E47" i="10"/>
  <c r="G47" i="10"/>
  <c r="H191" i="9"/>
  <c r="BD169" i="1"/>
  <c r="BE169" i="1" s="1"/>
  <c r="BF169" i="1" s="1"/>
  <c r="BW169" i="1" s="1"/>
  <c r="BL169" i="1" s="1"/>
  <c r="P110" i="7" s="1"/>
  <c r="E99" i="10"/>
  <c r="E96" i="10"/>
  <c r="I169" i="7"/>
  <c r="I204" i="7"/>
  <c r="I28" i="9"/>
  <c r="H28" i="10"/>
  <c r="E63" i="10"/>
  <c r="BD182" i="1"/>
  <c r="BE182" i="1" s="1"/>
  <c r="BF182" i="1" s="1"/>
  <c r="BW182" i="1" s="1"/>
  <c r="BL182" i="1" s="1"/>
  <c r="P123" i="7" s="1"/>
  <c r="H49" i="7"/>
  <c r="BD136" i="1"/>
  <c r="BE136" i="1" s="1"/>
  <c r="BF136" i="1" s="1"/>
  <c r="BW136" i="1" s="1"/>
  <c r="BL136" i="1" s="1"/>
  <c r="P77" i="7" s="1"/>
  <c r="E119" i="10"/>
  <c r="E101" i="9"/>
  <c r="BD123" i="1"/>
  <c r="BE123" i="1" s="1"/>
  <c r="BF123" i="1" s="1"/>
  <c r="BW123" i="1" s="1"/>
  <c r="BL123" i="1" s="1"/>
  <c r="P64" i="7" s="1"/>
  <c r="E53" i="10"/>
  <c r="BD103" i="1"/>
  <c r="BE103" i="1" s="1"/>
  <c r="BF103" i="1" s="1"/>
  <c r="BW103" i="1" s="1"/>
  <c r="BL103" i="1" s="1"/>
  <c r="P44" i="7" s="1"/>
  <c r="F67" i="9"/>
  <c r="I163" i="9"/>
  <c r="H163" i="10"/>
  <c r="E194" i="10"/>
  <c r="BD156" i="1"/>
  <c r="BE156" i="1" s="1"/>
  <c r="BF156" i="1" s="1"/>
  <c r="BW156" i="1" s="1"/>
  <c r="BL156" i="1" s="1"/>
  <c r="P97" i="7" s="1"/>
  <c r="BD85" i="1"/>
  <c r="BE85" i="1" s="1"/>
  <c r="BF85" i="1" s="1"/>
  <c r="BW85" i="1" s="1"/>
  <c r="BL85" i="1" s="1"/>
  <c r="P26" i="7" s="1"/>
  <c r="BD155" i="1"/>
  <c r="BE155" i="1" s="1"/>
  <c r="BF155" i="1" s="1"/>
  <c r="BW155" i="1" s="1"/>
  <c r="BL155" i="1" s="1"/>
  <c r="P96" i="7" s="1"/>
  <c r="E143" i="10"/>
  <c r="BD247" i="1"/>
  <c r="BE247" i="1" s="1"/>
  <c r="BF247" i="1" s="1"/>
  <c r="BW247" i="1" s="1"/>
  <c r="BL247" i="1" s="1"/>
  <c r="P188" i="7" s="1"/>
  <c r="F34" i="9"/>
  <c r="BD98" i="1"/>
  <c r="BE98" i="1" s="1"/>
  <c r="BF98" i="1" s="1"/>
  <c r="BW98" i="1" s="1"/>
  <c r="BL98" i="1" s="1"/>
  <c r="P39" i="7" s="1"/>
  <c r="F202" i="9"/>
  <c r="E147" i="10"/>
  <c r="H31" i="9"/>
  <c r="E10" i="10"/>
  <c r="BD167" i="1"/>
  <c r="BE167" i="1" s="1"/>
  <c r="BF167" i="1" s="1"/>
  <c r="BW167" i="1" s="1"/>
  <c r="BL167" i="1" s="1"/>
  <c r="P108" i="7" s="1"/>
  <c r="BD161" i="1"/>
  <c r="BE161" i="1" s="1"/>
  <c r="BF161" i="1" s="1"/>
  <c r="BW161" i="1" s="1"/>
  <c r="BL161" i="1" s="1"/>
  <c r="P102" i="7" s="1"/>
  <c r="BD160" i="1"/>
  <c r="BE160" i="1" s="1"/>
  <c r="BF160" i="1" s="1"/>
  <c r="BW160" i="1" s="1"/>
  <c r="BL160" i="1" s="1"/>
  <c r="P101" i="7" s="1"/>
  <c r="BD125" i="1"/>
  <c r="BE125" i="1" s="1"/>
  <c r="BF125" i="1" s="1"/>
  <c r="BW125" i="1" s="1"/>
  <c r="BL125" i="1" s="1"/>
  <c r="P66" i="7" s="1"/>
  <c r="H103" i="7"/>
  <c r="E56" i="10"/>
  <c r="E24" i="10"/>
  <c r="BD221" i="1"/>
  <c r="BE221" i="1" s="1"/>
  <c r="BF221" i="1" s="1"/>
  <c r="BW221" i="1" s="1"/>
  <c r="BL221" i="1" s="1"/>
  <c r="P162" i="7" s="1"/>
  <c r="BD235" i="1"/>
  <c r="BE235" i="1" s="1"/>
  <c r="BF235" i="1" s="1"/>
  <c r="BW235" i="1" s="1"/>
  <c r="BL235" i="1" s="1"/>
  <c r="P176" i="7" s="1"/>
  <c r="F70" i="9"/>
  <c r="F127" i="9"/>
  <c r="BD69" i="1"/>
  <c r="BE69" i="1" s="1"/>
  <c r="BF69" i="1" s="1"/>
  <c r="E78" i="10"/>
  <c r="H165" i="9"/>
  <c r="E44" i="10"/>
  <c r="BD227" i="1"/>
  <c r="BE227" i="1" s="1"/>
  <c r="BF227" i="1" s="1"/>
  <c r="BW227" i="1" s="1"/>
  <c r="BL227" i="1" s="1"/>
  <c r="P168" i="7" s="1"/>
  <c r="I151" i="9"/>
  <c r="H151" i="10"/>
  <c r="BD99" i="1"/>
  <c r="BE99" i="1" s="1"/>
  <c r="BF99" i="1" s="1"/>
  <c r="BW99" i="1" s="1"/>
  <c r="BL99" i="1" s="1"/>
  <c r="P40" i="7" s="1"/>
  <c r="BD192" i="1"/>
  <c r="BE192" i="1" s="1"/>
  <c r="BF192" i="1" s="1"/>
  <c r="BW192" i="1" s="1"/>
  <c r="BL192" i="1" s="1"/>
  <c r="P133" i="7" s="1"/>
  <c r="BD202" i="1"/>
  <c r="BE202" i="1" s="1"/>
  <c r="BF202" i="1" s="1"/>
  <c r="BW202" i="1" s="1"/>
  <c r="BL202" i="1" s="1"/>
  <c r="P143" i="7" s="1"/>
  <c r="H163" i="7"/>
  <c r="H106" i="10"/>
  <c r="I106" i="9"/>
  <c r="BD142" i="1"/>
  <c r="BE142" i="1" s="1"/>
  <c r="BF142" i="1" s="1"/>
  <c r="BW142" i="1" s="1"/>
  <c r="BL142" i="1" s="1"/>
  <c r="P83" i="7" s="1"/>
  <c r="BD236" i="1"/>
  <c r="BE236" i="1" s="1"/>
  <c r="BF236" i="1" s="1"/>
  <c r="BW236" i="1" s="1"/>
  <c r="BL236" i="1" s="1"/>
  <c r="P177" i="7" s="1"/>
  <c r="BD233" i="1"/>
  <c r="BE233" i="1" s="1"/>
  <c r="BF233" i="1" s="1"/>
  <c r="BW233" i="1" s="1"/>
  <c r="BL233" i="1" s="1"/>
  <c r="P174" i="7" s="1"/>
  <c r="BD112" i="1"/>
  <c r="BE112" i="1" s="1"/>
  <c r="BF112" i="1" s="1"/>
  <c r="BW112" i="1" s="1"/>
  <c r="BL112" i="1" s="1"/>
  <c r="P53" i="7" s="1"/>
  <c r="H79" i="9"/>
  <c r="E40" i="10"/>
  <c r="BD83" i="1"/>
  <c r="BE83" i="1" s="1"/>
  <c r="BF83" i="1" s="1"/>
  <c r="BW83" i="1" s="1"/>
  <c r="BL83" i="1" s="1"/>
  <c r="P24" i="7" s="1"/>
  <c r="E162" i="10"/>
  <c r="H157" i="10"/>
  <c r="E108" i="10"/>
  <c r="H139" i="10"/>
  <c r="E185" i="10"/>
  <c r="E109" i="10"/>
  <c r="H48" i="9"/>
  <c r="E77" i="9"/>
  <c r="E186" i="10"/>
  <c r="BD104" i="1"/>
  <c r="BE104" i="1" s="1"/>
  <c r="BF104" i="1" s="1"/>
  <c r="BW104" i="1" s="1"/>
  <c r="BL104" i="1" s="1"/>
  <c r="P45" i="7" s="1"/>
  <c r="H142" i="7"/>
  <c r="H67" i="9"/>
  <c r="F163" i="9"/>
  <c r="H130" i="9"/>
  <c r="H13" i="7"/>
  <c r="H115" i="9"/>
  <c r="BD181" i="1"/>
  <c r="BE181" i="1" s="1"/>
  <c r="BF181" i="1" s="1"/>
  <c r="BW181" i="1" s="1"/>
  <c r="BL181" i="1" s="1"/>
  <c r="P122" i="7" s="1"/>
  <c r="G31" i="9"/>
  <c r="I31" i="10"/>
  <c r="BD111" i="1"/>
  <c r="BE111" i="1" s="1"/>
  <c r="BF111" i="1" s="1"/>
  <c r="BW111" i="1" s="1"/>
  <c r="BL111" i="1" s="1"/>
  <c r="P52" i="7" s="1"/>
  <c r="BD124" i="1"/>
  <c r="BE124" i="1" s="1"/>
  <c r="BF124" i="1" s="1"/>
  <c r="BW124" i="1" s="1"/>
  <c r="BL124" i="1" s="1"/>
  <c r="P65" i="7" s="1"/>
  <c r="E38" i="10"/>
  <c r="G38" i="10"/>
  <c r="H79" i="7"/>
  <c r="E164" i="10"/>
  <c r="H37" i="9"/>
  <c r="BD157" i="1"/>
  <c r="BE157" i="1" s="1"/>
  <c r="BF157" i="1" s="1"/>
  <c r="BW157" i="1" s="1"/>
  <c r="BL157" i="1" s="1"/>
  <c r="P98" i="7" s="1"/>
  <c r="E182" i="10"/>
  <c r="E104" i="10"/>
  <c r="F88" i="9"/>
  <c r="BD243" i="1"/>
  <c r="BE243" i="1" s="1"/>
  <c r="BF243" i="1" s="1"/>
  <c r="BW243" i="1" s="1"/>
  <c r="BL243" i="1" s="1"/>
  <c r="P184" i="7" s="1"/>
  <c r="BD219" i="1"/>
  <c r="BE219" i="1" s="1"/>
  <c r="BF219" i="1" s="1"/>
  <c r="BW219" i="1" s="1"/>
  <c r="BL219" i="1" s="1"/>
  <c r="P160" i="7" s="1"/>
  <c r="BD149" i="1"/>
  <c r="BE149" i="1" s="1"/>
  <c r="BF149" i="1" s="1"/>
  <c r="BW149" i="1" s="1"/>
  <c r="BL149" i="1" s="1"/>
  <c r="P90" i="7" s="1"/>
  <c r="H34" i="9"/>
  <c r="BD130" i="1"/>
  <c r="BE130" i="1" s="1"/>
  <c r="BF130" i="1" s="1"/>
  <c r="BW130" i="1" s="1"/>
  <c r="BL130" i="1" s="1"/>
  <c r="P71" i="7" s="1"/>
  <c r="H19" i="9"/>
  <c r="H151" i="9"/>
  <c r="H7" i="7"/>
  <c r="BD128" i="1"/>
  <c r="BE128" i="1" s="1"/>
  <c r="BF128" i="1" s="1"/>
  <c r="BW128" i="1" s="1"/>
  <c r="BL128" i="1" s="1"/>
  <c r="P69" i="7" s="1"/>
  <c r="F43" i="9"/>
  <c r="BD145" i="1"/>
  <c r="BE145" i="1" s="1"/>
  <c r="BF145" i="1" s="1"/>
  <c r="BW145" i="1" s="1"/>
  <c r="BL145" i="1" s="1"/>
  <c r="P86" i="7" s="1"/>
  <c r="E150" i="10"/>
  <c r="G150" i="10"/>
  <c r="I142" i="9"/>
  <c r="H142" i="10"/>
  <c r="BD220" i="1"/>
  <c r="BE220" i="1" s="1"/>
  <c r="BF220" i="1" s="1"/>
  <c r="BW220" i="1" s="1"/>
  <c r="BL220" i="1" s="1"/>
  <c r="P161" i="7" s="1"/>
  <c r="BD257" i="1"/>
  <c r="BE257" i="1" s="1"/>
  <c r="BF257" i="1" s="1"/>
  <c r="BW257" i="1" s="1"/>
  <c r="BL257" i="1" s="1"/>
  <c r="P198" i="7" s="1"/>
  <c r="BD229" i="1"/>
  <c r="BE229" i="1" s="1"/>
  <c r="BF229" i="1" s="1"/>
  <c r="BW229" i="1" s="1"/>
  <c r="BL229" i="1" s="1"/>
  <c r="P170" i="7" s="1"/>
  <c r="BD175" i="1"/>
  <c r="BE175" i="1" s="1"/>
  <c r="BF175" i="1" s="1"/>
  <c r="BW175" i="1" s="1"/>
  <c r="BL175" i="1" s="1"/>
  <c r="P116" i="7" s="1"/>
  <c r="H159" i="7"/>
  <c r="H85" i="9"/>
  <c r="BD226" i="1"/>
  <c r="BE226" i="1" s="1"/>
  <c r="BF226" i="1" s="1"/>
  <c r="BW226" i="1" s="1"/>
  <c r="BL226" i="1" s="1"/>
  <c r="P167" i="7" s="1"/>
  <c r="H178" i="10"/>
  <c r="I178" i="9"/>
  <c r="H151" i="7"/>
  <c r="BD135" i="1"/>
  <c r="BE135" i="1" s="1"/>
  <c r="BF135" i="1" s="1"/>
  <c r="BW135" i="1" s="1"/>
  <c r="BL135" i="1" s="1"/>
  <c r="P76" i="7" s="1"/>
  <c r="H106" i="9"/>
  <c r="BD86" i="1"/>
  <c r="BE86" i="1" s="1"/>
  <c r="BF86" i="1" s="1"/>
  <c r="BW86" i="1" s="1"/>
  <c r="BL86" i="1" s="1"/>
  <c r="P27" i="7" s="1"/>
  <c r="BD115" i="1"/>
  <c r="BE115" i="1" s="1"/>
  <c r="BF115" i="1" s="1"/>
  <c r="BW115" i="1" s="1"/>
  <c r="BL115" i="1" s="1"/>
  <c r="P56" i="7" s="1"/>
  <c r="E158" i="10"/>
  <c r="BD206" i="1"/>
  <c r="BE206" i="1" s="1"/>
  <c r="BF206" i="1" s="1"/>
  <c r="BW206" i="1" s="1"/>
  <c r="BL206" i="1" s="1"/>
  <c r="P147" i="7" s="1"/>
  <c r="F124" i="9"/>
  <c r="I127" i="9"/>
  <c r="BD94" i="1"/>
  <c r="BE94" i="1" s="1"/>
  <c r="BF94" i="1" s="1"/>
  <c r="BW94" i="1" s="1"/>
  <c r="BL94" i="1" s="1"/>
  <c r="P35" i="7" s="1"/>
  <c r="E123" i="10"/>
  <c r="E50" i="10"/>
  <c r="E30" i="9"/>
  <c r="E52" i="10"/>
  <c r="BD200" i="1"/>
  <c r="BE200" i="1" s="1"/>
  <c r="BF200" i="1" s="1"/>
  <c r="BW200" i="1" s="1"/>
  <c r="BL200" i="1" s="1"/>
  <c r="P141" i="7" s="1"/>
  <c r="E64" i="10"/>
  <c r="G64" i="10"/>
  <c r="E165" i="10"/>
  <c r="F151" i="9"/>
  <c r="BD244" i="1"/>
  <c r="BE244" i="1" s="1"/>
  <c r="BF244" i="1" s="1"/>
  <c r="BW244" i="1" s="1"/>
  <c r="BL244" i="1" s="1"/>
  <c r="P185" i="7" s="1"/>
  <c r="F169" i="9"/>
  <c r="H55" i="9"/>
  <c r="BD177" i="1"/>
  <c r="BE177" i="1" s="1"/>
  <c r="BF177" i="1" s="1"/>
  <c r="BW177" i="1" s="1"/>
  <c r="BL177" i="1" s="1"/>
  <c r="P118" i="7" s="1"/>
  <c r="H13" i="9"/>
  <c r="E156" i="10"/>
  <c r="BD172" i="1"/>
  <c r="BE172" i="1" s="1"/>
  <c r="BF172" i="1" s="1"/>
  <c r="BW172" i="1" s="1"/>
  <c r="BL172" i="1" s="1"/>
  <c r="P113" i="7" s="1"/>
  <c r="H136" i="9"/>
  <c r="BD217" i="1"/>
  <c r="BE217" i="1" s="1"/>
  <c r="BF217" i="1" s="1"/>
  <c r="BW217" i="1" s="1"/>
  <c r="BL217" i="1" s="1"/>
  <c r="P158" i="7" s="1"/>
  <c r="H28" i="9"/>
  <c r="BD223" i="1"/>
  <c r="BE223" i="1" s="1"/>
  <c r="BF223" i="1" s="1"/>
  <c r="BW223" i="1" s="1"/>
  <c r="BL223" i="1" s="1"/>
  <c r="P164" i="7" s="1"/>
  <c r="BD205" i="1"/>
  <c r="BE205" i="1" s="1"/>
  <c r="BF205" i="1" s="1"/>
  <c r="BW205" i="1" s="1"/>
  <c r="BL205" i="1" s="1"/>
  <c r="P146" i="7" s="1"/>
  <c r="E118" i="10"/>
  <c r="E101" i="10"/>
  <c r="E53" i="9"/>
  <c r="BD232" i="1"/>
  <c r="BE232" i="1" s="1"/>
  <c r="BF232" i="1" s="1"/>
  <c r="BW232" i="1" s="1"/>
  <c r="BL232" i="1" s="1"/>
  <c r="P173" i="7" s="1"/>
  <c r="F136" i="9"/>
  <c r="F166" i="9"/>
  <c r="I115" i="9"/>
  <c r="H115" i="10"/>
  <c r="BD256" i="1"/>
  <c r="BE256" i="1" s="1"/>
  <c r="BF256" i="1" s="1"/>
  <c r="BW256" i="1" s="1"/>
  <c r="BL256" i="1" s="1"/>
  <c r="P197" i="7" s="1"/>
  <c r="BD97" i="1"/>
  <c r="BE97" i="1" s="1"/>
  <c r="BF97" i="1" s="1"/>
  <c r="BW97" i="1" s="1"/>
  <c r="BL97" i="1" s="1"/>
  <c r="P38" i="7" s="1"/>
  <c r="E36" i="10"/>
  <c r="E37" i="10"/>
  <c r="I43" i="9"/>
  <c r="H43" i="10"/>
  <c r="I22" i="9"/>
  <c r="H22" i="10"/>
  <c r="E12" i="10"/>
  <c r="F142" i="9"/>
  <c r="H157" i="9"/>
  <c r="BD194" i="1"/>
  <c r="BE194" i="1" s="1"/>
  <c r="BF194" i="1" s="1"/>
  <c r="BW194" i="1" s="1"/>
  <c r="BL194" i="1" s="1"/>
  <c r="P135" i="7" s="1"/>
  <c r="BD179" i="1"/>
  <c r="BE179" i="1" s="1"/>
  <c r="BF179" i="1" s="1"/>
  <c r="BW179" i="1" s="1"/>
  <c r="BL179" i="1" s="1"/>
  <c r="P120" i="7" s="1"/>
  <c r="BD239" i="1"/>
  <c r="BE239" i="1" s="1"/>
  <c r="BF239" i="1" s="1"/>
  <c r="BW239" i="1" s="1"/>
  <c r="BL239" i="1" s="1"/>
  <c r="P180" i="7" s="1"/>
  <c r="BD242" i="1"/>
  <c r="BE242" i="1" s="1"/>
  <c r="BF242" i="1" s="1"/>
  <c r="BW242" i="1" s="1"/>
  <c r="BL242" i="1" s="1"/>
  <c r="P183" i="7" s="1"/>
  <c r="I70" i="9"/>
  <c r="H70" i="10"/>
  <c r="H127" i="9"/>
  <c r="H82" i="9"/>
  <c r="E76" i="10"/>
  <c r="I30" i="9"/>
  <c r="BD89" i="1"/>
  <c r="BE89" i="1" s="1"/>
  <c r="BF89" i="1" s="1"/>
  <c r="BW89" i="1" s="1"/>
  <c r="BL89" i="1" s="1"/>
  <c r="P30" i="7" s="1"/>
  <c r="E135" i="10"/>
  <c r="E33" i="10"/>
  <c r="BD132" i="1"/>
  <c r="BE132" i="1" s="1"/>
  <c r="BF132" i="1" s="1"/>
  <c r="BW132" i="1" s="1"/>
  <c r="BL132" i="1" s="1"/>
  <c r="P73" i="7" s="1"/>
  <c r="H91" i="7"/>
  <c r="E90" i="9"/>
  <c r="E29" i="10"/>
  <c r="F29" i="10"/>
  <c r="E138" i="10"/>
  <c r="F138" i="10"/>
  <c r="E153" i="10"/>
  <c r="F153" i="10"/>
  <c r="E201" i="10"/>
  <c r="BD231" i="1"/>
  <c r="BE231" i="1" s="1"/>
  <c r="BF231" i="1" s="1"/>
  <c r="BW231" i="1" s="1"/>
  <c r="BL231" i="1" s="1"/>
  <c r="P172" i="7" s="1"/>
  <c r="E122" i="10"/>
  <c r="BD262" i="1"/>
  <c r="BE262" i="1" s="1"/>
  <c r="BF262" i="1" s="1"/>
  <c r="BW262" i="1" s="1"/>
  <c r="BL262" i="1" s="1"/>
  <c r="P203" i="7" s="1"/>
  <c r="BD191" i="1"/>
  <c r="BE191" i="1" s="1"/>
  <c r="BF191" i="1" s="1"/>
  <c r="BW191" i="1" s="1"/>
  <c r="BL191" i="1" s="1"/>
  <c r="P132" i="7" s="1"/>
  <c r="BD166" i="1"/>
  <c r="BE166" i="1" s="1"/>
  <c r="BF166" i="1" s="1"/>
  <c r="BW166" i="1" s="1"/>
  <c r="BL166" i="1" s="1"/>
  <c r="P107" i="7" s="1"/>
  <c r="F55" i="9"/>
  <c r="H13" i="10"/>
  <c r="I13" i="9"/>
  <c r="BD251" i="1"/>
  <c r="BE251" i="1" s="1"/>
  <c r="BF251" i="1" s="1"/>
  <c r="BW251" i="1" s="1"/>
  <c r="BL251" i="1" s="1"/>
  <c r="P192" i="7" s="1"/>
  <c r="H79" i="10"/>
  <c r="I79" i="9"/>
  <c r="E191" i="10"/>
  <c r="E183" i="10"/>
  <c r="E107" i="10"/>
  <c r="BD168" i="1"/>
  <c r="BE168" i="1" s="1"/>
  <c r="BF168" i="1" s="1"/>
  <c r="BW168" i="1" s="1"/>
  <c r="BL168" i="1" s="1"/>
  <c r="P109" i="7" s="1"/>
  <c r="H112" i="9"/>
  <c r="E177" i="10"/>
  <c r="E77" i="10"/>
  <c r="BD245" i="1"/>
  <c r="BE245" i="1" s="1"/>
  <c r="BF245" i="1" s="1"/>
  <c r="BW245" i="1" s="1"/>
  <c r="BL245" i="1" s="1"/>
  <c r="P186" i="7" s="1"/>
  <c r="E95" i="10"/>
  <c r="BD184" i="1"/>
  <c r="BE184" i="1" s="1"/>
  <c r="BF184" i="1" s="1"/>
  <c r="BW184" i="1" s="1"/>
  <c r="BL184" i="1" s="1"/>
  <c r="P125" i="7" s="1"/>
  <c r="F115" i="9"/>
  <c r="I143" i="9"/>
  <c r="BD173" i="1"/>
  <c r="BE173" i="1" s="1"/>
  <c r="BF173" i="1" s="1"/>
  <c r="BW173" i="1" s="1"/>
  <c r="BL173" i="1" s="1"/>
  <c r="P114" i="7" s="1"/>
  <c r="G178" i="9"/>
  <c r="E6" i="10"/>
  <c r="BD65" i="1"/>
  <c r="BE65" i="1" s="1"/>
  <c r="BF65" i="1" s="1"/>
  <c r="O5" i="12"/>
  <c r="O6" i="12"/>
  <c r="O7" i="12"/>
  <c r="O8" i="12"/>
  <c r="O9" i="12"/>
  <c r="O10" i="12"/>
  <c r="O11" i="12"/>
  <c r="O12" i="12"/>
  <c r="O13" i="12"/>
  <c r="M18" i="12"/>
  <c r="M19" i="12"/>
  <c r="M17" i="12"/>
  <c r="M15" i="12"/>
  <c r="M16" i="12"/>
  <c r="M14" i="12"/>
  <c r="M5" i="12"/>
  <c r="M6" i="12"/>
  <c r="M7" i="12"/>
  <c r="M8" i="12"/>
  <c r="M9" i="12"/>
  <c r="M10" i="12"/>
  <c r="M11" i="12"/>
  <c r="M12" i="12"/>
  <c r="M13" i="12"/>
  <c r="L17" i="12"/>
  <c r="L8" i="12"/>
  <c r="L11" i="12"/>
  <c r="L14" i="12"/>
  <c r="L5" i="12"/>
  <c r="O3" i="12"/>
  <c r="O4" i="12"/>
  <c r="O2" i="12"/>
  <c r="M3" i="12"/>
  <c r="M4" i="12"/>
  <c r="M2" i="12"/>
  <c r="L2" i="12"/>
  <c r="D18" i="12"/>
  <c r="C18" i="12"/>
  <c r="F18" i="12" s="1"/>
  <c r="C2" i="12"/>
  <c r="G2" i="12" s="1"/>
  <c r="D2" i="12"/>
  <c r="I2" i="12" s="1"/>
  <c r="C3" i="12"/>
  <c r="G3" i="12" s="1"/>
  <c r="D3" i="12"/>
  <c r="I3" i="12" s="1"/>
  <c r="C4" i="12"/>
  <c r="G4" i="12" s="1"/>
  <c r="D4" i="12"/>
  <c r="I4" i="12" s="1"/>
  <c r="C5" i="12"/>
  <c r="G5" i="12" s="1"/>
  <c r="D5" i="12"/>
  <c r="I5" i="12" s="1"/>
  <c r="C6" i="12"/>
  <c r="G6" i="12" s="1"/>
  <c r="D6" i="12"/>
  <c r="I6" i="12" s="1"/>
  <c r="C7" i="12"/>
  <c r="G7" i="12" s="1"/>
  <c r="D7" i="12"/>
  <c r="I7" i="12" s="1"/>
  <c r="C8" i="12"/>
  <c r="G8" i="12" s="1"/>
  <c r="D8" i="12"/>
  <c r="I8" i="12" s="1"/>
  <c r="C9" i="12"/>
  <c r="G9" i="12" s="1"/>
  <c r="D9" i="12"/>
  <c r="I9" i="12" s="1"/>
  <c r="C10" i="12"/>
  <c r="G10" i="12" s="1"/>
  <c r="D10" i="12"/>
  <c r="I10" i="12" s="1"/>
  <c r="C11" i="12"/>
  <c r="G11" i="12" s="1"/>
  <c r="D11" i="12"/>
  <c r="I11" i="12" s="1"/>
  <c r="C12" i="12"/>
  <c r="G12" i="12" s="1"/>
  <c r="D12" i="12"/>
  <c r="I12" i="12" s="1"/>
  <c r="C13" i="12"/>
  <c r="G13" i="12" s="1"/>
  <c r="D13" i="12"/>
  <c r="I13" i="12" s="1"/>
  <c r="C14" i="12"/>
  <c r="F14" i="12" s="1"/>
  <c r="D14" i="12"/>
  <c r="C15" i="12"/>
  <c r="F15" i="12" s="1"/>
  <c r="D15" i="12"/>
  <c r="C16" i="12"/>
  <c r="F16" i="12" s="1"/>
  <c r="D16" i="12"/>
  <c r="C17" i="12"/>
  <c r="F17" i="12" s="1"/>
  <c r="D17" i="12"/>
  <c r="C19" i="12"/>
  <c r="F19" i="12" s="1"/>
  <c r="D19" i="12"/>
  <c r="C20" i="12"/>
  <c r="F20" i="12" s="1"/>
  <c r="D20" i="12"/>
  <c r="C21" i="12"/>
  <c r="F21" i="12" s="1"/>
  <c r="D21" i="12"/>
  <c r="C22" i="12"/>
  <c r="F22" i="12" s="1"/>
  <c r="D22" i="12"/>
  <c r="C23" i="12"/>
  <c r="F23" i="12" s="1"/>
  <c r="D23" i="12"/>
  <c r="C24" i="12"/>
  <c r="F24" i="12" s="1"/>
  <c r="D24" i="12"/>
  <c r="C25" i="12"/>
  <c r="F25" i="12" s="1"/>
  <c r="D25" i="12"/>
  <c r="CN337" i="1" l="1"/>
  <c r="G278" i="10" s="1"/>
  <c r="CQ319" i="1"/>
  <c r="J260" i="10" s="1"/>
  <c r="CP119" i="1"/>
  <c r="CM313" i="1"/>
  <c r="F254" i="10" s="1"/>
  <c r="BY313" i="1"/>
  <c r="CE64" i="1"/>
  <c r="AZ64" i="1"/>
  <c r="D5" i="7" s="1"/>
  <c r="BM64" i="1"/>
  <c r="Q5" i="7" s="1"/>
  <c r="BJ64" i="1"/>
  <c r="N5" i="7" s="1"/>
  <c r="BQ64" i="1"/>
  <c r="BN64" i="1"/>
  <c r="R5" i="7" s="1"/>
  <c r="BA64" i="1"/>
  <c r="E5" i="7" s="1"/>
  <c r="BI64" i="1"/>
  <c r="M5" i="7" s="1"/>
  <c r="BB64" i="1"/>
  <c r="F5" i="7" s="1"/>
  <c r="BH64" i="1"/>
  <c r="L5" i="7" s="1"/>
  <c r="BG64" i="1"/>
  <c r="BC64" i="1"/>
  <c r="G5" i="7" s="1"/>
  <c r="S5" i="7"/>
  <c r="CO178" i="1"/>
  <c r="CM160" i="1"/>
  <c r="F101" i="10" s="1"/>
  <c r="CM211" i="1"/>
  <c r="F152" i="10" s="1"/>
  <c r="CO146" i="1"/>
  <c r="CP223" i="1"/>
  <c r="CN135" i="1"/>
  <c r="G76" i="10" s="1"/>
  <c r="CP196" i="1"/>
  <c r="CN122" i="1"/>
  <c r="G63" i="10" s="1"/>
  <c r="CO250" i="1"/>
  <c r="E14" i="10"/>
  <c r="CQ122" i="1"/>
  <c r="J63" i="10" s="1"/>
  <c r="E65" i="10"/>
  <c r="CN109" i="1"/>
  <c r="G50" i="10" s="1"/>
  <c r="CP214" i="1"/>
  <c r="CN169" i="1"/>
  <c r="G110" i="10" s="1"/>
  <c r="CM241" i="1"/>
  <c r="F182" i="10" s="1"/>
  <c r="CM217" i="1"/>
  <c r="F158" i="10" s="1"/>
  <c r="CM166" i="1"/>
  <c r="F107" i="10" s="1"/>
  <c r="CN158" i="1"/>
  <c r="G99" i="10" s="1"/>
  <c r="CM187" i="1"/>
  <c r="F128" i="10" s="1"/>
  <c r="CO169" i="1"/>
  <c r="CO221" i="1"/>
  <c r="CM124" i="1"/>
  <c r="F65" i="10" s="1"/>
  <c r="CN254" i="1"/>
  <c r="G195" i="10" s="1"/>
  <c r="CO238" i="1"/>
  <c r="CP154" i="1"/>
  <c r="CM299" i="1"/>
  <c r="F240" i="10" s="1"/>
  <c r="CN347" i="1"/>
  <c r="G288" i="10" s="1"/>
  <c r="CM169" i="1"/>
  <c r="F110" i="10" s="1"/>
  <c r="CM109" i="1"/>
  <c r="F50" i="10" s="1"/>
  <c r="CQ241" i="1"/>
  <c r="J182" i="10" s="1"/>
  <c r="CQ158" i="1"/>
  <c r="J99" i="10" s="1"/>
  <c r="CO157" i="1"/>
  <c r="CO95" i="1"/>
  <c r="CP236" i="1"/>
  <c r="CN124" i="1"/>
  <c r="G65" i="10" s="1"/>
  <c r="CO94" i="1"/>
  <c r="H35" i="10" s="1"/>
  <c r="E241" i="10"/>
  <c r="E218" i="10"/>
  <c r="CN299" i="1"/>
  <c r="G240" i="10" s="1"/>
  <c r="BY220" i="1"/>
  <c r="CK220" i="1" s="1"/>
  <c r="CN73" i="1"/>
  <c r="G14" i="10" s="1"/>
  <c r="CP178" i="1"/>
  <c r="BE286" i="1"/>
  <c r="CP122" i="1"/>
  <c r="CO253" i="1"/>
  <c r="CM250" i="1"/>
  <c r="F191" i="10" s="1"/>
  <c r="CO73" i="1"/>
  <c r="CN250" i="1"/>
  <c r="G191" i="10" s="1"/>
  <c r="CP253" i="1"/>
  <c r="CO124" i="1"/>
  <c r="H65" i="10" s="1"/>
  <c r="CM146" i="1"/>
  <c r="F87" i="10" s="1"/>
  <c r="CP124" i="1"/>
  <c r="CN146" i="1"/>
  <c r="G87" i="10" s="1"/>
  <c r="H304" i="7"/>
  <c r="BE363" i="1"/>
  <c r="CQ146" i="1"/>
  <c r="J87" i="10" s="1"/>
  <c r="CM238" i="1"/>
  <c r="F179" i="10" s="1"/>
  <c r="CP238" i="1"/>
  <c r="CN238" i="1"/>
  <c r="G179" i="10" s="1"/>
  <c r="CM253" i="1"/>
  <c r="F194" i="10" s="1"/>
  <c r="CP169" i="1"/>
  <c r="CP155" i="1"/>
  <c r="CP146" i="1"/>
  <c r="CN253" i="1"/>
  <c r="G194" i="10" s="1"/>
  <c r="CQ205" i="1"/>
  <c r="J146" i="10" s="1"/>
  <c r="CP109" i="1"/>
  <c r="CO123" i="1"/>
  <c r="CP250" i="1"/>
  <c r="CM178" i="1"/>
  <c r="F119" i="10" s="1"/>
  <c r="CO122" i="1"/>
  <c r="CM128" i="1"/>
  <c r="F69" i="10" s="1"/>
  <c r="E69" i="10"/>
  <c r="CN159" i="1"/>
  <c r="G100" i="10" s="1"/>
  <c r="CP128" i="1"/>
  <c r="CQ140" i="1"/>
  <c r="J81" i="10" s="1"/>
  <c r="CP190" i="1"/>
  <c r="E23" i="10"/>
  <c r="E81" i="10"/>
  <c r="CN151" i="1"/>
  <c r="G92" i="10" s="1"/>
  <c r="E131" i="10"/>
  <c r="BY143" i="1"/>
  <c r="CK143" i="1" s="1"/>
  <c r="CO82" i="1"/>
  <c r="CN191" i="1"/>
  <c r="G132" i="10" s="1"/>
  <c r="CQ191" i="1"/>
  <c r="J132" i="10" s="1"/>
  <c r="E132" i="10"/>
  <c r="E92" i="10"/>
  <c r="E100" i="10"/>
  <c r="I52" i="9"/>
  <c r="I161" i="9"/>
  <c r="CP83" i="1"/>
  <c r="CP160" i="1"/>
  <c r="CP91" i="1"/>
  <c r="CN197" i="1"/>
  <c r="G138" i="10" s="1"/>
  <c r="CP118" i="1"/>
  <c r="I61" i="9"/>
  <c r="E120" i="10"/>
  <c r="BY200" i="1"/>
  <c r="CK200" i="1" s="1"/>
  <c r="CM179" i="1"/>
  <c r="F120" i="10" s="1"/>
  <c r="CQ273" i="1"/>
  <c r="J214" i="10" s="1"/>
  <c r="CN334" i="1"/>
  <c r="G275" i="10" s="1"/>
  <c r="E217" i="10"/>
  <c r="BY103" i="1"/>
  <c r="CK103" i="1" s="1"/>
  <c r="CQ203" i="1"/>
  <c r="J144" i="10" s="1"/>
  <c r="CN273" i="1"/>
  <c r="G214" i="10" s="1"/>
  <c r="CQ334" i="1"/>
  <c r="J275" i="10" s="1"/>
  <c r="CM273" i="1"/>
  <c r="F214" i="10" s="1"/>
  <c r="F244" i="9"/>
  <c r="BY230" i="1"/>
  <c r="CK230" i="1" s="1"/>
  <c r="E75" i="10"/>
  <c r="CQ134" i="1"/>
  <c r="J75" i="10" s="1"/>
  <c r="CN256" i="1"/>
  <c r="G197" i="10" s="1"/>
  <c r="CM68" i="1"/>
  <c r="F9" i="10" s="1"/>
  <c r="CM297" i="1"/>
  <c r="F238" i="10" s="1"/>
  <c r="CO235" i="1"/>
  <c r="H176" i="10" s="1"/>
  <c r="CP103" i="1"/>
  <c r="CN157" i="1"/>
  <c r="G98" i="10" s="1"/>
  <c r="CN160" i="1"/>
  <c r="G101" i="10" s="1"/>
  <c r="CM234" i="1"/>
  <c r="F175" i="10" s="1"/>
  <c r="CN68" i="1"/>
  <c r="G9" i="10" s="1"/>
  <c r="CO159" i="1"/>
  <c r="CO234" i="1"/>
  <c r="H175" i="10" s="1"/>
  <c r="BF307" i="1"/>
  <c r="CN306" i="1"/>
  <c r="G247" i="10" s="1"/>
  <c r="CQ234" i="1"/>
  <c r="J175" i="10" s="1"/>
  <c r="CQ68" i="1"/>
  <c r="J9" i="10" s="1"/>
  <c r="CQ352" i="1"/>
  <c r="J293" i="10" s="1"/>
  <c r="E187" i="10"/>
  <c r="E176" i="10"/>
  <c r="CM200" i="1"/>
  <c r="F141" i="10" s="1"/>
  <c r="CM137" i="1"/>
  <c r="F78" i="10" s="1"/>
  <c r="CM98" i="1"/>
  <c r="F39" i="10" s="1"/>
  <c r="CP148" i="1"/>
  <c r="CO226" i="1"/>
  <c r="CN200" i="1"/>
  <c r="G141" i="10" s="1"/>
  <c r="CP104" i="1"/>
  <c r="CN152" i="1"/>
  <c r="G93" i="10" s="1"/>
  <c r="CB277" i="1"/>
  <c r="G218" i="9" s="1"/>
  <c r="CP152" i="1"/>
  <c r="CQ200" i="1"/>
  <c r="J141" i="10" s="1"/>
  <c r="CQ152" i="1"/>
  <c r="J93" i="10" s="1"/>
  <c r="CK353" i="1"/>
  <c r="D294" i="9"/>
  <c r="CN116" i="1"/>
  <c r="G57" i="10" s="1"/>
  <c r="CQ116" i="1"/>
  <c r="J57" i="10" s="1"/>
  <c r="CO152" i="1"/>
  <c r="E57" i="10"/>
  <c r="E93" i="10"/>
  <c r="CO116" i="1"/>
  <c r="CN235" i="1"/>
  <c r="G176" i="10" s="1"/>
  <c r="CM176" i="1"/>
  <c r="F117" i="10" s="1"/>
  <c r="CN103" i="1"/>
  <c r="G44" i="10" s="1"/>
  <c r="CO160" i="1"/>
  <c r="CN170" i="1"/>
  <c r="G111" i="10" s="1"/>
  <c r="CM254" i="1"/>
  <c r="F195" i="10" s="1"/>
  <c r="CQ280" i="1"/>
  <c r="J221" i="10" s="1"/>
  <c r="I269" i="7"/>
  <c r="CM235" i="1"/>
  <c r="F176" i="10" s="1"/>
  <c r="CM246" i="1"/>
  <c r="F187" i="10" s="1"/>
  <c r="I60" i="9"/>
  <c r="E197" i="10"/>
  <c r="E39" i="10"/>
  <c r="CO128" i="1"/>
  <c r="H69" i="10" s="1"/>
  <c r="CP256" i="1"/>
  <c r="CP167" i="1"/>
  <c r="CM91" i="1"/>
  <c r="F32" i="10" s="1"/>
  <c r="CM151" i="1"/>
  <c r="F92" i="10" s="1"/>
  <c r="CQ176" i="1"/>
  <c r="J117" i="10" s="1"/>
  <c r="CN104" i="1"/>
  <c r="G45" i="10" s="1"/>
  <c r="CQ170" i="1"/>
  <c r="J111" i="10" s="1"/>
  <c r="CP111" i="1"/>
  <c r="E111" i="10"/>
  <c r="CP234" i="1"/>
  <c r="CP197" i="1"/>
  <c r="CN91" i="1"/>
  <c r="G32" i="10" s="1"/>
  <c r="CO200" i="1"/>
  <c r="H141" i="10" s="1"/>
  <c r="CO197" i="1"/>
  <c r="CN342" i="1"/>
  <c r="G283" i="10" s="1"/>
  <c r="CO170" i="1"/>
  <c r="CO91" i="1"/>
  <c r="CN118" i="1"/>
  <c r="G59" i="10" s="1"/>
  <c r="CM300" i="1"/>
  <c r="F241" i="10" s="1"/>
  <c r="BY209" i="1"/>
  <c r="CK209" i="1" s="1"/>
  <c r="BY251" i="1"/>
  <c r="CK251" i="1" s="1"/>
  <c r="CQ104" i="1"/>
  <c r="J45" i="10" s="1"/>
  <c r="CO139" i="1"/>
  <c r="CQ112" i="1"/>
  <c r="J53" i="10" s="1"/>
  <c r="CP243" i="1"/>
  <c r="CM334" i="1"/>
  <c r="F275" i="10" s="1"/>
  <c r="CQ347" i="1"/>
  <c r="J288" i="10" s="1"/>
  <c r="CP235" i="1"/>
  <c r="CP139" i="1"/>
  <c r="CQ199" i="1"/>
  <c r="J140" i="10" s="1"/>
  <c r="G89" i="9"/>
  <c r="CO68" i="1"/>
  <c r="H9" i="10" s="1"/>
  <c r="CQ356" i="1"/>
  <c r="J297" i="10" s="1"/>
  <c r="CN362" i="1"/>
  <c r="G303" i="10" s="1"/>
  <c r="E224" i="10"/>
  <c r="CM213" i="1"/>
  <c r="F154" i="10" s="1"/>
  <c r="E46" i="10"/>
  <c r="E199" i="10"/>
  <c r="CN246" i="1"/>
  <c r="G187" i="10" s="1"/>
  <c r="CQ262" i="1"/>
  <c r="J203" i="10" s="1"/>
  <c r="CO97" i="1"/>
  <c r="H38" i="10" s="1"/>
  <c r="CQ135" i="1"/>
  <c r="J76" i="10" s="1"/>
  <c r="CN311" i="1"/>
  <c r="G252" i="10" s="1"/>
  <c r="CQ277" i="1"/>
  <c r="J218" i="10" s="1"/>
  <c r="E140" i="10"/>
  <c r="I191" i="9"/>
  <c r="E41" i="10"/>
  <c r="E45" i="10"/>
  <c r="CO104" i="1"/>
  <c r="CP116" i="1"/>
  <c r="CP143" i="1"/>
  <c r="CN255" i="1"/>
  <c r="G196" i="10" s="1"/>
  <c r="CN220" i="1"/>
  <c r="G161" i="10" s="1"/>
  <c r="CO156" i="1"/>
  <c r="CP101" i="1"/>
  <c r="CO209" i="1"/>
  <c r="H150" i="10" s="1"/>
  <c r="CQ118" i="1"/>
  <c r="J59" i="10" s="1"/>
  <c r="CP181" i="1"/>
  <c r="I122" i="10" s="1"/>
  <c r="CO299" i="1"/>
  <c r="H240" i="10" s="1"/>
  <c r="CM306" i="1"/>
  <c r="F247" i="10" s="1"/>
  <c r="CM286" i="1"/>
  <c r="F227" i="10" s="1"/>
  <c r="CO246" i="1"/>
  <c r="CM303" i="1"/>
  <c r="F244" i="10" s="1"/>
  <c r="D245" i="9"/>
  <c r="BY346" i="1"/>
  <c r="CK346" i="1" s="1"/>
  <c r="CN323" i="1"/>
  <c r="G264" i="10" s="1"/>
  <c r="E244" i="10"/>
  <c r="BY303" i="1"/>
  <c r="CK303" i="1" s="1"/>
  <c r="BY352" i="1"/>
  <c r="CK352" i="1" s="1"/>
  <c r="CM323" i="1"/>
  <c r="F264" i="10" s="1"/>
  <c r="BE314" i="1"/>
  <c r="H255" i="7"/>
  <c r="CP134" i="1"/>
  <c r="CN348" i="1"/>
  <c r="G289" i="10" s="1"/>
  <c r="H255" i="9"/>
  <c r="BY314" i="1"/>
  <c r="CB314" i="1"/>
  <c r="G255" i="9" s="1"/>
  <c r="F255" i="9"/>
  <c r="BY262" i="1"/>
  <c r="CK262" i="1" s="1"/>
  <c r="E255" i="10"/>
  <c r="CO314" i="1"/>
  <c r="H255" i="10" s="1"/>
  <c r="CQ314" i="1"/>
  <c r="J255" i="10" s="1"/>
  <c r="CM314" i="1"/>
  <c r="F255" i="10" s="1"/>
  <c r="CN314" i="1"/>
  <c r="G255" i="10" s="1"/>
  <c r="CK327" i="1"/>
  <c r="CP78" i="1"/>
  <c r="CP246" i="1"/>
  <c r="E216" i="10"/>
  <c r="E180" i="10"/>
  <c r="CM208" i="1"/>
  <c r="F149" i="10" s="1"/>
  <c r="CQ213" i="1"/>
  <c r="J154" i="10" s="1"/>
  <c r="CQ313" i="1"/>
  <c r="J254" i="10" s="1"/>
  <c r="E44" i="9"/>
  <c r="F162" i="9"/>
  <c r="BY224" i="1"/>
  <c r="CK224" i="1" s="1"/>
  <c r="CO262" i="1"/>
  <c r="H203" i="10" s="1"/>
  <c r="CQ208" i="1"/>
  <c r="J149" i="10" s="1"/>
  <c r="CN317" i="1"/>
  <c r="G258" i="10" s="1"/>
  <c r="CN297" i="1"/>
  <c r="G238" i="10" s="1"/>
  <c r="CN92" i="1"/>
  <c r="G33" i="10" s="1"/>
  <c r="CN208" i="1"/>
  <c r="G149" i="10" s="1"/>
  <c r="CQ317" i="1"/>
  <c r="J258" i="10" s="1"/>
  <c r="CO356" i="1"/>
  <c r="H297" i="10" s="1"/>
  <c r="CP262" i="1"/>
  <c r="CM92" i="1"/>
  <c r="F33" i="10" s="1"/>
  <c r="CM100" i="1"/>
  <c r="F41" i="10" s="1"/>
  <c r="CM239" i="1"/>
  <c r="F180" i="10" s="1"/>
  <c r="CN105" i="1"/>
  <c r="G46" i="10" s="1"/>
  <c r="CM317" i="1"/>
  <c r="F258" i="10" s="1"/>
  <c r="CN300" i="1"/>
  <c r="G241" i="10" s="1"/>
  <c r="H217" i="7"/>
  <c r="CQ297" i="1"/>
  <c r="J238" i="10" s="1"/>
  <c r="CN290" i="1"/>
  <c r="G231" i="10" s="1"/>
  <c r="CN286" i="1"/>
  <c r="G227" i="10" s="1"/>
  <c r="CN100" i="1"/>
  <c r="G41" i="10" s="1"/>
  <c r="CN239" i="1"/>
  <c r="G180" i="10" s="1"/>
  <c r="CM105" i="1"/>
  <c r="F46" i="10" s="1"/>
  <c r="CO227" i="1"/>
  <c r="H168" i="10" s="1"/>
  <c r="CM82" i="1"/>
  <c r="F23" i="10" s="1"/>
  <c r="CO130" i="1"/>
  <c r="H71" i="10" s="1"/>
  <c r="F275" i="9"/>
  <c r="E231" i="10"/>
  <c r="E227" i="10"/>
  <c r="CO78" i="1"/>
  <c r="H19" i="10" s="1"/>
  <c r="CO199" i="1"/>
  <c r="H140" i="10" s="1"/>
  <c r="CM258" i="1"/>
  <c r="F199" i="10" s="1"/>
  <c r="CQ350" i="1"/>
  <c r="J291" i="10" s="1"/>
  <c r="CP92" i="1"/>
  <c r="CN258" i="1"/>
  <c r="G199" i="10" s="1"/>
  <c r="CM350" i="1"/>
  <c r="F291" i="10" s="1"/>
  <c r="E154" i="10"/>
  <c r="BY89" i="1"/>
  <c r="CK89" i="1" s="1"/>
  <c r="BY118" i="1"/>
  <c r="CK118" i="1" s="1"/>
  <c r="CO99" i="1"/>
  <c r="CP205" i="1"/>
  <c r="CP131" i="1"/>
  <c r="I72" i="10" s="1"/>
  <c r="CN350" i="1"/>
  <c r="G291" i="10" s="1"/>
  <c r="CM362" i="1"/>
  <c r="F303" i="10" s="1"/>
  <c r="CQ299" i="1"/>
  <c r="J240" i="10" s="1"/>
  <c r="CO100" i="1"/>
  <c r="H41" i="10" s="1"/>
  <c r="CO213" i="1"/>
  <c r="H154" i="10" s="1"/>
  <c r="F117" i="9"/>
  <c r="CO208" i="1"/>
  <c r="CP239" i="1"/>
  <c r="CP100" i="1"/>
  <c r="CP199" i="1"/>
  <c r="CM262" i="1"/>
  <c r="F203" i="10" s="1"/>
  <c r="CO92" i="1"/>
  <c r="H33" i="10" s="1"/>
  <c r="CM199" i="1"/>
  <c r="F140" i="10" s="1"/>
  <c r="E203" i="10"/>
  <c r="F164" i="9"/>
  <c r="CO258" i="1"/>
  <c r="H199" i="10" s="1"/>
  <c r="CP258" i="1"/>
  <c r="I199" i="10" s="1"/>
  <c r="CP208" i="1"/>
  <c r="BY168" i="1"/>
  <c r="CK168" i="1" s="1"/>
  <c r="CP213" i="1"/>
  <c r="E289" i="10"/>
  <c r="E288" i="10"/>
  <c r="G294" i="9"/>
  <c r="CP353" i="1"/>
  <c r="I294" i="10" s="1"/>
  <c r="CP140" i="1"/>
  <c r="BY240" i="1"/>
  <c r="CK240" i="1" s="1"/>
  <c r="CQ143" i="1"/>
  <c r="J84" i="10" s="1"/>
  <c r="CM190" i="1"/>
  <c r="F131" i="10" s="1"/>
  <c r="CO141" i="1"/>
  <c r="CM243" i="1"/>
  <c r="F184" i="10" s="1"/>
  <c r="CM159" i="1"/>
  <c r="F100" i="10" s="1"/>
  <c r="D271" i="9"/>
  <c r="E297" i="10"/>
  <c r="CM342" i="1"/>
  <c r="F283" i="10" s="1"/>
  <c r="CN264" i="1"/>
  <c r="G205" i="10" s="1"/>
  <c r="CN352" i="1"/>
  <c r="G293" i="10" s="1"/>
  <c r="G146" i="9"/>
  <c r="BY203" i="1"/>
  <c r="CK203" i="1" s="1"/>
  <c r="CP191" i="1"/>
  <c r="CP82" i="1"/>
  <c r="CQ190" i="1"/>
  <c r="J131" i="10" s="1"/>
  <c r="CM164" i="1"/>
  <c r="F105" i="10" s="1"/>
  <c r="CO187" i="1"/>
  <c r="CO212" i="1"/>
  <c r="H153" i="10" s="1"/>
  <c r="CQ342" i="1"/>
  <c r="J283" i="10" s="1"/>
  <c r="CQ264" i="1"/>
  <c r="J205" i="10" s="1"/>
  <c r="E293" i="10"/>
  <c r="CP98" i="1"/>
  <c r="I39" i="10" s="1"/>
  <c r="CM224" i="1"/>
  <c r="F165" i="10" s="1"/>
  <c r="CN164" i="1"/>
  <c r="G105" i="10" s="1"/>
  <c r="CO151" i="1"/>
  <c r="CP242" i="1"/>
  <c r="E205" i="10"/>
  <c r="CQ275" i="1"/>
  <c r="J216" i="10" s="1"/>
  <c r="CN224" i="1"/>
  <c r="G165" i="10" s="1"/>
  <c r="CN95" i="1"/>
  <c r="G36" i="10" s="1"/>
  <c r="CP161" i="1"/>
  <c r="I102" i="10" s="1"/>
  <c r="CN111" i="1"/>
  <c r="G52" i="10" s="1"/>
  <c r="CN277" i="1"/>
  <c r="G218" i="10" s="1"/>
  <c r="CN275" i="1"/>
  <c r="G216" i="10" s="1"/>
  <c r="BY258" i="1"/>
  <c r="CK258" i="1" s="1"/>
  <c r="CQ283" i="1"/>
  <c r="J224" i="10" s="1"/>
  <c r="CO241" i="1"/>
  <c r="CO179" i="1"/>
  <c r="H120" i="10" s="1"/>
  <c r="BY223" i="1"/>
  <c r="CK223" i="1" s="1"/>
  <c r="CM140" i="1"/>
  <c r="F81" i="10" s="1"/>
  <c r="CO184" i="1"/>
  <c r="CO98" i="1"/>
  <c r="CP88" i="1"/>
  <c r="CK271" i="1"/>
  <c r="CO236" i="1"/>
  <c r="CO255" i="1"/>
  <c r="H196" i="10" s="1"/>
  <c r="CO191" i="1"/>
  <c r="H132" i="10" s="1"/>
  <c r="CO245" i="1"/>
  <c r="H186" i="10" s="1"/>
  <c r="CB356" i="1"/>
  <c r="G297" i="9" s="1"/>
  <c r="I62" i="9"/>
  <c r="CN356" i="1"/>
  <c r="G297" i="10" s="1"/>
  <c r="CQ323" i="1"/>
  <c r="J264" i="10" s="1"/>
  <c r="CN346" i="1"/>
  <c r="G287" i="10" s="1"/>
  <c r="CO313" i="1"/>
  <c r="H254" i="10" s="1"/>
  <c r="CP200" i="1"/>
  <c r="BY206" i="1"/>
  <c r="CK206" i="1" s="1"/>
  <c r="CO83" i="1"/>
  <c r="CO193" i="1"/>
  <c r="CP151" i="1"/>
  <c r="CM346" i="1"/>
  <c r="F287" i="10" s="1"/>
  <c r="CP70" i="1"/>
  <c r="CN211" i="1"/>
  <c r="G152" i="10" s="1"/>
  <c r="CM229" i="1"/>
  <c r="F170" i="10" s="1"/>
  <c r="CN132" i="1"/>
  <c r="G73" i="10" s="1"/>
  <c r="CN285" i="1"/>
  <c r="G226" i="10" s="1"/>
  <c r="F227" i="9"/>
  <c r="CQ346" i="1"/>
  <c r="J287" i="10" s="1"/>
  <c r="CM149" i="1"/>
  <c r="F90" i="10" s="1"/>
  <c r="CQ211" i="1"/>
  <c r="J152" i="10" s="1"/>
  <c r="CN229" i="1"/>
  <c r="G170" i="10" s="1"/>
  <c r="CQ132" i="1"/>
  <c r="J73" i="10" s="1"/>
  <c r="CM285" i="1"/>
  <c r="F226" i="10" s="1"/>
  <c r="E90" i="10"/>
  <c r="CN149" i="1"/>
  <c r="G90" i="10" s="1"/>
  <c r="CO132" i="1"/>
  <c r="H73" i="10" s="1"/>
  <c r="CO70" i="1"/>
  <c r="H11" i="10" s="1"/>
  <c r="CQ229" i="1"/>
  <c r="J170" i="10" s="1"/>
  <c r="CQ285" i="1"/>
  <c r="J226" i="10" s="1"/>
  <c r="CQ306" i="1"/>
  <c r="J247" i="10" s="1"/>
  <c r="CN280" i="1"/>
  <c r="G221" i="10" s="1"/>
  <c r="CQ359" i="1"/>
  <c r="J300" i="10" s="1"/>
  <c r="CP307" i="1"/>
  <c r="I248" i="10" s="1"/>
  <c r="G54" i="9"/>
  <c r="CO203" i="1"/>
  <c r="CP110" i="1"/>
  <c r="CP203" i="1"/>
  <c r="E226" i="10"/>
  <c r="CM359" i="1"/>
  <c r="F300" i="10" s="1"/>
  <c r="CQ348" i="1"/>
  <c r="J289" i="10" s="1"/>
  <c r="E19" i="10"/>
  <c r="CQ78" i="1"/>
  <c r="J19" i="10" s="1"/>
  <c r="CN78" i="1"/>
  <c r="G19" i="10" s="1"/>
  <c r="CO247" i="1"/>
  <c r="BY196" i="1"/>
  <c r="CK196" i="1" s="1"/>
  <c r="CM247" i="1"/>
  <c r="F188" i="10" s="1"/>
  <c r="CP149" i="1"/>
  <c r="CM110" i="1"/>
  <c r="F51" i="10" s="1"/>
  <c r="CO359" i="1"/>
  <c r="H300" i="10" s="1"/>
  <c r="E181" i="10"/>
  <c r="BY350" i="1"/>
  <c r="CK350" i="1" s="1"/>
  <c r="E172" i="10"/>
  <c r="E198" i="10"/>
  <c r="E134" i="10"/>
  <c r="BY226" i="1"/>
  <c r="CK226" i="1" s="1"/>
  <c r="CP232" i="1"/>
  <c r="I173" i="10" s="1"/>
  <c r="CM70" i="1"/>
  <c r="F11" i="10" s="1"/>
  <c r="CN247" i="1"/>
  <c r="G188" i="10" s="1"/>
  <c r="CO211" i="1"/>
  <c r="H152" i="10" s="1"/>
  <c r="CN110" i="1"/>
  <c r="G51" i="10" s="1"/>
  <c r="CN359" i="1"/>
  <c r="G300" i="10" s="1"/>
  <c r="I19" i="9"/>
  <c r="CP257" i="1"/>
  <c r="CN70" i="1"/>
  <c r="G11" i="10" s="1"/>
  <c r="CM125" i="1"/>
  <c r="F66" i="10" s="1"/>
  <c r="CQ247" i="1"/>
  <c r="J188" i="10" s="1"/>
  <c r="CO257" i="1"/>
  <c r="CO232" i="1"/>
  <c r="CQ110" i="1"/>
  <c r="J51" i="10" s="1"/>
  <c r="CP247" i="1"/>
  <c r="E173" i="10"/>
  <c r="E145" i="10"/>
  <c r="F122" i="9"/>
  <c r="I38" i="9"/>
  <c r="CQ70" i="1"/>
  <c r="J11" i="10" s="1"/>
  <c r="CN125" i="1"/>
  <c r="G66" i="10" s="1"/>
  <c r="CQ289" i="1"/>
  <c r="J230" i="10" s="1"/>
  <c r="CN344" i="1"/>
  <c r="G285" i="10" s="1"/>
  <c r="CP133" i="1"/>
  <c r="CO204" i="1"/>
  <c r="H145" i="10" s="1"/>
  <c r="CM240" i="1"/>
  <c r="F181" i="10" s="1"/>
  <c r="CM232" i="1"/>
  <c r="F173" i="10" s="1"/>
  <c r="CM248" i="1"/>
  <c r="F189" i="10" s="1"/>
  <c r="CQ125" i="1"/>
  <c r="J66" i="10" s="1"/>
  <c r="CN289" i="1"/>
  <c r="G230" i="10" s="1"/>
  <c r="CO344" i="1"/>
  <c r="H285" i="10" s="1"/>
  <c r="CO231" i="1"/>
  <c r="CM204" i="1"/>
  <c r="F145" i="10" s="1"/>
  <c r="CO240" i="1"/>
  <c r="CN232" i="1"/>
  <c r="G173" i="10" s="1"/>
  <c r="CN248" i="1"/>
  <c r="G189" i="10" s="1"/>
  <c r="CM133" i="1"/>
  <c r="F74" i="10" s="1"/>
  <c r="CN231" i="1"/>
  <c r="G172" i="10" s="1"/>
  <c r="CP132" i="1"/>
  <c r="I73" i="10" s="1"/>
  <c r="CM289" i="1"/>
  <c r="F230" i="10" s="1"/>
  <c r="CQ344" i="1"/>
  <c r="J285" i="10" s="1"/>
  <c r="E74" i="10"/>
  <c r="CO149" i="1"/>
  <c r="CN204" i="1"/>
  <c r="G145" i="10" s="1"/>
  <c r="CN240" i="1"/>
  <c r="G181" i="10" s="1"/>
  <c r="CQ248" i="1"/>
  <c r="J189" i="10" s="1"/>
  <c r="CP229" i="1"/>
  <c r="I170" i="10" s="1"/>
  <c r="CN133" i="1"/>
  <c r="G74" i="10" s="1"/>
  <c r="CM231" i="1"/>
  <c r="F172" i="10" s="1"/>
  <c r="CM344" i="1"/>
  <c r="F285" i="10" s="1"/>
  <c r="I68" i="9"/>
  <c r="CP240" i="1"/>
  <c r="CP193" i="1"/>
  <c r="CM193" i="1"/>
  <c r="F134" i="10" s="1"/>
  <c r="BY149" i="1"/>
  <c r="CK149" i="1" s="1"/>
  <c r="CO133" i="1"/>
  <c r="H74" i="10" s="1"/>
  <c r="CP204" i="1"/>
  <c r="K17" i="9"/>
  <c r="CL76" i="1"/>
  <c r="CP248" i="1"/>
  <c r="CM203" i="1"/>
  <c r="F144" i="10" s="1"/>
  <c r="CN193" i="1"/>
  <c r="G134" i="10" s="1"/>
  <c r="CM257" i="1"/>
  <c r="F198" i="10" s="1"/>
  <c r="CP125" i="1"/>
  <c r="CB344" i="1"/>
  <c r="G285" i="9" s="1"/>
  <c r="CQ362" i="1"/>
  <c r="J303" i="10" s="1"/>
  <c r="BY277" i="1"/>
  <c r="CK277" i="1" s="1"/>
  <c r="BY286" i="1"/>
  <c r="CK286" i="1" s="1"/>
  <c r="CQ290" i="1"/>
  <c r="J231" i="10" s="1"/>
  <c r="CN283" i="1"/>
  <c r="G224" i="10" s="1"/>
  <c r="CO276" i="1"/>
  <c r="H217" i="10" s="1"/>
  <c r="E144" i="10"/>
  <c r="E59" i="9"/>
  <c r="CP231" i="1"/>
  <c r="I59" i="9"/>
  <c r="BY115" i="1"/>
  <c r="CK115" i="1" s="1"/>
  <c r="D234" i="9"/>
  <c r="CK332" i="1"/>
  <c r="D273" i="9"/>
  <c r="I196" i="9"/>
  <c r="I84" i="9"/>
  <c r="BY334" i="1"/>
  <c r="CK334" i="1" s="1"/>
  <c r="D269" i="9"/>
  <c r="CK328" i="1"/>
  <c r="CO337" i="1"/>
  <c r="H278" i="10" s="1"/>
  <c r="H273" i="7"/>
  <c r="BE332" i="1"/>
  <c r="G50" i="9"/>
  <c r="I186" i="9"/>
  <c r="I113" i="9"/>
  <c r="I77" i="9"/>
  <c r="CO176" i="1"/>
  <c r="H117" i="10" s="1"/>
  <c r="I87" i="9"/>
  <c r="I179" i="9"/>
  <c r="H254" i="9"/>
  <c r="CO352" i="1"/>
  <c r="H293" i="10" s="1"/>
  <c r="I98" i="9"/>
  <c r="BY159" i="1"/>
  <c r="CK159" i="1" s="1"/>
  <c r="CO239" i="1"/>
  <c r="H180" i="10" s="1"/>
  <c r="G176" i="9"/>
  <c r="D250" i="9"/>
  <c r="H230" i="7"/>
  <c r="CO303" i="1"/>
  <c r="H244" i="10" s="1"/>
  <c r="F87" i="9"/>
  <c r="F72" i="9"/>
  <c r="BY234" i="1"/>
  <c r="CK234" i="1" s="1"/>
  <c r="CO350" i="1"/>
  <c r="H291" i="10" s="1"/>
  <c r="CO342" i="1"/>
  <c r="H283" i="10" s="1"/>
  <c r="BY356" i="1"/>
  <c r="D297" i="9" s="1"/>
  <c r="I26" i="9"/>
  <c r="BY160" i="1"/>
  <c r="CK160" i="1" s="1"/>
  <c r="D272" i="9"/>
  <c r="I9" i="9"/>
  <c r="I104" i="9"/>
  <c r="I134" i="9"/>
  <c r="BY359" i="1"/>
  <c r="D300" i="9" s="1"/>
  <c r="F217" i="9"/>
  <c r="CO242" i="1"/>
  <c r="CO348" i="1"/>
  <c r="H289" i="10" s="1"/>
  <c r="I125" i="9"/>
  <c r="BY95" i="1"/>
  <c r="CK95" i="1" s="1"/>
  <c r="CO277" i="1"/>
  <c r="H218" i="10" s="1"/>
  <c r="I123" i="9"/>
  <c r="I110" i="9"/>
  <c r="BY194" i="1"/>
  <c r="CK194" i="1" s="1"/>
  <c r="D248" i="9"/>
  <c r="BY246" i="1"/>
  <c r="CK246" i="1" s="1"/>
  <c r="BY133" i="1"/>
  <c r="CK133" i="1" s="1"/>
  <c r="BY104" i="1"/>
  <c r="CK104" i="1" s="1"/>
  <c r="I128" i="9"/>
  <c r="I155" i="9"/>
  <c r="CO134" i="1"/>
  <c r="H75" i="10" s="1"/>
  <c r="BY311" i="1"/>
  <c r="D252" i="9" s="1"/>
  <c r="CO105" i="1"/>
  <c r="H46" i="10" s="1"/>
  <c r="CO290" i="1"/>
  <c r="H231" i="10" s="1"/>
  <c r="CO205" i="1"/>
  <c r="F198" i="9"/>
  <c r="I164" i="9"/>
  <c r="BY148" i="1"/>
  <c r="CK148" i="1" s="1"/>
  <c r="CO175" i="1"/>
  <c r="H116" i="10" s="1"/>
  <c r="F93" i="9"/>
  <c r="BY187" i="1"/>
  <c r="CK187" i="1" s="1"/>
  <c r="CO341" i="1"/>
  <c r="H282" i="10" s="1"/>
  <c r="D223" i="9"/>
  <c r="CO248" i="1"/>
  <c r="H189" i="10" s="1"/>
  <c r="BY112" i="1"/>
  <c r="CK112" i="1" s="1"/>
  <c r="G98" i="9"/>
  <c r="BY119" i="1"/>
  <c r="CK119" i="1" s="1"/>
  <c r="I172" i="9"/>
  <c r="CO346" i="1"/>
  <c r="H287" i="10" s="1"/>
  <c r="H56" i="9"/>
  <c r="H241" i="7"/>
  <c r="I201" i="9"/>
  <c r="I126" i="9"/>
  <c r="BY158" i="1"/>
  <c r="CK158" i="1" s="1"/>
  <c r="BY122" i="1"/>
  <c r="CK122" i="1" s="1"/>
  <c r="BE342" i="1"/>
  <c r="BF342" i="1" s="1"/>
  <c r="CP276" i="1"/>
  <c r="I217" i="10" s="1"/>
  <c r="CP289" i="1"/>
  <c r="I230" i="10" s="1"/>
  <c r="CB311" i="1"/>
  <c r="G252" i="9" s="1"/>
  <c r="F37" i="9"/>
  <c r="G68" i="9"/>
  <c r="BY212" i="1"/>
  <c r="CK212" i="1" s="1"/>
  <c r="BY176" i="1"/>
  <c r="CK176" i="1" s="1"/>
  <c r="CO131" i="1"/>
  <c r="H72" i="10" s="1"/>
  <c r="BY113" i="1"/>
  <c r="CK113" i="1" s="1"/>
  <c r="CP173" i="1"/>
  <c r="H208" i="7"/>
  <c r="F300" i="9"/>
  <c r="I57" i="9"/>
  <c r="I198" i="9"/>
  <c r="G37" i="9"/>
  <c r="I150" i="9"/>
  <c r="BY184" i="1"/>
  <c r="CK184" i="1" s="1"/>
  <c r="BY109" i="1"/>
  <c r="CK109" i="1" s="1"/>
  <c r="H287" i="7"/>
  <c r="F231" i="9"/>
  <c r="I92" i="9"/>
  <c r="BY191" i="1"/>
  <c r="CK191" i="1" s="1"/>
  <c r="BY178" i="1"/>
  <c r="CK178" i="1" s="1"/>
  <c r="H260" i="7"/>
  <c r="CO311" i="1"/>
  <c r="H252" i="10" s="1"/>
  <c r="I154" i="9"/>
  <c r="F133" i="9"/>
  <c r="BY239" i="1"/>
  <c r="CK239" i="1" s="1"/>
  <c r="BY217" i="1"/>
  <c r="CK217" i="1" s="1"/>
  <c r="BY98" i="1"/>
  <c r="CK98" i="1" s="1"/>
  <c r="CO264" i="1"/>
  <c r="H205" i="10" s="1"/>
  <c r="G133" i="9"/>
  <c r="I194" i="9"/>
  <c r="F144" i="9"/>
  <c r="G41" i="9"/>
  <c r="G42" i="9"/>
  <c r="BY127" i="1"/>
  <c r="CK127" i="1" s="1"/>
  <c r="CO275" i="1"/>
  <c r="H216" i="10" s="1"/>
  <c r="BY208" i="1"/>
  <c r="CK208" i="1" s="1"/>
  <c r="I149" i="9"/>
  <c r="BY197" i="1"/>
  <c r="CK197" i="1" s="1"/>
  <c r="H187" i="9"/>
  <c r="BY213" i="1"/>
  <c r="CK213" i="1" s="1"/>
  <c r="H161" i="9"/>
  <c r="D94" i="9"/>
  <c r="BY181" i="1"/>
  <c r="CK181" i="1" s="1"/>
  <c r="BY128" i="1"/>
  <c r="CK128" i="1" s="1"/>
  <c r="G254" i="9"/>
  <c r="CP313" i="1"/>
  <c r="I254" i="10" s="1"/>
  <c r="G155" i="9"/>
  <c r="G137" i="9"/>
  <c r="BY141" i="1"/>
  <c r="CK141" i="1" s="1"/>
  <c r="CO317" i="1"/>
  <c r="H258" i="10" s="1"/>
  <c r="CO334" i="1"/>
  <c r="H275" i="10" s="1"/>
  <c r="I153" i="9"/>
  <c r="I10" i="9"/>
  <c r="I144" i="9"/>
  <c r="BY227" i="1"/>
  <c r="CK227" i="1" s="1"/>
  <c r="BY232" i="1"/>
  <c r="CK232" i="1" s="1"/>
  <c r="BY134" i="1"/>
  <c r="CK134" i="1" s="1"/>
  <c r="I107" i="9"/>
  <c r="I73" i="9"/>
  <c r="BY100" i="1"/>
  <c r="CK100" i="1" s="1"/>
  <c r="F254" i="9"/>
  <c r="BY172" i="1"/>
  <c r="CK172" i="1" s="1"/>
  <c r="F291" i="9"/>
  <c r="H199" i="9"/>
  <c r="G147" i="9"/>
  <c r="I17" i="9"/>
  <c r="CF66" i="1"/>
  <c r="CL66" i="1" s="1"/>
  <c r="T7" i="7"/>
  <c r="CO267" i="1"/>
  <c r="H208" i="10" s="1"/>
  <c r="I105" i="9"/>
  <c r="H137" i="9"/>
  <c r="BY136" i="1"/>
  <c r="CK136" i="1" s="1"/>
  <c r="BY290" i="1"/>
  <c r="CK290" i="1" s="1"/>
  <c r="I37" i="9"/>
  <c r="G212" i="9"/>
  <c r="CP271" i="1"/>
  <c r="I212" i="10" s="1"/>
  <c r="I63" i="9"/>
  <c r="I152" i="9"/>
  <c r="F132" i="9"/>
  <c r="I41" i="9"/>
  <c r="F71" i="9"/>
  <c r="BY175" i="1"/>
  <c r="CK175" i="1" s="1"/>
  <c r="BY211" i="1"/>
  <c r="CK211" i="1" s="1"/>
  <c r="BY231" i="1"/>
  <c r="CK231" i="1" s="1"/>
  <c r="O21" i="7"/>
  <c r="BP80" i="1"/>
  <c r="H205" i="7"/>
  <c r="CB264" i="1"/>
  <c r="I101" i="9"/>
  <c r="F191" i="9"/>
  <c r="G84" i="9"/>
  <c r="G27" i="9"/>
  <c r="BY83" i="1"/>
  <c r="CK83" i="1" s="1"/>
  <c r="BY221" i="1"/>
  <c r="CK221" i="1" s="1"/>
  <c r="BY202" i="1"/>
  <c r="CK202" i="1" s="1"/>
  <c r="BY161" i="1"/>
  <c r="CK161" i="1" s="1"/>
  <c r="BY275" i="1"/>
  <c r="D216" i="9" s="1"/>
  <c r="CO286" i="1"/>
  <c r="H227" i="10" s="1"/>
  <c r="BY283" i="1"/>
  <c r="CK283" i="1" s="1"/>
  <c r="K16" i="7"/>
  <c r="CJ75" i="1"/>
  <c r="BV75" i="1"/>
  <c r="CH75" i="1" s="1"/>
  <c r="BX75" i="1"/>
  <c r="I156" i="9"/>
  <c r="I141" i="9"/>
  <c r="I65" i="9"/>
  <c r="BY173" i="1"/>
  <c r="CK173" i="1" s="1"/>
  <c r="CP209" i="1"/>
  <c r="BY121" i="1"/>
  <c r="CK121" i="1" s="1"/>
  <c r="CP277" i="1"/>
  <c r="I218" i="10" s="1"/>
  <c r="CO297" i="1"/>
  <c r="H238" i="10" s="1"/>
  <c r="J16" i="9"/>
  <c r="CG75" i="1"/>
  <c r="F170" i="9"/>
  <c r="F102" i="9"/>
  <c r="H113" i="9"/>
  <c r="G149" i="9"/>
  <c r="G65" i="9"/>
  <c r="BY92" i="1"/>
  <c r="CK92" i="1" s="1"/>
  <c r="CO109" i="1"/>
  <c r="H50" i="10" s="1"/>
  <c r="Q16" i="7"/>
  <c r="I160" i="9"/>
  <c r="G170" i="9"/>
  <c r="I45" i="9"/>
  <c r="F19" i="9"/>
  <c r="BY106" i="1"/>
  <c r="CK106" i="1" s="1"/>
  <c r="BY157" i="1"/>
  <c r="CK157" i="1" s="1"/>
  <c r="BY188" i="1"/>
  <c r="CK188" i="1" s="1"/>
  <c r="BY125" i="1"/>
  <c r="CK125" i="1" s="1"/>
  <c r="O18" i="7"/>
  <c r="BP77" i="1"/>
  <c r="BS75" i="1"/>
  <c r="BR75" i="1"/>
  <c r="BE283" i="1"/>
  <c r="H224" i="7"/>
  <c r="BE337" i="1"/>
  <c r="H278" i="7"/>
  <c r="BE356" i="1"/>
  <c r="H297" i="7"/>
  <c r="BE297" i="1"/>
  <c r="H238" i="7"/>
  <c r="J299" i="7"/>
  <c r="BW358" i="1"/>
  <c r="BL358" i="1" s="1"/>
  <c r="P299" i="7" s="1"/>
  <c r="J235" i="7"/>
  <c r="BW294" i="1"/>
  <c r="BL294" i="1" s="1"/>
  <c r="P235" i="7" s="1"/>
  <c r="H260" i="9"/>
  <c r="BY319" i="1"/>
  <c r="CB273" i="1"/>
  <c r="F214" i="9"/>
  <c r="BY300" i="1"/>
  <c r="H241" i="9"/>
  <c r="H240" i="9"/>
  <c r="BY299" i="1"/>
  <c r="J233" i="7"/>
  <c r="BW292" i="1"/>
  <c r="BL292" i="1" s="1"/>
  <c r="P233" i="7" s="1"/>
  <c r="BE273" i="1"/>
  <c r="H214" i="7"/>
  <c r="J301" i="7"/>
  <c r="BW360" i="1"/>
  <c r="BL360" i="1" s="1"/>
  <c r="P301" i="7" s="1"/>
  <c r="BE348" i="1"/>
  <c r="H289" i="7"/>
  <c r="CB317" i="1"/>
  <c r="F258" i="9"/>
  <c r="BE303" i="1"/>
  <c r="H244" i="7"/>
  <c r="J245" i="7"/>
  <c r="BW304" i="1"/>
  <c r="BL304" i="1" s="1"/>
  <c r="P245" i="7" s="1"/>
  <c r="BE352" i="1"/>
  <c r="H293" i="7"/>
  <c r="BE277" i="1"/>
  <c r="H218" i="7"/>
  <c r="F289" i="9"/>
  <c r="CB348" i="1"/>
  <c r="CO306" i="1"/>
  <c r="H247" i="10" s="1"/>
  <c r="J229" i="7"/>
  <c r="BW288" i="1"/>
  <c r="BL288" i="1" s="1"/>
  <c r="P229" i="7" s="1"/>
  <c r="CB280" i="1"/>
  <c r="F221" i="9"/>
  <c r="H278" i="9"/>
  <c r="BY337" i="1"/>
  <c r="J294" i="7"/>
  <c r="BW353" i="1"/>
  <c r="BL353" i="1" s="1"/>
  <c r="P294" i="7" s="1"/>
  <c r="J259" i="7"/>
  <c r="BW318" i="1"/>
  <c r="BL318" i="1" s="1"/>
  <c r="P259" i="7" s="1"/>
  <c r="J213" i="7"/>
  <c r="BW272" i="1"/>
  <c r="BL272" i="1" s="1"/>
  <c r="P213" i="7" s="1"/>
  <c r="J242" i="7"/>
  <c r="BW301" i="1"/>
  <c r="BL301" i="1" s="1"/>
  <c r="P242" i="7" s="1"/>
  <c r="BE306" i="1"/>
  <c r="H247" i="7"/>
  <c r="BE347" i="1"/>
  <c r="H288" i="7"/>
  <c r="CB347" i="1"/>
  <c r="F288" i="9"/>
  <c r="BE334" i="1"/>
  <c r="H275" i="7"/>
  <c r="J281" i="7"/>
  <c r="BW340" i="1"/>
  <c r="BL340" i="1" s="1"/>
  <c r="P281" i="7" s="1"/>
  <c r="H282" i="9"/>
  <c r="BY341" i="1"/>
  <c r="BY151" i="1"/>
  <c r="CK151" i="1" s="1"/>
  <c r="BY124" i="1"/>
  <c r="CK124" i="1" s="1"/>
  <c r="BY229" i="1"/>
  <c r="CK229" i="1" s="1"/>
  <c r="CK278" i="1"/>
  <c r="D219" i="9"/>
  <c r="CP350" i="1"/>
  <c r="I291" i="10" s="1"/>
  <c r="CB300" i="1"/>
  <c r="F241" i="9"/>
  <c r="BF330" i="1"/>
  <c r="I271" i="7"/>
  <c r="J248" i="7"/>
  <c r="BW307" i="1"/>
  <c r="BL307" i="1" s="1"/>
  <c r="P248" i="7" s="1"/>
  <c r="J279" i="7"/>
  <c r="BW338" i="1"/>
  <c r="BL338" i="1" s="1"/>
  <c r="P279" i="7" s="1"/>
  <c r="BF264" i="1"/>
  <c r="I205" i="7"/>
  <c r="CB299" i="1"/>
  <c r="F240" i="9"/>
  <c r="BF271" i="1"/>
  <c r="I212" i="7"/>
  <c r="J265" i="7"/>
  <c r="BW324" i="1"/>
  <c r="BL324" i="1" s="1"/>
  <c r="P265" i="7" s="1"/>
  <c r="J236" i="7"/>
  <c r="BW295" i="1"/>
  <c r="BL295" i="1" s="1"/>
  <c r="P236" i="7" s="1"/>
  <c r="J257" i="7"/>
  <c r="BW316" i="1"/>
  <c r="BL316" i="1" s="1"/>
  <c r="P257" i="7" s="1"/>
  <c r="CB319" i="1"/>
  <c r="F260" i="9"/>
  <c r="J286" i="7"/>
  <c r="BW345" i="1"/>
  <c r="BL345" i="1" s="1"/>
  <c r="P286" i="7" s="1"/>
  <c r="J237" i="7"/>
  <c r="BW296" i="1"/>
  <c r="BL296" i="1" s="1"/>
  <c r="P237" i="7" s="1"/>
  <c r="CO323" i="1"/>
  <c r="H264" i="10" s="1"/>
  <c r="BY306" i="1"/>
  <c r="H247" i="9"/>
  <c r="J206" i="7"/>
  <c r="BW265" i="1"/>
  <c r="BL265" i="1" s="1"/>
  <c r="P206" i="7" s="1"/>
  <c r="CB267" i="1"/>
  <c r="F208" i="9"/>
  <c r="CK335" i="1"/>
  <c r="D276" i="9"/>
  <c r="BF300" i="1"/>
  <c r="I241" i="7"/>
  <c r="F303" i="9"/>
  <c r="CB362" i="1"/>
  <c r="BF335" i="1"/>
  <c r="I276" i="7"/>
  <c r="J211" i="7"/>
  <c r="BW270" i="1"/>
  <c r="BL270" i="1" s="1"/>
  <c r="P211" i="7" s="1"/>
  <c r="J274" i="7"/>
  <c r="BW333" i="1"/>
  <c r="BL333" i="1" s="1"/>
  <c r="P274" i="7" s="1"/>
  <c r="J215" i="7"/>
  <c r="BW274" i="1"/>
  <c r="BL274" i="1" s="1"/>
  <c r="P215" i="7" s="1"/>
  <c r="BE344" i="1"/>
  <c r="H285" i="7"/>
  <c r="J261" i="7"/>
  <c r="BW320" i="1"/>
  <c r="BL320" i="1" s="1"/>
  <c r="P261" i="7" s="1"/>
  <c r="BE317" i="1"/>
  <c r="H258" i="7"/>
  <c r="D293" i="9"/>
  <c r="H289" i="9"/>
  <c r="BY348" i="1"/>
  <c r="CK313" i="1"/>
  <c r="D254" i="9"/>
  <c r="CB323" i="1"/>
  <c r="F264" i="9"/>
  <c r="BE323" i="1"/>
  <c r="H264" i="7"/>
  <c r="G302" i="9"/>
  <c r="CP361" i="1"/>
  <c r="I302" i="10" s="1"/>
  <c r="H230" i="9"/>
  <c r="BY289" i="1"/>
  <c r="J243" i="7"/>
  <c r="BW302" i="1"/>
  <c r="BL302" i="1" s="1"/>
  <c r="P243" i="7" s="1"/>
  <c r="BE362" i="1"/>
  <c r="H303" i="7"/>
  <c r="J253" i="7"/>
  <c r="BW312" i="1"/>
  <c r="BL312" i="1" s="1"/>
  <c r="P253" i="7" s="1"/>
  <c r="BF286" i="1"/>
  <c r="I227" i="7"/>
  <c r="CO289" i="1"/>
  <c r="H230" i="10" s="1"/>
  <c r="J263" i="7"/>
  <c r="BW322" i="1"/>
  <c r="BL322" i="1" s="1"/>
  <c r="P263" i="7" s="1"/>
  <c r="H303" i="9"/>
  <c r="BY362" i="1"/>
  <c r="H217" i="9"/>
  <c r="BY276" i="1"/>
  <c r="CB342" i="1"/>
  <c r="F283" i="9"/>
  <c r="J295" i="7"/>
  <c r="BW354" i="1"/>
  <c r="BL354" i="1" s="1"/>
  <c r="P295" i="7" s="1"/>
  <c r="H208" i="9"/>
  <c r="BY267" i="1"/>
  <c r="J209" i="7"/>
  <c r="BW268" i="1"/>
  <c r="BL268" i="1" s="1"/>
  <c r="P209" i="7" s="1"/>
  <c r="J239" i="7"/>
  <c r="BW298" i="1"/>
  <c r="BL298" i="1" s="1"/>
  <c r="P239" i="7" s="1"/>
  <c r="CB306" i="1"/>
  <c r="F247" i="9"/>
  <c r="J277" i="7"/>
  <c r="BW336" i="1"/>
  <c r="BL336" i="1" s="1"/>
  <c r="P277" i="7" s="1"/>
  <c r="BE285" i="1"/>
  <c r="H226" i="7"/>
  <c r="CP303" i="1"/>
  <c r="I244" i="10" s="1"/>
  <c r="BY280" i="1"/>
  <c r="BE280" i="1"/>
  <c r="H221" i="7"/>
  <c r="CP290" i="1"/>
  <c r="I231" i="10" s="1"/>
  <c r="G231" i="9"/>
  <c r="J266" i="7"/>
  <c r="BW325" i="1"/>
  <c r="BL325" i="1" s="1"/>
  <c r="P266" i="7" s="1"/>
  <c r="CB297" i="1"/>
  <c r="F238" i="9"/>
  <c r="BF319" i="1"/>
  <c r="I260" i="7"/>
  <c r="J267" i="7"/>
  <c r="BW326" i="1"/>
  <c r="BL326" i="1" s="1"/>
  <c r="P267" i="7" s="1"/>
  <c r="BF309" i="1"/>
  <c r="I250" i="7"/>
  <c r="J290" i="7"/>
  <c r="BW349" i="1"/>
  <c r="BL349" i="1" s="1"/>
  <c r="P290" i="7" s="1"/>
  <c r="J284" i="7"/>
  <c r="BW343" i="1"/>
  <c r="BL343" i="1" s="1"/>
  <c r="P284" i="7" s="1"/>
  <c r="BE313" i="1"/>
  <c r="H254" i="7"/>
  <c r="BE359" i="1"/>
  <c r="H300" i="7"/>
  <c r="BF331" i="1"/>
  <c r="I272" i="7"/>
  <c r="BF278" i="1"/>
  <c r="I219" i="7"/>
  <c r="H205" i="9"/>
  <c r="BY264" i="1"/>
  <c r="CB275" i="1"/>
  <c r="F216" i="9"/>
  <c r="J210" i="7"/>
  <c r="BW269" i="1"/>
  <c r="BL269" i="1" s="1"/>
  <c r="P210" i="7" s="1"/>
  <c r="CO283" i="1"/>
  <c r="H224" i="10" s="1"/>
  <c r="BF289" i="1"/>
  <c r="I230" i="7"/>
  <c r="H258" i="9"/>
  <c r="BY317" i="1"/>
  <c r="J262" i="7"/>
  <c r="BW321" i="1"/>
  <c r="BL321" i="1" s="1"/>
  <c r="P262" i="7" s="1"/>
  <c r="CO273" i="1"/>
  <c r="H214" i="10" s="1"/>
  <c r="J269" i="7"/>
  <c r="BW328" i="1"/>
  <c r="BL328" i="1" s="1"/>
  <c r="P269" i="7" s="1"/>
  <c r="BY273" i="1"/>
  <c r="BF282" i="1"/>
  <c r="I223" i="7"/>
  <c r="J222" i="7"/>
  <c r="BW281" i="1"/>
  <c r="BL281" i="1" s="1"/>
  <c r="P222" i="7" s="1"/>
  <c r="H283" i="9"/>
  <c r="BY342" i="1"/>
  <c r="BF276" i="1"/>
  <c r="I217" i="7"/>
  <c r="J232" i="7"/>
  <c r="BW291" i="1"/>
  <c r="BL291" i="1" s="1"/>
  <c r="P232" i="7" s="1"/>
  <c r="J246" i="7"/>
  <c r="BW305" i="1"/>
  <c r="BL305" i="1" s="1"/>
  <c r="P246" i="7" s="1"/>
  <c r="BY297" i="1"/>
  <c r="G276" i="9"/>
  <c r="CP335" i="1"/>
  <c r="I276" i="10" s="1"/>
  <c r="BY347" i="1"/>
  <c r="H288" i="9"/>
  <c r="J251" i="7"/>
  <c r="BW310" i="1"/>
  <c r="BL310" i="1" s="1"/>
  <c r="P251" i="7" s="1"/>
  <c r="F287" i="9"/>
  <c r="CB346" i="1"/>
  <c r="BE350" i="1"/>
  <c r="H291" i="7"/>
  <c r="J228" i="7"/>
  <c r="BW287" i="1"/>
  <c r="BL287" i="1" s="1"/>
  <c r="P228" i="7" s="1"/>
  <c r="BE311" i="1"/>
  <c r="H252" i="7"/>
  <c r="F226" i="9"/>
  <c r="CB285" i="1"/>
  <c r="BF346" i="1"/>
  <c r="I287" i="7"/>
  <c r="CK355" i="1"/>
  <c r="D296" i="9"/>
  <c r="CP352" i="1"/>
  <c r="I293" i="10" s="1"/>
  <c r="J292" i="7"/>
  <c r="BW351" i="1"/>
  <c r="BL351" i="1" s="1"/>
  <c r="P292" i="7" s="1"/>
  <c r="CP359" i="1"/>
  <c r="I300" i="10" s="1"/>
  <c r="J207" i="7"/>
  <c r="BW266" i="1"/>
  <c r="BL266" i="1" s="1"/>
  <c r="P207" i="7" s="1"/>
  <c r="CP286" i="1"/>
  <c r="I227" i="10" s="1"/>
  <c r="CO319" i="1"/>
  <c r="H260" i="10" s="1"/>
  <c r="CO347" i="1"/>
  <c r="H288" i="10" s="1"/>
  <c r="J220" i="7"/>
  <c r="BW279" i="1"/>
  <c r="BL279" i="1" s="1"/>
  <c r="P220" i="7" s="1"/>
  <c r="BE290" i="1"/>
  <c r="H231" i="7"/>
  <c r="BF308" i="1"/>
  <c r="I249" i="7"/>
  <c r="CO300" i="1"/>
  <c r="H241" i="10" s="1"/>
  <c r="CO362" i="1"/>
  <c r="H303" i="10" s="1"/>
  <c r="BE275" i="1"/>
  <c r="H216" i="7"/>
  <c r="J298" i="7"/>
  <c r="BW357" i="1"/>
  <c r="BL357" i="1" s="1"/>
  <c r="P298" i="7" s="1"/>
  <c r="BF267" i="1"/>
  <c r="I208" i="7"/>
  <c r="CK344" i="1"/>
  <c r="D285" i="9"/>
  <c r="G296" i="9"/>
  <c r="CP355" i="1"/>
  <c r="I296" i="10" s="1"/>
  <c r="BF327" i="1"/>
  <c r="I268" i="7"/>
  <c r="G219" i="9"/>
  <c r="CP278" i="1"/>
  <c r="I219" i="10" s="1"/>
  <c r="J270" i="7"/>
  <c r="BW329" i="1"/>
  <c r="BL329" i="1" s="1"/>
  <c r="P270" i="7" s="1"/>
  <c r="CK361" i="1"/>
  <c r="D302" i="9"/>
  <c r="BE299" i="1"/>
  <c r="H240" i="7"/>
  <c r="J280" i="7"/>
  <c r="BW339" i="1"/>
  <c r="BL339" i="1" s="1"/>
  <c r="P280" i="7" s="1"/>
  <c r="G275" i="9"/>
  <c r="CP334" i="1"/>
  <c r="I275" i="10" s="1"/>
  <c r="BE341" i="1"/>
  <c r="H282" i="7"/>
  <c r="BF293" i="1"/>
  <c r="I234" i="7"/>
  <c r="J256" i="7"/>
  <c r="BW315" i="1"/>
  <c r="BL315" i="1" s="1"/>
  <c r="P256" i="7" s="1"/>
  <c r="BY285" i="1"/>
  <c r="H226" i="9"/>
  <c r="CB337" i="1"/>
  <c r="F278" i="9"/>
  <c r="BF361" i="1"/>
  <c r="I302" i="7"/>
  <c r="CO280" i="1"/>
  <c r="H221" i="10" s="1"/>
  <c r="J225" i="7"/>
  <c r="BW284" i="1"/>
  <c r="BL284" i="1" s="1"/>
  <c r="P225" i="7" s="1"/>
  <c r="F224" i="9"/>
  <c r="CB283" i="1"/>
  <c r="F282" i="9"/>
  <c r="CB341" i="1"/>
  <c r="BY323" i="1"/>
  <c r="BF355" i="1"/>
  <c r="I296" i="7"/>
  <c r="BV79" i="1"/>
  <c r="CH79" i="1" s="1"/>
  <c r="CJ79" i="1"/>
  <c r="BX79" i="1"/>
  <c r="K20" i="7"/>
  <c r="J20" i="9"/>
  <c r="CG79" i="1"/>
  <c r="Q20" i="7"/>
  <c r="BP74" i="1"/>
  <c r="O15" i="7"/>
  <c r="BS79" i="1"/>
  <c r="BR79" i="1"/>
  <c r="BW67" i="1"/>
  <c r="BL67" i="1" s="1"/>
  <c r="P8" i="7" s="1"/>
  <c r="BW65" i="1"/>
  <c r="BL65" i="1" s="1"/>
  <c r="P6" i="7" s="1"/>
  <c r="BW70" i="1"/>
  <c r="BL70" i="1" s="1"/>
  <c r="P11" i="7" s="1"/>
  <c r="BW73" i="1"/>
  <c r="BL73" i="1" s="1"/>
  <c r="P14" i="7" s="1"/>
  <c r="BW68" i="1"/>
  <c r="BL68" i="1" s="1"/>
  <c r="P9" i="7" s="1"/>
  <c r="BW69" i="1"/>
  <c r="BL69" i="1" s="1"/>
  <c r="P10" i="7" s="1"/>
  <c r="BW71" i="1"/>
  <c r="BL71" i="1" s="1"/>
  <c r="BY70" i="1"/>
  <c r="CK70" i="1" s="1"/>
  <c r="BY152" i="1"/>
  <c r="CK152" i="1" s="1"/>
  <c r="G35" i="9"/>
  <c r="H132" i="9"/>
  <c r="BY179" i="1"/>
  <c r="CK179" i="1" s="1"/>
  <c r="I188" i="9"/>
  <c r="H144" i="9"/>
  <c r="H116" i="9"/>
  <c r="BY219" i="1"/>
  <c r="CK219" i="1" s="1"/>
  <c r="I171" i="9"/>
  <c r="BY235" i="1"/>
  <c r="CK235" i="1" s="1"/>
  <c r="BY164" i="1"/>
  <c r="CK164" i="1" s="1"/>
  <c r="BY86" i="1"/>
  <c r="CK86" i="1" s="1"/>
  <c r="I174" i="9"/>
  <c r="I108" i="9"/>
  <c r="I99" i="9"/>
  <c r="G128" i="9"/>
  <c r="I42" i="9"/>
  <c r="G182" i="9"/>
  <c r="E147" i="9"/>
  <c r="CO140" i="1"/>
  <c r="H81" i="10" s="1"/>
  <c r="CO194" i="1"/>
  <c r="H135" i="10" s="1"/>
  <c r="BY76" i="1"/>
  <c r="CK76" i="1" s="1"/>
  <c r="CA76" i="1" s="1"/>
  <c r="CB76" i="1" s="1"/>
  <c r="BY110" i="1"/>
  <c r="CK110" i="1" s="1"/>
  <c r="CO173" i="1"/>
  <c r="H114" i="10" s="1"/>
  <c r="H105" i="9"/>
  <c r="F138" i="9"/>
  <c r="I93" i="9"/>
  <c r="BY169" i="1"/>
  <c r="CK169" i="1" s="1"/>
  <c r="BY97" i="1"/>
  <c r="CK97" i="1" s="1"/>
  <c r="BY185" i="1"/>
  <c r="CK185" i="1" s="1"/>
  <c r="CP211" i="1"/>
  <c r="I152" i="10" s="1"/>
  <c r="BY167" i="1"/>
  <c r="CK167" i="1" s="1"/>
  <c r="BY254" i="1"/>
  <c r="CK254" i="1" s="1"/>
  <c r="BY245" i="1"/>
  <c r="CK245" i="1" s="1"/>
  <c r="I86" i="9"/>
  <c r="H158" i="9"/>
  <c r="I173" i="9"/>
  <c r="H162" i="9"/>
  <c r="H39" i="9"/>
  <c r="I147" i="9"/>
  <c r="I71" i="9"/>
  <c r="BY214" i="1"/>
  <c r="CK214" i="1" s="1"/>
  <c r="BY91" i="1"/>
  <c r="CK91" i="1" s="1"/>
  <c r="BY69" i="1"/>
  <c r="CK69" i="1" s="1"/>
  <c r="CA69" i="1" s="1"/>
  <c r="CB69" i="1" s="1"/>
  <c r="CP69" i="1" s="1"/>
  <c r="I10" i="10" s="1"/>
  <c r="BY105" i="1"/>
  <c r="CK105" i="1" s="1"/>
  <c r="BY236" i="1"/>
  <c r="CK236" i="1" s="1"/>
  <c r="BY238" i="1"/>
  <c r="CK238" i="1" s="1"/>
  <c r="BY96" i="1"/>
  <c r="CK96" i="1" s="1"/>
  <c r="CP159" i="1"/>
  <c r="I100" i="10" s="1"/>
  <c r="I89" i="9"/>
  <c r="I137" i="9"/>
  <c r="H149" i="9"/>
  <c r="BY163" i="1"/>
  <c r="CK163" i="1" s="1"/>
  <c r="BY140" i="1"/>
  <c r="CK140" i="1" s="1"/>
  <c r="CP105" i="1"/>
  <c r="I46" i="10" s="1"/>
  <c r="BY116" i="1"/>
  <c r="CK116" i="1" s="1"/>
  <c r="H24" i="9"/>
  <c r="I102" i="9"/>
  <c r="G81" i="9"/>
  <c r="BY193" i="1"/>
  <c r="CK193" i="1" s="1"/>
  <c r="BY177" i="1"/>
  <c r="CK177" i="1" s="1"/>
  <c r="I14" i="9"/>
  <c r="E10" i="9"/>
  <c r="BY73" i="1"/>
  <c r="CK73" i="1" s="1"/>
  <c r="CA73" i="1" s="1"/>
  <c r="CB73" i="1" s="1"/>
  <c r="CP73" i="1" s="1"/>
  <c r="I6" i="9"/>
  <c r="BY71" i="1"/>
  <c r="CK71" i="1" s="1"/>
  <c r="CA71" i="1" s="1"/>
  <c r="CB71" i="1" s="1"/>
  <c r="CP71" i="1" s="1"/>
  <c r="BY65" i="1"/>
  <c r="CK65" i="1" s="1"/>
  <c r="CA65" i="1" s="1"/>
  <c r="CB65" i="1" s="1"/>
  <c r="CP65" i="1" s="1"/>
  <c r="I6" i="10" s="1"/>
  <c r="CP175" i="1"/>
  <c r="I116" i="10" s="1"/>
  <c r="CO224" i="1"/>
  <c r="H165" i="10" s="1"/>
  <c r="I185" i="9"/>
  <c r="I138" i="9"/>
  <c r="H84" i="9"/>
  <c r="I162" i="9"/>
  <c r="H155" i="9"/>
  <c r="H114" i="9"/>
  <c r="H68" i="9"/>
  <c r="G195" i="9"/>
  <c r="BY241" i="1"/>
  <c r="CK241" i="1" s="1"/>
  <c r="BY99" i="1"/>
  <c r="CK99" i="1" s="1"/>
  <c r="BY233" i="1"/>
  <c r="CK233" i="1" s="1"/>
  <c r="BY247" i="1"/>
  <c r="CK247" i="1" s="1"/>
  <c r="BY204" i="1"/>
  <c r="CK204" i="1" s="1"/>
  <c r="BY182" i="1"/>
  <c r="CK182" i="1" s="1"/>
  <c r="BY170" i="1"/>
  <c r="CK170" i="1" s="1"/>
  <c r="CO190" i="1"/>
  <c r="H131" i="10" s="1"/>
  <c r="CO125" i="1"/>
  <c r="H66" i="10" s="1"/>
  <c r="CO103" i="1"/>
  <c r="H44" i="10" s="1"/>
  <c r="BY111" i="1"/>
  <c r="CK111" i="1" s="1"/>
  <c r="BY199" i="1"/>
  <c r="CK199" i="1" s="1"/>
  <c r="BY259" i="1"/>
  <c r="CK259" i="1" s="1"/>
  <c r="BY94" i="1"/>
  <c r="CK94" i="1" s="1"/>
  <c r="BY120" i="1"/>
  <c r="CK120" i="1" s="1"/>
  <c r="BY256" i="1"/>
  <c r="CK256" i="1" s="1"/>
  <c r="CO229" i="1"/>
  <c r="H170" i="10" s="1"/>
  <c r="BY242" i="1"/>
  <c r="CK242" i="1" s="1"/>
  <c r="I82" i="9"/>
  <c r="I133" i="9"/>
  <c r="H143" i="9"/>
  <c r="F35" i="9"/>
  <c r="I187" i="9"/>
  <c r="H75" i="9"/>
  <c r="H38" i="9"/>
  <c r="H171" i="9"/>
  <c r="I184" i="9"/>
  <c r="H176" i="9"/>
  <c r="I24" i="9"/>
  <c r="H150" i="9"/>
  <c r="BY131" i="1"/>
  <c r="CK131" i="1" s="1"/>
  <c r="BY248" i="1"/>
  <c r="CK248" i="1" s="1"/>
  <c r="BY154" i="1"/>
  <c r="CK154" i="1" s="1"/>
  <c r="BY101" i="1"/>
  <c r="CK101" i="1" s="1"/>
  <c r="BY132" i="1"/>
  <c r="CK132" i="1" s="1"/>
  <c r="BY82" i="1"/>
  <c r="CK82" i="1" s="1"/>
  <c r="BY166" i="1"/>
  <c r="CK166" i="1" s="1"/>
  <c r="BY137" i="1"/>
  <c r="CK137" i="1" s="1"/>
  <c r="BY260" i="1"/>
  <c r="CK260" i="1" s="1"/>
  <c r="CO110" i="1"/>
  <c r="H51" i="10" s="1"/>
  <c r="H125" i="9"/>
  <c r="I195" i="9"/>
  <c r="BY123" i="1"/>
  <c r="CK123" i="1" s="1"/>
  <c r="CO177" i="1"/>
  <c r="H118" i="10" s="1"/>
  <c r="BY130" i="1"/>
  <c r="CK130" i="1" s="1"/>
  <c r="BY215" i="1"/>
  <c r="CK215" i="1" s="1"/>
  <c r="BY250" i="1"/>
  <c r="CK250" i="1" s="1"/>
  <c r="BY253" i="1"/>
  <c r="CK253" i="1" s="1"/>
  <c r="I97" i="9"/>
  <c r="I100" i="9"/>
  <c r="H122" i="9"/>
  <c r="H175" i="9"/>
  <c r="I200" i="9"/>
  <c r="F134" i="9"/>
  <c r="BY190" i="1"/>
  <c r="CK190" i="1" s="1"/>
  <c r="BY145" i="1"/>
  <c r="CK145" i="1" s="1"/>
  <c r="BY205" i="1"/>
  <c r="CK205" i="1" s="1"/>
  <c r="BY146" i="1"/>
  <c r="CK146" i="1" s="1"/>
  <c r="BY85" i="1"/>
  <c r="CK85" i="1" s="1"/>
  <c r="CO251" i="1"/>
  <c r="H192" i="10" s="1"/>
  <c r="BY156" i="1"/>
  <c r="CK156" i="1" s="1"/>
  <c r="BY155" i="1"/>
  <c r="CK155" i="1" s="1"/>
  <c r="H183" i="9"/>
  <c r="H134" i="9"/>
  <c r="I39" i="9"/>
  <c r="H195" i="9"/>
  <c r="H164" i="9"/>
  <c r="BY68" i="1"/>
  <c r="CK68" i="1" s="1"/>
  <c r="CA68" i="1" s="1"/>
  <c r="CB68" i="1" s="1"/>
  <c r="CP68" i="1" s="1"/>
  <c r="BY88" i="1"/>
  <c r="CK88" i="1" s="1"/>
  <c r="BY255" i="1"/>
  <c r="CK255" i="1" s="1"/>
  <c r="BY67" i="1"/>
  <c r="CK67" i="1" s="1"/>
  <c r="CA67" i="1" s="1"/>
  <c r="CB67" i="1" s="1"/>
  <c r="CP67" i="1" s="1"/>
  <c r="BY139" i="1"/>
  <c r="CK139" i="1" s="1"/>
  <c r="BY244" i="1"/>
  <c r="CK244" i="1" s="1"/>
  <c r="BY243" i="1"/>
  <c r="CK243" i="1" s="1"/>
  <c r="BY135" i="1"/>
  <c r="CK135" i="1" s="1"/>
  <c r="BY192" i="1"/>
  <c r="CK192" i="1" s="1"/>
  <c r="BY142" i="1"/>
  <c r="CK142" i="1" s="1"/>
  <c r="BY257" i="1"/>
  <c r="CK257" i="1" s="1"/>
  <c r="H37" i="10"/>
  <c r="H10" i="10"/>
  <c r="I130" i="10"/>
  <c r="G102" i="9"/>
  <c r="H195" i="10"/>
  <c r="H144" i="10"/>
  <c r="F68" i="9"/>
  <c r="F137" i="9"/>
  <c r="I109" i="9"/>
  <c r="F65" i="9"/>
  <c r="H125" i="10"/>
  <c r="H64" i="10"/>
  <c r="G198" i="9"/>
  <c r="F141" i="9"/>
  <c r="H162" i="10"/>
  <c r="F59" i="9"/>
  <c r="H123" i="10"/>
  <c r="G164" i="9"/>
  <c r="H149" i="10"/>
  <c r="F39" i="9"/>
  <c r="G93" i="9"/>
  <c r="F149" i="9"/>
  <c r="G71" i="9"/>
  <c r="H179" i="10"/>
  <c r="E170" i="9"/>
  <c r="G134" i="9"/>
  <c r="I199" i="9"/>
  <c r="H59" i="10"/>
  <c r="I132" i="9"/>
  <c r="D148" i="9"/>
  <c r="F131" i="9"/>
  <c r="G144" i="9"/>
  <c r="F188" i="9"/>
  <c r="H164" i="10"/>
  <c r="F183" i="9"/>
  <c r="F152" i="9"/>
  <c r="G162" i="9"/>
  <c r="H183" i="10"/>
  <c r="I35" i="9"/>
  <c r="H153" i="9"/>
  <c r="H98" i="10"/>
  <c r="F173" i="9"/>
  <c r="I124" i="7"/>
  <c r="H93" i="10"/>
  <c r="F147" i="9"/>
  <c r="F114" i="9"/>
  <c r="H27" i="9"/>
  <c r="F182" i="9"/>
  <c r="F27" i="9"/>
  <c r="H42" i="9"/>
  <c r="H147" i="10"/>
  <c r="F42" i="9"/>
  <c r="F38" i="9"/>
  <c r="D91" i="9"/>
  <c r="H182" i="10"/>
  <c r="G191" i="9"/>
  <c r="F69" i="9"/>
  <c r="E81" i="9"/>
  <c r="F98" i="9"/>
  <c r="H68" i="10"/>
  <c r="E162" i="9"/>
  <c r="H87" i="10"/>
  <c r="F32" i="9"/>
  <c r="F86" i="9"/>
  <c r="F146" i="9"/>
  <c r="H171" i="10"/>
  <c r="H138" i="9"/>
  <c r="F125" i="9"/>
  <c r="F145" i="9"/>
  <c r="H155" i="10"/>
  <c r="I69" i="9"/>
  <c r="H39" i="10"/>
  <c r="F54" i="9"/>
  <c r="H113" i="10"/>
  <c r="I148" i="10"/>
  <c r="H59" i="9"/>
  <c r="F113" i="9"/>
  <c r="I176" i="9"/>
  <c r="F195" i="9"/>
  <c r="I27" i="9"/>
  <c r="G26" i="9"/>
  <c r="I26" i="10"/>
  <c r="H198" i="10"/>
  <c r="D49" i="9"/>
  <c r="H108" i="10"/>
  <c r="H134" i="10"/>
  <c r="H78" i="10"/>
  <c r="F176" i="9"/>
  <c r="G117" i="9"/>
  <c r="H137" i="10"/>
  <c r="I27" i="10"/>
  <c r="H24" i="10"/>
  <c r="F26" i="9"/>
  <c r="H26" i="10"/>
  <c r="G199" i="9"/>
  <c r="H101" i="10"/>
  <c r="H42" i="10"/>
  <c r="F199" i="9"/>
  <c r="H77" i="10"/>
  <c r="G78" i="9"/>
  <c r="I78" i="10"/>
  <c r="F150" i="9"/>
  <c r="G138" i="9"/>
  <c r="H52" i="10"/>
  <c r="H173" i="10"/>
  <c r="F155" i="9"/>
  <c r="H146" i="10"/>
  <c r="I122" i="9"/>
  <c r="F78" i="9"/>
  <c r="H10" i="9"/>
  <c r="F84" i="9"/>
  <c r="F116" i="9"/>
  <c r="H158" i="10"/>
  <c r="G38" i="9"/>
  <c r="I38" i="10"/>
  <c r="G69" i="9"/>
  <c r="I69" i="10"/>
  <c r="F81" i="9"/>
  <c r="I175" i="9"/>
  <c r="I35" i="10"/>
  <c r="F41" i="9"/>
  <c r="F30" i="9"/>
  <c r="I114" i="10"/>
  <c r="G87" i="9"/>
  <c r="F128" i="9"/>
  <c r="H201" i="10"/>
  <c r="F100" i="9"/>
  <c r="H161" i="10"/>
  <c r="H138" i="10"/>
  <c r="H105" i="10"/>
  <c r="H184" i="10"/>
  <c r="H99" i="10"/>
  <c r="G153" i="9"/>
  <c r="I153" i="10"/>
  <c r="I141" i="10"/>
  <c r="I147" i="10"/>
  <c r="H200" i="10"/>
  <c r="H89" i="9"/>
  <c r="H110" i="10"/>
  <c r="F89" i="9"/>
  <c r="E50" i="9"/>
  <c r="F153" i="9"/>
  <c r="F140" i="9"/>
  <c r="H104" i="10"/>
  <c r="G75" i="9"/>
  <c r="I75" i="10"/>
  <c r="G73" i="9"/>
  <c r="G183" i="9"/>
  <c r="I183" i="10"/>
  <c r="I43" i="7"/>
  <c r="I84" i="10"/>
  <c r="E183" i="9"/>
  <c r="H89" i="10"/>
  <c r="H102" i="10"/>
  <c r="F104" i="9"/>
  <c r="F73" i="9"/>
  <c r="I65" i="10"/>
  <c r="F75" i="9"/>
  <c r="D144" i="9"/>
  <c r="F50" i="9"/>
  <c r="H14" i="10"/>
  <c r="H156" i="10"/>
  <c r="I182" i="10"/>
  <c r="I149" i="10"/>
  <c r="F46" i="9"/>
  <c r="H57" i="10"/>
  <c r="H187" i="10"/>
  <c r="I155" i="10"/>
  <c r="H6" i="10"/>
  <c r="H177" i="10"/>
  <c r="H107" i="10"/>
  <c r="H63" i="10"/>
  <c r="I98" i="10"/>
  <c r="D158" i="9"/>
  <c r="H84" i="10"/>
  <c r="H188" i="10"/>
  <c r="H183" i="7"/>
  <c r="H186" i="7"/>
  <c r="H132" i="7"/>
  <c r="H116" i="7"/>
  <c r="H176" i="7"/>
  <c r="H26" i="7"/>
  <c r="H64" i="7"/>
  <c r="H192" i="7"/>
  <c r="H158" i="7"/>
  <c r="H167" i="7"/>
  <c r="H97" i="7"/>
  <c r="H129" i="7"/>
  <c r="H8" i="7"/>
  <c r="H165" i="7"/>
  <c r="H194" i="7"/>
  <c r="H135" i="7"/>
  <c r="H173" i="7"/>
  <c r="H35" i="7"/>
  <c r="H76" i="7"/>
  <c r="H86" i="7"/>
  <c r="H184" i="7"/>
  <c r="H53" i="7"/>
  <c r="H102" i="7"/>
  <c r="H54" i="7"/>
  <c r="H11" i="7"/>
  <c r="H189" i="7"/>
  <c r="H82" i="7"/>
  <c r="H33" i="7"/>
  <c r="H32" i="7"/>
  <c r="H92" i="7"/>
  <c r="H75" i="7"/>
  <c r="H185" i="7"/>
  <c r="H162" i="7"/>
  <c r="H66" i="7"/>
  <c r="H74" i="7"/>
  <c r="H36" i="7"/>
  <c r="H46" i="7"/>
  <c r="H191" i="7"/>
  <c r="H126" i="7"/>
  <c r="H21" i="7"/>
  <c r="H128" i="7"/>
  <c r="H99" i="7"/>
  <c r="H72" i="7"/>
  <c r="H104" i="7"/>
  <c r="H140" i="7"/>
  <c r="H114" i="7"/>
  <c r="H30" i="7"/>
  <c r="H147" i="7"/>
  <c r="H52" i="7"/>
  <c r="H168" i="7"/>
  <c r="H39" i="7"/>
  <c r="H155" i="7"/>
  <c r="H117" i="7"/>
  <c r="H15" i="7"/>
  <c r="H137" i="7"/>
  <c r="H198" i="7"/>
  <c r="H24" i="7"/>
  <c r="H40" i="7"/>
  <c r="H44" i="7"/>
  <c r="H77" i="7"/>
  <c r="H51" i="7"/>
  <c r="H150" i="7"/>
  <c r="H134" i="7"/>
  <c r="H171" i="7"/>
  <c r="H200" i="7"/>
  <c r="H41" i="7"/>
  <c r="H144" i="7"/>
  <c r="H172" i="7"/>
  <c r="H83" i="7"/>
  <c r="H196" i="7"/>
  <c r="H93" i="7"/>
  <c r="H153" i="7"/>
  <c r="H18" i="7"/>
  <c r="H105" i="7"/>
  <c r="H179" i="7"/>
  <c r="H149" i="7"/>
  <c r="H152" i="7"/>
  <c r="H125" i="7"/>
  <c r="H109" i="7"/>
  <c r="H107" i="7"/>
  <c r="I91" i="7"/>
  <c r="H156" i="9"/>
  <c r="E201" i="9"/>
  <c r="H95" i="7"/>
  <c r="D163" i="9"/>
  <c r="H177" i="9"/>
  <c r="H51" i="9"/>
  <c r="I104" i="10"/>
  <c r="G104" i="9"/>
  <c r="F123" i="9"/>
  <c r="H154" i="7"/>
  <c r="H102" i="9"/>
  <c r="H180" i="7"/>
  <c r="H119" i="10"/>
  <c r="I119" i="9"/>
  <c r="H164" i="7"/>
  <c r="G169" i="9"/>
  <c r="I169" i="10"/>
  <c r="F90" i="9"/>
  <c r="H133" i="7"/>
  <c r="I70" i="10"/>
  <c r="G70" i="9"/>
  <c r="H101" i="7"/>
  <c r="I125" i="10"/>
  <c r="G125" i="9"/>
  <c r="H80" i="10"/>
  <c r="I80" i="9"/>
  <c r="F51" i="9"/>
  <c r="J204" i="7"/>
  <c r="F196" i="9"/>
  <c r="H86" i="9"/>
  <c r="D58" i="9"/>
  <c r="H123" i="9"/>
  <c r="F158" i="9"/>
  <c r="H42" i="7"/>
  <c r="G193" i="9"/>
  <c r="I193" i="10"/>
  <c r="G22" i="9"/>
  <c r="I22" i="10"/>
  <c r="H138" i="7"/>
  <c r="H23" i="7"/>
  <c r="H62" i="7"/>
  <c r="F174" i="9"/>
  <c r="I164" i="10"/>
  <c r="G157" i="9"/>
  <c r="I157" i="10"/>
  <c r="H60" i="7"/>
  <c r="H198" i="9"/>
  <c r="H86" i="10"/>
  <c r="H140" i="9"/>
  <c r="I48" i="7"/>
  <c r="E82" i="9"/>
  <c r="I128" i="10"/>
  <c r="H119" i="7"/>
  <c r="H182" i="7"/>
  <c r="I89" i="10"/>
  <c r="D88" i="9"/>
  <c r="D166" i="9"/>
  <c r="H61" i="10"/>
  <c r="F179" i="9"/>
  <c r="G58" i="9"/>
  <c r="I58" i="10"/>
  <c r="G13" i="9"/>
  <c r="I13" i="10"/>
  <c r="H68" i="7"/>
  <c r="E165" i="9"/>
  <c r="I42" i="10"/>
  <c r="F82" i="9"/>
  <c r="H59" i="7"/>
  <c r="H174" i="10"/>
  <c r="F175" i="9"/>
  <c r="H89" i="7"/>
  <c r="D178" i="9"/>
  <c r="I137" i="10"/>
  <c r="I178" i="7"/>
  <c r="I85" i="7"/>
  <c r="I22" i="7"/>
  <c r="I136" i="7"/>
  <c r="I34" i="7"/>
  <c r="H97" i="9"/>
  <c r="H167" i="10"/>
  <c r="I167" i="9"/>
  <c r="G142" i="9"/>
  <c r="I142" i="10"/>
  <c r="E143" i="9"/>
  <c r="H113" i="7"/>
  <c r="F29" i="9"/>
  <c r="H154" i="9"/>
  <c r="H129" i="10"/>
  <c r="I129" i="9"/>
  <c r="D151" i="9"/>
  <c r="H65" i="7"/>
  <c r="G159" i="9"/>
  <c r="I159" i="10"/>
  <c r="I115" i="7"/>
  <c r="G112" i="9"/>
  <c r="I112" i="10"/>
  <c r="F40" i="9"/>
  <c r="I202" i="7"/>
  <c r="H53" i="10"/>
  <c r="I53" i="9"/>
  <c r="H108" i="9"/>
  <c r="H131" i="7"/>
  <c r="H195" i="7"/>
  <c r="H90" i="7"/>
  <c r="H174" i="7"/>
  <c r="I30" i="10"/>
  <c r="G30" i="9"/>
  <c r="F181" i="9"/>
  <c r="H194" i="10"/>
  <c r="H186" i="9"/>
  <c r="I49" i="7"/>
  <c r="H110" i="7"/>
  <c r="H84" i="7"/>
  <c r="H201" i="7"/>
  <c r="G115" i="9"/>
  <c r="I115" i="10"/>
  <c r="F53" i="9"/>
  <c r="F200" i="9"/>
  <c r="F109" i="9"/>
  <c r="F108" i="9"/>
  <c r="H191" i="10"/>
  <c r="I55" i="10"/>
  <c r="G55" i="9"/>
  <c r="I37" i="10"/>
  <c r="F97" i="9"/>
  <c r="I166" i="10"/>
  <c r="G166" i="9"/>
  <c r="F80" i="9"/>
  <c r="F99" i="9"/>
  <c r="D136" i="9"/>
  <c r="D55" i="9"/>
  <c r="H9" i="9"/>
  <c r="E83" i="9"/>
  <c r="H56" i="10"/>
  <c r="I56" i="9"/>
  <c r="D106" i="9"/>
  <c r="I151" i="7"/>
  <c r="D85" i="9"/>
  <c r="G43" i="9"/>
  <c r="I43" i="10"/>
  <c r="I7" i="7"/>
  <c r="D164" i="9"/>
  <c r="I88" i="10"/>
  <c r="G88" i="9"/>
  <c r="G163" i="9"/>
  <c r="I163" i="10"/>
  <c r="E192" i="9"/>
  <c r="D48" i="9"/>
  <c r="H107" i="9"/>
  <c r="H62" i="9"/>
  <c r="D79" i="9"/>
  <c r="I163" i="7"/>
  <c r="H120" i="9"/>
  <c r="H60" i="9"/>
  <c r="I103" i="7"/>
  <c r="E172" i="9"/>
  <c r="I140" i="9"/>
  <c r="I131" i="10"/>
  <c r="G131" i="9"/>
  <c r="H30" i="9"/>
  <c r="H82" i="10"/>
  <c r="I133" i="10"/>
  <c r="H11" i="9"/>
  <c r="H152" i="9"/>
  <c r="I25" i="7"/>
  <c r="G39" i="9"/>
  <c r="I68" i="10"/>
  <c r="H197" i="10"/>
  <c r="I197" i="9"/>
  <c r="I41" i="10"/>
  <c r="E191" i="9"/>
  <c r="I88" i="7"/>
  <c r="I11" i="9"/>
  <c r="H128" i="10"/>
  <c r="I188" i="10"/>
  <c r="H36" i="10"/>
  <c r="I36" i="9"/>
  <c r="G173" i="9"/>
  <c r="I157" i="7"/>
  <c r="E126" i="9"/>
  <c r="H23" i="9"/>
  <c r="H96" i="9"/>
  <c r="F64" i="9"/>
  <c r="H90" i="10"/>
  <c r="H83" i="10"/>
  <c r="I83" i="9"/>
  <c r="H54" i="10"/>
  <c r="I54" i="9"/>
  <c r="D43" i="9"/>
  <c r="H203" i="7"/>
  <c r="E92" i="9"/>
  <c r="H200" i="9"/>
  <c r="F62" i="9"/>
  <c r="H118" i="7"/>
  <c r="H56" i="7"/>
  <c r="H122" i="7"/>
  <c r="E29" i="9"/>
  <c r="H47" i="7"/>
  <c r="J43" i="7"/>
  <c r="I58" i="7"/>
  <c r="D70" i="9"/>
  <c r="H73" i="7"/>
  <c r="H181" i="10"/>
  <c r="I181" i="9"/>
  <c r="I142" i="7"/>
  <c r="F189" i="9"/>
  <c r="H196" i="9"/>
  <c r="F52" i="9"/>
  <c r="H61" i="9"/>
  <c r="F119" i="9"/>
  <c r="H180" i="9"/>
  <c r="F11" i="9"/>
  <c r="H120" i="7"/>
  <c r="D157" i="9"/>
  <c r="H197" i="7"/>
  <c r="H66" i="9"/>
  <c r="H77" i="9"/>
  <c r="H146" i="7"/>
  <c r="H189" i="9"/>
  <c r="D28" i="9"/>
  <c r="F168" i="9"/>
  <c r="F44" i="9"/>
  <c r="H141" i="7"/>
  <c r="E33" i="9"/>
  <c r="H128" i="9"/>
  <c r="H170" i="7"/>
  <c r="H54" i="9"/>
  <c r="F184" i="9"/>
  <c r="H69" i="7"/>
  <c r="H71" i="7"/>
  <c r="H160" i="7"/>
  <c r="H98" i="7"/>
  <c r="F129" i="9"/>
  <c r="D67" i="9"/>
  <c r="H45" i="7"/>
  <c r="H23" i="10"/>
  <c r="I23" i="9"/>
  <c r="H177" i="7"/>
  <c r="I140" i="10"/>
  <c r="G140" i="9"/>
  <c r="H143" i="7"/>
  <c r="F180" i="9"/>
  <c r="H92" i="10"/>
  <c r="F135" i="9"/>
  <c r="D31" i="9"/>
  <c r="H143" i="10"/>
  <c r="G67" i="9"/>
  <c r="I67" i="10"/>
  <c r="H123" i="7"/>
  <c r="D169" i="9"/>
  <c r="H87" i="7"/>
  <c r="E122" i="9"/>
  <c r="F201" i="9"/>
  <c r="H69" i="9"/>
  <c r="G85" i="9"/>
  <c r="I85" i="10"/>
  <c r="F60" i="9"/>
  <c r="H17" i="7"/>
  <c r="H188" i="9"/>
  <c r="D25" i="9"/>
  <c r="D142" i="9"/>
  <c r="D121" i="9"/>
  <c r="H141" i="9"/>
  <c r="F57" i="9"/>
  <c r="H8" i="9"/>
  <c r="H9" i="7"/>
  <c r="H50" i="7"/>
  <c r="H29" i="7"/>
  <c r="D193" i="9"/>
  <c r="H156" i="7"/>
  <c r="E95" i="9"/>
  <c r="H74" i="9"/>
  <c r="H57" i="7"/>
  <c r="H81" i="7"/>
  <c r="F83" i="9"/>
  <c r="I130" i="7"/>
  <c r="H145" i="7"/>
  <c r="E105" i="9"/>
  <c r="I81" i="10"/>
  <c r="I67" i="7"/>
  <c r="H97" i="10"/>
  <c r="F66" i="9"/>
  <c r="H47" i="10"/>
  <c r="I47" i="9"/>
  <c r="I79" i="10"/>
  <c r="G79" i="9"/>
  <c r="F92" i="9"/>
  <c r="E199" i="9"/>
  <c r="I146" i="10"/>
  <c r="I112" i="7"/>
  <c r="I139" i="7"/>
  <c r="I19" i="7"/>
  <c r="I70" i="7"/>
  <c r="I166" i="7"/>
  <c r="F186" i="9"/>
  <c r="J124" i="7"/>
  <c r="H27" i="7"/>
  <c r="H175" i="7"/>
  <c r="H188" i="7"/>
  <c r="H160" i="9"/>
  <c r="I103" i="10"/>
  <c r="G103" i="9"/>
  <c r="H119" i="9"/>
  <c r="H100" i="7"/>
  <c r="F165" i="9"/>
  <c r="H111" i="7"/>
  <c r="H63" i="7"/>
  <c r="F143" i="9"/>
  <c r="H185" i="9"/>
  <c r="D202" i="9"/>
  <c r="H78" i="7"/>
  <c r="H14" i="7"/>
  <c r="G25" i="9"/>
  <c r="I25" i="10"/>
  <c r="F197" i="9"/>
  <c r="F126" i="9"/>
  <c r="F23" i="9"/>
  <c r="H111" i="9"/>
  <c r="H168" i="9"/>
  <c r="H38" i="7"/>
  <c r="H96" i="10"/>
  <c r="I96" i="9"/>
  <c r="I50" i="10"/>
  <c r="H161" i="7"/>
  <c r="I32" i="10"/>
  <c r="G32" i="9"/>
  <c r="I13" i="7"/>
  <c r="I86" i="10"/>
  <c r="G86" i="9"/>
  <c r="F45" i="9"/>
  <c r="H10" i="7"/>
  <c r="H108" i="7"/>
  <c r="G202" i="9"/>
  <c r="I202" i="10"/>
  <c r="H181" i="9"/>
  <c r="H179" i="9"/>
  <c r="F187" i="9"/>
  <c r="H40" i="10"/>
  <c r="I40" i="9"/>
  <c r="H80" i="9"/>
  <c r="D112" i="9"/>
  <c r="F185" i="9"/>
  <c r="F96" i="9"/>
  <c r="H61" i="7"/>
  <c r="D127" i="9"/>
  <c r="G136" i="9"/>
  <c r="I136" i="10"/>
  <c r="F95" i="9"/>
  <c r="F177" i="9"/>
  <c r="F203" i="9"/>
  <c r="F47" i="9"/>
  <c r="I124" i="10"/>
  <c r="G124" i="9"/>
  <c r="H181" i="7"/>
  <c r="I159" i="7"/>
  <c r="F105" i="9"/>
  <c r="H87" i="9"/>
  <c r="F36" i="9"/>
  <c r="H172" i="10"/>
  <c r="F194" i="9"/>
  <c r="H185" i="10"/>
  <c r="I168" i="9"/>
  <c r="H90" i="9"/>
  <c r="H76" i="10"/>
  <c r="I76" i="9"/>
  <c r="I127" i="10"/>
  <c r="G127" i="9"/>
  <c r="H95" i="10"/>
  <c r="I95" i="9"/>
  <c r="F74" i="9"/>
  <c r="H199" i="7"/>
  <c r="H40" i="9"/>
  <c r="H110" i="9"/>
  <c r="F76" i="9"/>
  <c r="D124" i="9"/>
  <c r="E129" i="9"/>
  <c r="H32" i="9"/>
  <c r="H37" i="7"/>
  <c r="F172" i="9"/>
  <c r="H53" i="9"/>
  <c r="H126" i="10"/>
  <c r="F101" i="9"/>
  <c r="H62" i="10"/>
  <c r="I127" i="7"/>
  <c r="I94" i="7"/>
  <c r="D159" i="9"/>
  <c r="H29" i="10"/>
  <c r="I29" i="9"/>
  <c r="F33" i="9"/>
  <c r="H76" i="9"/>
  <c r="D190" i="9"/>
  <c r="H57" i="9"/>
  <c r="I113" i="10"/>
  <c r="G113" i="9"/>
  <c r="H101" i="9"/>
  <c r="H109" i="9"/>
  <c r="I203" i="9"/>
  <c r="F111" i="9"/>
  <c r="H160" i="10"/>
  <c r="G106" i="9"/>
  <c r="I106" i="10"/>
  <c r="F167" i="9"/>
  <c r="I31" i="7"/>
  <c r="H96" i="7"/>
  <c r="H111" i="10"/>
  <c r="I111" i="9"/>
  <c r="F156" i="9"/>
  <c r="G139" i="9"/>
  <c r="I139" i="10"/>
  <c r="F24" i="9"/>
  <c r="F171" i="9"/>
  <c r="H194" i="9"/>
  <c r="H203" i="9"/>
  <c r="H99" i="9"/>
  <c r="H45" i="9"/>
  <c r="F107" i="9"/>
  <c r="F63" i="9"/>
  <c r="F161" i="9"/>
  <c r="D13" i="9"/>
  <c r="G151" i="9"/>
  <c r="I151" i="10"/>
  <c r="I150" i="10"/>
  <c r="H100" i="9"/>
  <c r="D19" i="9"/>
  <c r="D34" i="9"/>
  <c r="H187" i="7"/>
  <c r="I79" i="7"/>
  <c r="D115" i="9"/>
  <c r="D130" i="9"/>
  <c r="F61" i="9"/>
  <c r="F160" i="9"/>
  <c r="F154" i="9"/>
  <c r="H167" i="9"/>
  <c r="I19" i="10"/>
  <c r="G19" i="9"/>
  <c r="G34" i="9"/>
  <c r="I34" i="10"/>
  <c r="J169" i="7"/>
  <c r="I120" i="9"/>
  <c r="I145" i="10"/>
  <c r="G145" i="9"/>
  <c r="H36" i="9"/>
  <c r="I59" i="10"/>
  <c r="G59" i="9"/>
  <c r="D103" i="9"/>
  <c r="I121" i="7"/>
  <c r="H118" i="9"/>
  <c r="F77" i="9"/>
  <c r="I28" i="10"/>
  <c r="G28" i="9"/>
  <c r="H47" i="9"/>
  <c r="F110" i="9"/>
  <c r="H44" i="9"/>
  <c r="H52" i="9"/>
  <c r="E135" i="9"/>
  <c r="I176" i="10"/>
  <c r="I54" i="10"/>
  <c r="H32" i="10"/>
  <c r="I32" i="9"/>
  <c r="H8" i="10"/>
  <c r="I8" i="9"/>
  <c r="H184" i="9"/>
  <c r="E197" i="9"/>
  <c r="F192" i="9"/>
  <c r="F118" i="9"/>
  <c r="H14" i="9"/>
  <c r="H63" i="9"/>
  <c r="H45" i="10"/>
  <c r="F120" i="9"/>
  <c r="H30" i="10"/>
  <c r="I195" i="10"/>
  <c r="H60" i="10"/>
  <c r="F56" i="9"/>
  <c r="H80" i="7"/>
  <c r="J55" i="7"/>
  <c r="D22" i="9"/>
  <c r="G190" i="9"/>
  <c r="I190" i="10"/>
  <c r="D139" i="9"/>
  <c r="H100" i="10"/>
  <c r="I106" i="7"/>
  <c r="I190" i="7"/>
  <c r="I28" i="7"/>
  <c r="I148" i="7"/>
  <c r="I193" i="7"/>
  <c r="E6" i="9"/>
  <c r="H6" i="7"/>
  <c r="E23" i="12"/>
  <c r="I23" i="12" s="1"/>
  <c r="J23" i="12" s="1"/>
  <c r="O19" i="12" s="1"/>
  <c r="E16" i="12"/>
  <c r="I16" i="12" s="1"/>
  <c r="J16" i="12" s="1"/>
  <c r="O15" i="12" s="1"/>
  <c r="E18" i="12"/>
  <c r="I18" i="12" s="1"/>
  <c r="J18" i="12" s="1"/>
  <c r="E21" i="12"/>
  <c r="I21" i="12" s="1"/>
  <c r="J21" i="12" s="1"/>
  <c r="O17" i="12" s="1"/>
  <c r="E25" i="12"/>
  <c r="I25" i="12" s="1"/>
  <c r="J25" i="12" s="1"/>
  <c r="E22" i="12"/>
  <c r="I22" i="12" s="1"/>
  <c r="J22" i="12" s="1"/>
  <c r="O18" i="12" s="1"/>
  <c r="E19" i="12"/>
  <c r="I19" i="12" s="1"/>
  <c r="J19" i="12" s="1"/>
  <c r="E15" i="12"/>
  <c r="I15" i="12" s="1"/>
  <c r="J15" i="12" s="1"/>
  <c r="O14" i="12" s="1"/>
  <c r="E20" i="12"/>
  <c r="I20" i="12" s="1"/>
  <c r="J20" i="12" s="1"/>
  <c r="E14" i="12"/>
  <c r="I14" i="12" s="1"/>
  <c r="J14" i="12" s="1"/>
  <c r="E24" i="12"/>
  <c r="I24" i="12" s="1"/>
  <c r="J24" i="12" s="1"/>
  <c r="E17" i="12"/>
  <c r="I17" i="12" s="1"/>
  <c r="J17" i="12" s="1"/>
  <c r="O16" i="12" s="1"/>
  <c r="BV64" i="1" l="1"/>
  <c r="CH64" i="1" s="1"/>
  <c r="K5" i="7"/>
  <c r="CJ64" i="1"/>
  <c r="BX64" i="1"/>
  <c r="BS64" i="1"/>
  <c r="BR64" i="1"/>
  <c r="J5" i="9"/>
  <c r="CG64" i="1"/>
  <c r="BF363" i="1"/>
  <c r="I304" i="7"/>
  <c r="D218" i="9"/>
  <c r="CP311" i="1"/>
  <c r="I252" i="10" s="1"/>
  <c r="D150" i="9"/>
  <c r="CP76" i="1"/>
  <c r="I17" i="10" s="1"/>
  <c r="CK311" i="1"/>
  <c r="D287" i="9"/>
  <c r="D147" i="9"/>
  <c r="CK356" i="1"/>
  <c r="D255" i="9"/>
  <c r="CK314" i="1"/>
  <c r="CP356" i="1"/>
  <c r="I297" i="10" s="1"/>
  <c r="BF314" i="1"/>
  <c r="I255" i="7"/>
  <c r="CP314" i="1"/>
  <c r="I255" i="10" s="1"/>
  <c r="D244" i="9"/>
  <c r="D138" i="9"/>
  <c r="D132" i="9"/>
  <c r="D291" i="9"/>
  <c r="CK359" i="1"/>
  <c r="D153" i="9"/>
  <c r="D227" i="9"/>
  <c r="D187" i="9"/>
  <c r="D24" i="9"/>
  <c r="CQ76" i="1"/>
  <c r="J17" i="10" s="1"/>
  <c r="E17" i="10"/>
  <c r="CN76" i="1"/>
  <c r="G17" i="10" s="1"/>
  <c r="CM76" i="1"/>
  <c r="F17" i="10" s="1"/>
  <c r="CP344" i="1"/>
  <c r="I285" i="10" s="1"/>
  <c r="CQ66" i="1"/>
  <c r="J7" i="10" s="1"/>
  <c r="CN66" i="1"/>
  <c r="G7" i="10" s="1"/>
  <c r="E7" i="10"/>
  <c r="CO76" i="1"/>
  <c r="H17" i="10" s="1"/>
  <c r="I283" i="7"/>
  <c r="D275" i="9"/>
  <c r="D37" i="9"/>
  <c r="BF332" i="1"/>
  <c r="I273" i="7"/>
  <c r="CK275" i="1"/>
  <c r="D224" i="9"/>
  <c r="D149" i="9"/>
  <c r="D104" i="9"/>
  <c r="G17" i="9"/>
  <c r="D17" i="9"/>
  <c r="D231" i="9"/>
  <c r="D93" i="9"/>
  <c r="CD66" i="1"/>
  <c r="BZ66" i="1"/>
  <c r="E7" i="9" s="1"/>
  <c r="CC66" i="1"/>
  <c r="CM66" i="1"/>
  <c r="F7" i="10" s="1"/>
  <c r="K7" i="9"/>
  <c r="BK79" i="1"/>
  <c r="BP79" i="1" s="1"/>
  <c r="BK75" i="1"/>
  <c r="O16" i="7" s="1"/>
  <c r="G205" i="9"/>
  <c r="CP264" i="1"/>
  <c r="I205" i="10" s="1"/>
  <c r="D162" i="9"/>
  <c r="F14" i="9"/>
  <c r="BT75" i="1"/>
  <c r="BU75" i="1" s="1"/>
  <c r="BD75" i="1" s="1"/>
  <c r="D10" i="9"/>
  <c r="CF77" i="1"/>
  <c r="CL77" i="1" s="1"/>
  <c r="T18" i="7"/>
  <c r="CF80" i="1"/>
  <c r="CL80" i="1" s="1"/>
  <c r="T21" i="7"/>
  <c r="D42" i="9"/>
  <c r="J296" i="7"/>
  <c r="BW355" i="1"/>
  <c r="BL355" i="1" s="1"/>
  <c r="P296" i="7" s="1"/>
  <c r="G278" i="9"/>
  <c r="CP337" i="1"/>
  <c r="I278" i="10" s="1"/>
  <c r="J234" i="7"/>
  <c r="BW293" i="1"/>
  <c r="BL293" i="1" s="1"/>
  <c r="P234" i="7" s="1"/>
  <c r="CP285" i="1"/>
  <c r="I226" i="10" s="1"/>
  <c r="G226" i="9"/>
  <c r="D238" i="9"/>
  <c r="CK297" i="1"/>
  <c r="J217" i="7"/>
  <c r="BW276" i="1"/>
  <c r="BL276" i="1" s="1"/>
  <c r="P217" i="7" s="1"/>
  <c r="J223" i="7"/>
  <c r="BW282" i="1"/>
  <c r="BL282" i="1" s="1"/>
  <c r="P223" i="7" s="1"/>
  <c r="CK362" i="1"/>
  <c r="D303" i="9"/>
  <c r="J227" i="7"/>
  <c r="BW286" i="1"/>
  <c r="BL286" i="1" s="1"/>
  <c r="P227" i="7" s="1"/>
  <c r="BF317" i="1"/>
  <c r="I258" i="7"/>
  <c r="J276" i="7"/>
  <c r="BW335" i="1"/>
  <c r="BL335" i="1" s="1"/>
  <c r="P276" i="7" s="1"/>
  <c r="J212" i="7"/>
  <c r="BW271" i="1"/>
  <c r="BL271" i="1" s="1"/>
  <c r="P212" i="7" s="1"/>
  <c r="G241" i="9"/>
  <c r="CP300" i="1"/>
  <c r="I241" i="10" s="1"/>
  <c r="BF334" i="1"/>
  <c r="I275" i="7"/>
  <c r="BF306" i="1"/>
  <c r="I247" i="7"/>
  <c r="CP280" i="1"/>
  <c r="I221" i="10" s="1"/>
  <c r="G221" i="9"/>
  <c r="D264" i="9"/>
  <c r="CK323" i="1"/>
  <c r="J283" i="7"/>
  <c r="BW342" i="1"/>
  <c r="BL342" i="1" s="1"/>
  <c r="P283" i="7" s="1"/>
  <c r="BF350" i="1"/>
  <c r="I291" i="7"/>
  <c r="CK347" i="1"/>
  <c r="D288" i="9"/>
  <c r="CK273" i="1"/>
  <c r="D214" i="9"/>
  <c r="CK317" i="1"/>
  <c r="D258" i="9"/>
  <c r="J219" i="7"/>
  <c r="BW278" i="1"/>
  <c r="BL278" i="1" s="1"/>
  <c r="P219" i="7" s="1"/>
  <c r="BF313" i="1"/>
  <c r="I254" i="7"/>
  <c r="J250" i="7"/>
  <c r="BW309" i="1"/>
  <c r="BL309" i="1" s="1"/>
  <c r="P250" i="7" s="1"/>
  <c r="BF285" i="1"/>
  <c r="I226" i="7"/>
  <c r="D289" i="9"/>
  <c r="CK348" i="1"/>
  <c r="G303" i="9"/>
  <c r="CP362" i="1"/>
  <c r="I303" i="10" s="1"/>
  <c r="D282" i="9"/>
  <c r="CK341" i="1"/>
  <c r="BF352" i="1"/>
  <c r="I293" i="7"/>
  <c r="G258" i="9"/>
  <c r="CP317" i="1"/>
  <c r="I258" i="10" s="1"/>
  <c r="BF273" i="1"/>
  <c r="I214" i="7"/>
  <c r="CK300" i="1"/>
  <c r="D241" i="9"/>
  <c r="BF356" i="1"/>
  <c r="I297" i="7"/>
  <c r="G282" i="9"/>
  <c r="CP341" i="1"/>
  <c r="I282" i="10" s="1"/>
  <c r="CK285" i="1"/>
  <c r="D226" i="9"/>
  <c r="BF341" i="1"/>
  <c r="I282" i="7"/>
  <c r="BF299" i="1"/>
  <c r="I240" i="7"/>
  <c r="J249" i="7"/>
  <c r="BW308" i="1"/>
  <c r="BL308" i="1" s="1"/>
  <c r="P249" i="7" s="1"/>
  <c r="G287" i="9"/>
  <c r="CP346" i="1"/>
  <c r="I287" i="10" s="1"/>
  <c r="BF323" i="1"/>
  <c r="I264" i="7"/>
  <c r="G208" i="9"/>
  <c r="CP267" i="1"/>
  <c r="I208" i="10" s="1"/>
  <c r="CP299" i="1"/>
  <c r="I240" i="10" s="1"/>
  <c r="G240" i="9"/>
  <c r="G288" i="9"/>
  <c r="CP347" i="1"/>
  <c r="I288" i="10" s="1"/>
  <c r="BF311" i="1"/>
  <c r="I252" i="7"/>
  <c r="G216" i="9"/>
  <c r="CP275" i="1"/>
  <c r="I216" i="10" s="1"/>
  <c r="J272" i="7"/>
  <c r="BW331" i="1"/>
  <c r="BL331" i="1" s="1"/>
  <c r="P272" i="7" s="1"/>
  <c r="G238" i="9"/>
  <c r="CP297" i="1"/>
  <c r="I238" i="10" s="1"/>
  <c r="BF280" i="1"/>
  <c r="I221" i="7"/>
  <c r="G283" i="9"/>
  <c r="CP342" i="1"/>
  <c r="I283" i="10" s="1"/>
  <c r="CK289" i="1"/>
  <c r="D230" i="9"/>
  <c r="CK306" i="1"/>
  <c r="D247" i="9"/>
  <c r="CK337" i="1"/>
  <c r="D278" i="9"/>
  <c r="BF277" i="1"/>
  <c r="I218" i="7"/>
  <c r="BF348" i="1"/>
  <c r="I289" i="7"/>
  <c r="G214" i="9"/>
  <c r="CP273" i="1"/>
  <c r="I214" i="10" s="1"/>
  <c r="BF337" i="1"/>
  <c r="I278" i="7"/>
  <c r="G224" i="9"/>
  <c r="CP283" i="1"/>
  <c r="I224" i="10" s="1"/>
  <c r="J302" i="7"/>
  <c r="BW361" i="1"/>
  <c r="BL361" i="1" s="1"/>
  <c r="P302" i="7" s="1"/>
  <c r="J268" i="7"/>
  <c r="BW327" i="1"/>
  <c r="BL327" i="1" s="1"/>
  <c r="P268" i="7" s="1"/>
  <c r="J208" i="7"/>
  <c r="BW267" i="1"/>
  <c r="BL267" i="1" s="1"/>
  <c r="P208" i="7" s="1"/>
  <c r="BF275" i="1"/>
  <c r="I216" i="7"/>
  <c r="BF290" i="1"/>
  <c r="I231" i="7"/>
  <c r="J230" i="7"/>
  <c r="BW289" i="1"/>
  <c r="BL289" i="1" s="1"/>
  <c r="P230" i="7" s="1"/>
  <c r="CK264" i="1"/>
  <c r="D205" i="9"/>
  <c r="D221" i="9"/>
  <c r="CK280" i="1"/>
  <c r="CK267" i="1"/>
  <c r="D208" i="9"/>
  <c r="D217" i="9"/>
  <c r="CK276" i="1"/>
  <c r="BF362" i="1"/>
  <c r="I303" i="7"/>
  <c r="G264" i="9"/>
  <c r="CP323" i="1"/>
  <c r="I264" i="10" s="1"/>
  <c r="BF344" i="1"/>
  <c r="I285" i="7"/>
  <c r="J241" i="7"/>
  <c r="BW300" i="1"/>
  <c r="BL300" i="1" s="1"/>
  <c r="P241" i="7" s="1"/>
  <c r="G260" i="9"/>
  <c r="CP319" i="1"/>
  <c r="I260" i="10" s="1"/>
  <c r="J205" i="7"/>
  <c r="BW264" i="1"/>
  <c r="BL264" i="1" s="1"/>
  <c r="P205" i="7" s="1"/>
  <c r="J271" i="7"/>
  <c r="BW330" i="1"/>
  <c r="BL330" i="1" s="1"/>
  <c r="P271" i="7" s="1"/>
  <c r="BF347" i="1"/>
  <c r="I288" i="7"/>
  <c r="G289" i="9"/>
  <c r="CP348" i="1"/>
  <c r="I289" i="10" s="1"/>
  <c r="CK299" i="1"/>
  <c r="D240" i="9"/>
  <c r="CK319" i="1"/>
  <c r="D260" i="9"/>
  <c r="J287" i="7"/>
  <c r="BW346" i="1"/>
  <c r="BL346" i="1" s="1"/>
  <c r="P287" i="7" s="1"/>
  <c r="CK342" i="1"/>
  <c r="D283" i="9"/>
  <c r="BF359" i="1"/>
  <c r="I300" i="7"/>
  <c r="J260" i="7"/>
  <c r="BW319" i="1"/>
  <c r="BL319" i="1" s="1"/>
  <c r="P260" i="7" s="1"/>
  <c r="G247" i="9"/>
  <c r="CP306" i="1"/>
  <c r="I247" i="10" s="1"/>
  <c r="BF303" i="1"/>
  <c r="I244" i="7"/>
  <c r="BF297" i="1"/>
  <c r="I238" i="7"/>
  <c r="BF283" i="1"/>
  <c r="I224" i="7"/>
  <c r="F17" i="9"/>
  <c r="BT79" i="1"/>
  <c r="BU79" i="1" s="1"/>
  <c r="BD79" i="1" s="1"/>
  <c r="T15" i="7"/>
  <c r="CF74" i="1"/>
  <c r="CL74" i="1" s="1"/>
  <c r="F9" i="9"/>
  <c r="F10" i="9"/>
  <c r="G10" i="9"/>
  <c r="F8" i="9"/>
  <c r="F6" i="9"/>
  <c r="G6" i="9"/>
  <c r="D133" i="9"/>
  <c r="D75" i="9"/>
  <c r="D195" i="9"/>
  <c r="I198" i="10"/>
  <c r="D114" i="9"/>
  <c r="D131" i="9"/>
  <c r="D50" i="9"/>
  <c r="D113" i="9"/>
  <c r="I134" i="10"/>
  <c r="D170" i="9"/>
  <c r="D27" i="9"/>
  <c r="D125" i="9"/>
  <c r="D71" i="9"/>
  <c r="D46" i="9"/>
  <c r="I71" i="10"/>
  <c r="D39" i="9"/>
  <c r="D65" i="9"/>
  <c r="D81" i="9"/>
  <c r="D134" i="9"/>
  <c r="D137" i="9"/>
  <c r="I93" i="10"/>
  <c r="D98" i="9"/>
  <c r="D161" i="9"/>
  <c r="D117" i="9"/>
  <c r="D68" i="9"/>
  <c r="D35" i="9"/>
  <c r="I162" i="10"/>
  <c r="I144" i="10"/>
  <c r="D59" i="9"/>
  <c r="D64" i="9"/>
  <c r="I138" i="10"/>
  <c r="D182" i="9"/>
  <c r="D26" i="9"/>
  <c r="D155" i="9"/>
  <c r="D41" i="9"/>
  <c r="D89" i="9"/>
  <c r="I191" i="10"/>
  <c r="D38" i="9"/>
  <c r="I117" i="10"/>
  <c r="G72" i="9"/>
  <c r="D116" i="9"/>
  <c r="D174" i="9"/>
  <c r="D173" i="9"/>
  <c r="D73" i="9"/>
  <c r="D176" i="9"/>
  <c r="D72" i="9"/>
  <c r="D145" i="9"/>
  <c r="G122" i="9"/>
  <c r="D175" i="9"/>
  <c r="D78" i="9"/>
  <c r="I87" i="10"/>
  <c r="D56" i="9"/>
  <c r="D146" i="9"/>
  <c r="D183" i="9"/>
  <c r="D171" i="9"/>
  <c r="G132" i="9"/>
  <c r="I132" i="10"/>
  <c r="D184" i="9"/>
  <c r="J190" i="7"/>
  <c r="J106" i="7"/>
  <c r="G120" i="9"/>
  <c r="I120" i="10"/>
  <c r="D47" i="9"/>
  <c r="G107" i="9"/>
  <c r="I107" i="10"/>
  <c r="J28" i="7"/>
  <c r="I56" i="10"/>
  <c r="G56" i="9"/>
  <c r="D197" i="9"/>
  <c r="D118" i="9"/>
  <c r="I160" i="10"/>
  <c r="G160" i="9"/>
  <c r="I187" i="7"/>
  <c r="I96" i="7"/>
  <c r="D87" i="9"/>
  <c r="J159" i="7"/>
  <c r="I203" i="10"/>
  <c r="G203" i="9"/>
  <c r="G9" i="9"/>
  <c r="I9" i="10"/>
  <c r="G185" i="9"/>
  <c r="I185" i="10"/>
  <c r="I108" i="7"/>
  <c r="I161" i="7"/>
  <c r="D119" i="9"/>
  <c r="D160" i="9"/>
  <c r="D105" i="9"/>
  <c r="G83" i="9"/>
  <c r="I83" i="10"/>
  <c r="D74" i="9"/>
  <c r="I156" i="7"/>
  <c r="I50" i="7"/>
  <c r="G57" i="9"/>
  <c r="I57" i="10"/>
  <c r="I17" i="7"/>
  <c r="I87" i="7"/>
  <c r="I143" i="7"/>
  <c r="I160" i="7"/>
  <c r="I69" i="7"/>
  <c r="I44" i="10"/>
  <c r="G44" i="9"/>
  <c r="D77" i="9"/>
  <c r="I11" i="10"/>
  <c r="G11" i="9"/>
  <c r="I119" i="10"/>
  <c r="G119" i="9"/>
  <c r="G189" i="9"/>
  <c r="I189" i="10"/>
  <c r="I73" i="7"/>
  <c r="D29" i="9"/>
  <c r="I118" i="7"/>
  <c r="D92" i="9"/>
  <c r="D172" i="9"/>
  <c r="D60" i="9"/>
  <c r="I195" i="7"/>
  <c r="I65" i="7"/>
  <c r="J136" i="7"/>
  <c r="J178" i="7"/>
  <c r="D82" i="9"/>
  <c r="J48" i="7"/>
  <c r="D123" i="9"/>
  <c r="D51" i="9"/>
  <c r="D44" i="9"/>
  <c r="D167" i="9"/>
  <c r="G161" i="9"/>
  <c r="I161" i="10"/>
  <c r="G111" i="9"/>
  <c r="I111" i="10"/>
  <c r="D101" i="9"/>
  <c r="G33" i="9"/>
  <c r="I33" i="10"/>
  <c r="G172" i="9"/>
  <c r="I172" i="10"/>
  <c r="D129" i="9"/>
  <c r="I76" i="10"/>
  <c r="G76" i="9"/>
  <c r="I199" i="7"/>
  <c r="D90" i="9"/>
  <c r="G194" i="9"/>
  <c r="I194" i="10"/>
  <c r="D181" i="9"/>
  <c r="D168" i="9"/>
  <c r="G126" i="9"/>
  <c r="I126" i="10"/>
  <c r="G165" i="9"/>
  <c r="I165" i="10"/>
  <c r="J166" i="7"/>
  <c r="J139" i="7"/>
  <c r="D141" i="9"/>
  <c r="G135" i="9"/>
  <c r="I135" i="10"/>
  <c r="D189" i="9"/>
  <c r="D66" i="9"/>
  <c r="D180" i="9"/>
  <c r="G64" i="9"/>
  <c r="I64" i="10"/>
  <c r="D11" i="9"/>
  <c r="D120" i="9"/>
  <c r="D83" i="9"/>
  <c r="I200" i="10"/>
  <c r="G200" i="9"/>
  <c r="I110" i="7"/>
  <c r="D97" i="9"/>
  <c r="I89" i="7"/>
  <c r="D165" i="9"/>
  <c r="I182" i="7"/>
  <c r="D140" i="9"/>
  <c r="I23" i="7"/>
  <c r="G196" i="9"/>
  <c r="I196" i="10"/>
  <c r="I90" i="10"/>
  <c r="G90" i="9"/>
  <c r="I154" i="7"/>
  <c r="I95" i="7"/>
  <c r="D201" i="9"/>
  <c r="J91" i="7"/>
  <c r="I125" i="7"/>
  <c r="I179" i="7"/>
  <c r="I153" i="7"/>
  <c r="I83" i="7"/>
  <c r="I41" i="7"/>
  <c r="I134" i="7"/>
  <c r="I77" i="7"/>
  <c r="I24" i="7"/>
  <c r="I15" i="7"/>
  <c r="I39" i="7"/>
  <c r="I147" i="7"/>
  <c r="I140" i="7"/>
  <c r="I99" i="7"/>
  <c r="I126" i="7"/>
  <c r="I36" i="7"/>
  <c r="I162" i="7"/>
  <c r="I92" i="7"/>
  <c r="I82" i="7"/>
  <c r="I54" i="7"/>
  <c r="I184" i="7"/>
  <c r="I35" i="7"/>
  <c r="I194" i="7"/>
  <c r="I129" i="7"/>
  <c r="I158" i="7"/>
  <c r="I26" i="7"/>
  <c r="I132" i="7"/>
  <c r="G118" i="9"/>
  <c r="I118" i="10"/>
  <c r="J193" i="7"/>
  <c r="D63" i="9"/>
  <c r="J121" i="7"/>
  <c r="D99" i="9"/>
  <c r="G171" i="9"/>
  <c r="I171" i="10"/>
  <c r="G156" i="9"/>
  <c r="I156" i="10"/>
  <c r="G167" i="9"/>
  <c r="I167" i="10"/>
  <c r="G101" i="9"/>
  <c r="I101" i="10"/>
  <c r="G105" i="9"/>
  <c r="I105" i="10"/>
  <c r="I177" i="10"/>
  <c r="G177" i="9"/>
  <c r="I61" i="7"/>
  <c r="I10" i="7"/>
  <c r="J13" i="7"/>
  <c r="D111" i="9"/>
  <c r="D185" i="9"/>
  <c r="G92" i="9"/>
  <c r="I92" i="10"/>
  <c r="G66" i="9"/>
  <c r="I66" i="10"/>
  <c r="I145" i="7"/>
  <c r="I81" i="7"/>
  <c r="I9" i="7"/>
  <c r="G60" i="9"/>
  <c r="I60" i="10"/>
  <c r="I201" i="10"/>
  <c r="G201" i="9"/>
  <c r="G129" i="9"/>
  <c r="I129" i="10"/>
  <c r="I71" i="7"/>
  <c r="G184" i="9"/>
  <c r="I184" i="10"/>
  <c r="I170" i="7"/>
  <c r="D33" i="9"/>
  <c r="G168" i="9"/>
  <c r="I168" i="10"/>
  <c r="D61" i="9"/>
  <c r="G52" i="9"/>
  <c r="I52" i="10"/>
  <c r="J142" i="7"/>
  <c r="I47" i="7"/>
  <c r="I122" i="7"/>
  <c r="G62" i="9"/>
  <c r="I62" i="10"/>
  <c r="I203" i="7"/>
  <c r="D126" i="9"/>
  <c r="J88" i="7"/>
  <c r="J25" i="7"/>
  <c r="D62" i="9"/>
  <c r="G181" i="9"/>
  <c r="I181" i="10"/>
  <c r="I174" i="7"/>
  <c r="I131" i="7"/>
  <c r="J202" i="7"/>
  <c r="J115" i="7"/>
  <c r="I29" i="10"/>
  <c r="G29" i="9"/>
  <c r="D143" i="9"/>
  <c r="J22" i="7"/>
  <c r="I59" i="7"/>
  <c r="D177" i="9"/>
  <c r="D156" i="9"/>
  <c r="D135" i="9"/>
  <c r="D36" i="9"/>
  <c r="G63" i="9"/>
  <c r="I63" i="10"/>
  <c r="D203" i="9"/>
  <c r="J94" i="7"/>
  <c r="I37" i="7"/>
  <c r="D110" i="9"/>
  <c r="G74" i="9"/>
  <c r="I74" i="10"/>
  <c r="I38" i="7"/>
  <c r="G197" i="9"/>
  <c r="I197" i="10"/>
  <c r="I14" i="7"/>
  <c r="I63" i="7"/>
  <c r="I100" i="7"/>
  <c r="I188" i="7"/>
  <c r="I27" i="7"/>
  <c r="J70" i="7"/>
  <c r="J112" i="7"/>
  <c r="D199" i="9"/>
  <c r="D8" i="9"/>
  <c r="D128" i="9"/>
  <c r="D96" i="9"/>
  <c r="D192" i="9"/>
  <c r="J7" i="7"/>
  <c r="J151" i="7"/>
  <c r="D9" i="9"/>
  <c r="G99" i="9"/>
  <c r="I99" i="10"/>
  <c r="G97" i="9"/>
  <c r="I97" i="10"/>
  <c r="G108" i="9"/>
  <c r="I108" i="10"/>
  <c r="G53" i="9"/>
  <c r="I53" i="10"/>
  <c r="I201" i="7"/>
  <c r="J49" i="7"/>
  <c r="D108" i="9"/>
  <c r="G175" i="9"/>
  <c r="I175" i="10"/>
  <c r="I68" i="7"/>
  <c r="I119" i="7"/>
  <c r="I60" i="7"/>
  <c r="G174" i="9"/>
  <c r="I174" i="10"/>
  <c r="I138" i="7"/>
  <c r="I42" i="7"/>
  <c r="I133" i="7"/>
  <c r="I180" i="7"/>
  <c r="G123" i="9"/>
  <c r="I123" i="10"/>
  <c r="I107" i="7"/>
  <c r="I152" i="7"/>
  <c r="I105" i="7"/>
  <c r="I93" i="7"/>
  <c r="I172" i="7"/>
  <c r="I200" i="7"/>
  <c r="I150" i="7"/>
  <c r="I44" i="7"/>
  <c r="I198" i="7"/>
  <c r="I117" i="7"/>
  <c r="I168" i="7"/>
  <c r="I30" i="7"/>
  <c r="I104" i="7"/>
  <c r="I128" i="7"/>
  <c r="I191" i="7"/>
  <c r="I74" i="7"/>
  <c r="I185" i="7"/>
  <c r="I32" i="7"/>
  <c r="I189" i="7"/>
  <c r="I102" i="7"/>
  <c r="I86" i="7"/>
  <c r="I173" i="7"/>
  <c r="I165" i="7"/>
  <c r="I97" i="7"/>
  <c r="I192" i="7"/>
  <c r="I176" i="7"/>
  <c r="I186" i="7"/>
  <c r="I80" i="7"/>
  <c r="D14" i="9"/>
  <c r="G192" i="9"/>
  <c r="I192" i="10"/>
  <c r="G110" i="9"/>
  <c r="I110" i="10"/>
  <c r="I77" i="10"/>
  <c r="G77" i="9"/>
  <c r="G154" i="9"/>
  <c r="I154" i="10"/>
  <c r="G61" i="9"/>
  <c r="I61" i="10"/>
  <c r="J79" i="7"/>
  <c r="D45" i="9"/>
  <c r="G24" i="9"/>
  <c r="I24" i="10"/>
  <c r="J31" i="7"/>
  <c r="D57" i="9"/>
  <c r="D53" i="9"/>
  <c r="D32" i="9"/>
  <c r="G36" i="9"/>
  <c r="I36" i="10"/>
  <c r="I181" i="7"/>
  <c r="I47" i="10"/>
  <c r="G47" i="9"/>
  <c r="G95" i="9"/>
  <c r="I95" i="10"/>
  <c r="I96" i="10"/>
  <c r="G96" i="9"/>
  <c r="D80" i="9"/>
  <c r="G187" i="9"/>
  <c r="I187" i="10"/>
  <c r="G45" i="9"/>
  <c r="I45" i="10"/>
  <c r="J130" i="7"/>
  <c r="D95" i="9"/>
  <c r="I29" i="7"/>
  <c r="D188" i="9"/>
  <c r="D122" i="9"/>
  <c r="I123" i="7"/>
  <c r="G180" i="9"/>
  <c r="I180" i="10"/>
  <c r="I177" i="7"/>
  <c r="I45" i="7"/>
  <c r="I98" i="7"/>
  <c r="I141" i="7"/>
  <c r="I146" i="7"/>
  <c r="I197" i="7"/>
  <c r="I120" i="7"/>
  <c r="D196" i="9"/>
  <c r="J58" i="7"/>
  <c r="I56" i="7"/>
  <c r="D200" i="9"/>
  <c r="J157" i="7"/>
  <c r="D191" i="9"/>
  <c r="J103" i="7"/>
  <c r="D186" i="9"/>
  <c r="I90" i="7"/>
  <c r="G40" i="9"/>
  <c r="I40" i="10"/>
  <c r="I113" i="7"/>
  <c r="J34" i="7"/>
  <c r="J85" i="7"/>
  <c r="G82" i="9"/>
  <c r="I82" i="10"/>
  <c r="D198" i="9"/>
  <c r="D86" i="9"/>
  <c r="D84" i="9"/>
  <c r="J148" i="7"/>
  <c r="D52" i="9"/>
  <c r="D100" i="9"/>
  <c r="D194" i="9"/>
  <c r="D109" i="9"/>
  <c r="D76" i="9"/>
  <c r="J127" i="7"/>
  <c r="D40" i="9"/>
  <c r="D179" i="9"/>
  <c r="I23" i="10"/>
  <c r="G23" i="9"/>
  <c r="I78" i="7"/>
  <c r="G143" i="9"/>
  <c r="I143" i="10"/>
  <c r="I111" i="7"/>
  <c r="I14" i="10"/>
  <c r="G14" i="9"/>
  <c r="I175" i="7"/>
  <c r="G186" i="9"/>
  <c r="I186" i="10"/>
  <c r="J19" i="7"/>
  <c r="J67" i="7"/>
  <c r="I57" i="7"/>
  <c r="D69" i="9"/>
  <c r="D54" i="9"/>
  <c r="D23" i="9"/>
  <c r="D152" i="9"/>
  <c r="D30" i="9"/>
  <c r="J163" i="7"/>
  <c r="D107" i="9"/>
  <c r="I80" i="10"/>
  <c r="G80" i="9"/>
  <c r="G109" i="9"/>
  <c r="I109" i="10"/>
  <c r="I84" i="7"/>
  <c r="D154" i="9"/>
  <c r="I179" i="10"/>
  <c r="G179" i="9"/>
  <c r="I62" i="7"/>
  <c r="G158" i="9"/>
  <c r="I158" i="10"/>
  <c r="I51" i="10"/>
  <c r="G51" i="9"/>
  <c r="I101" i="7"/>
  <c r="I164" i="7"/>
  <c r="D102" i="9"/>
  <c r="G8" i="9"/>
  <c r="I8" i="10"/>
  <c r="I109" i="7"/>
  <c r="I149" i="7"/>
  <c r="I18" i="7"/>
  <c r="I196" i="7"/>
  <c r="I144" i="7"/>
  <c r="I171" i="7"/>
  <c r="I51" i="7"/>
  <c r="I40" i="7"/>
  <c r="I137" i="7"/>
  <c r="I155" i="7"/>
  <c r="I52" i="7"/>
  <c r="I114" i="7"/>
  <c r="I72" i="7"/>
  <c r="I21" i="7"/>
  <c r="I46" i="7"/>
  <c r="I66" i="7"/>
  <c r="I75" i="7"/>
  <c r="I33" i="7"/>
  <c r="I11" i="7"/>
  <c r="I53" i="7"/>
  <c r="I76" i="7"/>
  <c r="I135" i="7"/>
  <c r="I8" i="7"/>
  <c r="I167" i="7"/>
  <c r="I64" i="7"/>
  <c r="I116" i="7"/>
  <c r="I183" i="7"/>
  <c r="I6" i="7"/>
  <c r="D6" i="9"/>
  <c r="BK64" i="1" l="1"/>
  <c r="O5" i="7" s="1"/>
  <c r="BP64" i="1"/>
  <c r="BT64" i="1"/>
  <c r="BU64" i="1" s="1"/>
  <c r="BD64" i="1" s="1"/>
  <c r="BE64" i="1" s="1"/>
  <c r="BF64" i="1" s="1"/>
  <c r="BW64" i="1" s="1"/>
  <c r="BL64" i="1" s="1"/>
  <c r="P5" i="7" s="1"/>
  <c r="BW363" i="1"/>
  <c r="BL363" i="1" s="1"/>
  <c r="P304" i="7" s="1"/>
  <c r="J304" i="7"/>
  <c r="J255" i="7"/>
  <c r="BW314" i="1"/>
  <c r="BL314" i="1" s="1"/>
  <c r="P255" i="7" s="1"/>
  <c r="E15" i="10"/>
  <c r="CQ74" i="1"/>
  <c r="J15" i="10" s="1"/>
  <c r="CN74" i="1"/>
  <c r="G15" i="10" s="1"/>
  <c r="E21" i="10"/>
  <c r="CQ80" i="1"/>
  <c r="J21" i="10" s="1"/>
  <c r="CN80" i="1"/>
  <c r="G21" i="10" s="1"/>
  <c r="E18" i="10"/>
  <c r="CQ77" i="1"/>
  <c r="J18" i="10" s="1"/>
  <c r="CN77" i="1"/>
  <c r="G18" i="10" s="1"/>
  <c r="BW332" i="1"/>
  <c r="BL332" i="1" s="1"/>
  <c r="P273" i="7" s="1"/>
  <c r="J273" i="7"/>
  <c r="BP75" i="1"/>
  <c r="T16" i="7" s="1"/>
  <c r="H7" i="9"/>
  <c r="BY66" i="1"/>
  <c r="O20" i="7"/>
  <c r="CO66" i="1"/>
  <c r="H7" i="10" s="1"/>
  <c r="I7" i="9"/>
  <c r="K18" i="9"/>
  <c r="CM77" i="1"/>
  <c r="F18" i="10" s="1"/>
  <c r="BZ77" i="1"/>
  <c r="E18" i="9" s="1"/>
  <c r="CD77" i="1"/>
  <c r="CC77" i="1"/>
  <c r="K21" i="9"/>
  <c r="CC80" i="1"/>
  <c r="CM80" i="1"/>
  <c r="F21" i="10" s="1"/>
  <c r="CD80" i="1"/>
  <c r="BZ80" i="1"/>
  <c r="E21" i="9" s="1"/>
  <c r="BE75" i="1"/>
  <c r="H16" i="7"/>
  <c r="CF79" i="1"/>
  <c r="CL79" i="1" s="1"/>
  <c r="T20" i="7"/>
  <c r="J224" i="7"/>
  <c r="BW283" i="1"/>
  <c r="BL283" i="1" s="1"/>
  <c r="P224" i="7" s="1"/>
  <c r="J303" i="7"/>
  <c r="BW362" i="1"/>
  <c r="BL362" i="1" s="1"/>
  <c r="P303" i="7" s="1"/>
  <c r="J231" i="7"/>
  <c r="BW290" i="1"/>
  <c r="BL290" i="1" s="1"/>
  <c r="P231" i="7" s="1"/>
  <c r="J278" i="7"/>
  <c r="BW337" i="1"/>
  <c r="BL337" i="1" s="1"/>
  <c r="P278" i="7" s="1"/>
  <c r="J218" i="7"/>
  <c r="BW277" i="1"/>
  <c r="BL277" i="1" s="1"/>
  <c r="P218" i="7" s="1"/>
  <c r="J252" i="7"/>
  <c r="BW311" i="1"/>
  <c r="BL311" i="1" s="1"/>
  <c r="P252" i="7" s="1"/>
  <c r="J293" i="7"/>
  <c r="BW352" i="1"/>
  <c r="BL352" i="1" s="1"/>
  <c r="P293" i="7" s="1"/>
  <c r="J254" i="7"/>
  <c r="BW313" i="1"/>
  <c r="BL313" i="1" s="1"/>
  <c r="P254" i="7" s="1"/>
  <c r="J247" i="7"/>
  <c r="BW306" i="1"/>
  <c r="BL306" i="1" s="1"/>
  <c r="P247" i="7" s="1"/>
  <c r="J238" i="7"/>
  <c r="BW297" i="1"/>
  <c r="BL297" i="1" s="1"/>
  <c r="P238" i="7" s="1"/>
  <c r="J285" i="7"/>
  <c r="BW344" i="1"/>
  <c r="BL344" i="1" s="1"/>
  <c r="P285" i="7" s="1"/>
  <c r="J216" i="7"/>
  <c r="BW275" i="1"/>
  <c r="BL275" i="1" s="1"/>
  <c r="P216" i="7" s="1"/>
  <c r="J264" i="7"/>
  <c r="BW323" i="1"/>
  <c r="BL323" i="1" s="1"/>
  <c r="P264" i="7" s="1"/>
  <c r="J240" i="7"/>
  <c r="BW299" i="1"/>
  <c r="BL299" i="1" s="1"/>
  <c r="P240" i="7" s="1"/>
  <c r="J214" i="7"/>
  <c r="BW273" i="1"/>
  <c r="BL273" i="1" s="1"/>
  <c r="P214" i="7" s="1"/>
  <c r="J226" i="7"/>
  <c r="BW285" i="1"/>
  <c r="BL285" i="1" s="1"/>
  <c r="P226" i="7" s="1"/>
  <c r="J275" i="7"/>
  <c r="BW334" i="1"/>
  <c r="BL334" i="1" s="1"/>
  <c r="P275" i="7" s="1"/>
  <c r="J244" i="7"/>
  <c r="BW303" i="1"/>
  <c r="BL303" i="1" s="1"/>
  <c r="P244" i="7" s="1"/>
  <c r="J300" i="7"/>
  <c r="BW359" i="1"/>
  <c r="BL359" i="1" s="1"/>
  <c r="P300" i="7" s="1"/>
  <c r="J288" i="7"/>
  <c r="BW347" i="1"/>
  <c r="BL347" i="1" s="1"/>
  <c r="P288" i="7" s="1"/>
  <c r="J289" i="7"/>
  <c r="BW348" i="1"/>
  <c r="BL348" i="1" s="1"/>
  <c r="P289" i="7" s="1"/>
  <c r="J221" i="7"/>
  <c r="BW280" i="1"/>
  <c r="BL280" i="1" s="1"/>
  <c r="P221" i="7" s="1"/>
  <c r="J282" i="7"/>
  <c r="BW341" i="1"/>
  <c r="BL341" i="1" s="1"/>
  <c r="P282" i="7" s="1"/>
  <c r="J297" i="7"/>
  <c r="BW356" i="1"/>
  <c r="BL356" i="1" s="1"/>
  <c r="P297" i="7" s="1"/>
  <c r="J291" i="7"/>
  <c r="BW350" i="1"/>
  <c r="BL350" i="1" s="1"/>
  <c r="P291" i="7" s="1"/>
  <c r="J258" i="7"/>
  <c r="BW317" i="1"/>
  <c r="BL317" i="1" s="1"/>
  <c r="P258" i="7" s="1"/>
  <c r="BE79" i="1"/>
  <c r="H20" i="7"/>
  <c r="K15" i="9"/>
  <c r="CD74" i="1"/>
  <c r="BZ74" i="1"/>
  <c r="E15" i="9" s="1"/>
  <c r="CM74" i="1"/>
  <c r="F15" i="10" s="1"/>
  <c r="CC74" i="1"/>
  <c r="J135" i="7"/>
  <c r="J155" i="7"/>
  <c r="J196" i="7"/>
  <c r="J167" i="7"/>
  <c r="J33" i="7"/>
  <c r="J114" i="7"/>
  <c r="J171" i="7"/>
  <c r="J101" i="7"/>
  <c r="J175" i="7"/>
  <c r="J120" i="7"/>
  <c r="J45" i="7"/>
  <c r="J29" i="7"/>
  <c r="J192" i="7"/>
  <c r="J189" i="7"/>
  <c r="J104" i="7"/>
  <c r="J117" i="7"/>
  <c r="J93" i="7"/>
  <c r="J133" i="7"/>
  <c r="J68" i="7"/>
  <c r="J170" i="7"/>
  <c r="J145" i="7"/>
  <c r="J35" i="7"/>
  <c r="J36" i="7"/>
  <c r="J116" i="7"/>
  <c r="J53" i="7"/>
  <c r="J21" i="7"/>
  <c r="J40" i="7"/>
  <c r="J149" i="7"/>
  <c r="J141" i="7"/>
  <c r="J97" i="7"/>
  <c r="J32" i="7"/>
  <c r="J30" i="7"/>
  <c r="J200" i="7"/>
  <c r="J42" i="7"/>
  <c r="J63" i="7"/>
  <c r="J37" i="7"/>
  <c r="J59" i="7"/>
  <c r="J9" i="7"/>
  <c r="J61" i="7"/>
  <c r="J132" i="7"/>
  <c r="J129" i="7"/>
  <c r="J184" i="7"/>
  <c r="J92" i="7"/>
  <c r="J126" i="7"/>
  <c r="J147" i="7"/>
  <c r="J24" i="7"/>
  <c r="J179" i="7"/>
  <c r="J89" i="7"/>
  <c r="J199" i="7"/>
  <c r="J118" i="7"/>
  <c r="J160" i="7"/>
  <c r="J17" i="7"/>
  <c r="J156" i="7"/>
  <c r="J161" i="7"/>
  <c r="J8" i="7"/>
  <c r="J75" i="7"/>
  <c r="J52" i="7"/>
  <c r="J144" i="7"/>
  <c r="J84" i="7"/>
  <c r="J78" i="7"/>
  <c r="J197" i="7"/>
  <c r="J177" i="7"/>
  <c r="J186" i="7"/>
  <c r="J86" i="7"/>
  <c r="J191" i="7"/>
  <c r="J198" i="7"/>
  <c r="J105" i="7"/>
  <c r="J60" i="7"/>
  <c r="J201" i="7"/>
  <c r="J27" i="7"/>
  <c r="J38" i="7"/>
  <c r="J131" i="7"/>
  <c r="J122" i="7"/>
  <c r="J41" i="7"/>
  <c r="J66" i="7"/>
  <c r="J111" i="7"/>
  <c r="J90" i="7"/>
  <c r="J98" i="7"/>
  <c r="J165" i="7"/>
  <c r="J185" i="7"/>
  <c r="J168" i="7"/>
  <c r="J172" i="7"/>
  <c r="J180" i="7"/>
  <c r="J119" i="7"/>
  <c r="J188" i="7"/>
  <c r="J14" i="7"/>
  <c r="J174" i="7"/>
  <c r="J203" i="7"/>
  <c r="J26" i="7"/>
  <c r="J194" i="7"/>
  <c r="J54" i="7"/>
  <c r="J162" i="7"/>
  <c r="J39" i="7"/>
  <c r="J77" i="7"/>
  <c r="J83" i="7"/>
  <c r="J125" i="7"/>
  <c r="J95" i="7"/>
  <c r="J182" i="7"/>
  <c r="J65" i="7"/>
  <c r="J143" i="7"/>
  <c r="J108" i="7"/>
  <c r="J96" i="7"/>
  <c r="J64" i="7"/>
  <c r="J72" i="7"/>
  <c r="J109" i="7"/>
  <c r="J56" i="7"/>
  <c r="J146" i="7"/>
  <c r="J176" i="7"/>
  <c r="J102" i="7"/>
  <c r="J128" i="7"/>
  <c r="J44" i="7"/>
  <c r="J152" i="7"/>
  <c r="J138" i="7"/>
  <c r="J47" i="7"/>
  <c r="J71" i="7"/>
  <c r="J81" i="7"/>
  <c r="J99" i="7"/>
  <c r="J11" i="7"/>
  <c r="J51" i="7"/>
  <c r="J164" i="7"/>
  <c r="J57" i="7"/>
  <c r="J183" i="7"/>
  <c r="J76" i="7"/>
  <c r="J46" i="7"/>
  <c r="J137" i="7"/>
  <c r="J18" i="7"/>
  <c r="J62" i="7"/>
  <c r="J113" i="7"/>
  <c r="J123" i="7"/>
  <c r="J181" i="7"/>
  <c r="J80" i="7"/>
  <c r="J173" i="7"/>
  <c r="J74" i="7"/>
  <c r="J150" i="7"/>
  <c r="J107" i="7"/>
  <c r="J100" i="7"/>
  <c r="J10" i="7"/>
  <c r="J158" i="7"/>
  <c r="J82" i="7"/>
  <c r="J140" i="7"/>
  <c r="J15" i="7"/>
  <c r="J134" i="7"/>
  <c r="J153" i="7"/>
  <c r="J154" i="7"/>
  <c r="J23" i="7"/>
  <c r="J110" i="7"/>
  <c r="J195" i="7"/>
  <c r="J73" i="7"/>
  <c r="J69" i="7"/>
  <c r="J87" i="7"/>
  <c r="J50" i="7"/>
  <c r="J187" i="7"/>
  <c r="J6" i="7"/>
  <c r="CF64" i="1" l="1"/>
  <c r="T5" i="7"/>
  <c r="J5" i="7"/>
  <c r="H5" i="7"/>
  <c r="I5" i="7"/>
  <c r="CN79" i="1"/>
  <c r="G20" i="10" s="1"/>
  <c r="CQ79" i="1"/>
  <c r="J20" i="10" s="1"/>
  <c r="E20" i="10"/>
  <c r="CF75" i="1"/>
  <c r="CL75" i="1" s="1"/>
  <c r="CM75" i="1" s="1"/>
  <c r="F16" i="10" s="1"/>
  <c r="CK66" i="1"/>
  <c r="CA66" i="1" s="1"/>
  <c r="D7" i="9"/>
  <c r="H18" i="9"/>
  <c r="BY77" i="1"/>
  <c r="BZ79" i="1"/>
  <c r="E20" i="9" s="1"/>
  <c r="K20" i="9"/>
  <c r="CM79" i="1"/>
  <c r="F20" i="10" s="1"/>
  <c r="CC79" i="1"/>
  <c r="CD79" i="1"/>
  <c r="H21" i="9"/>
  <c r="BY80" i="1"/>
  <c r="CO77" i="1"/>
  <c r="H18" i="10" s="1"/>
  <c r="I18" i="9"/>
  <c r="BF75" i="1"/>
  <c r="I16" i="7"/>
  <c r="CO80" i="1"/>
  <c r="H21" i="10" s="1"/>
  <c r="I21" i="9"/>
  <c r="CO74" i="1"/>
  <c r="H15" i="10" s="1"/>
  <c r="I15" i="9"/>
  <c r="BY74" i="1"/>
  <c r="H15" i="9"/>
  <c r="BF79" i="1"/>
  <c r="I20" i="7"/>
  <c r="I12" i="9"/>
  <c r="H12" i="9"/>
  <c r="BZ64" i="1" l="1"/>
  <c r="E5" i="9" s="1"/>
  <c r="K5" i="9"/>
  <c r="CD64" i="1"/>
  <c r="I5" i="9" s="1"/>
  <c r="CL64" i="1"/>
  <c r="CC64" i="1"/>
  <c r="BZ75" i="1"/>
  <c r="E16" i="9" s="1"/>
  <c r="CC75" i="1"/>
  <c r="CD75" i="1"/>
  <c r="I16" i="9" s="1"/>
  <c r="CQ75" i="1"/>
  <c r="J16" i="10" s="1"/>
  <c r="E16" i="10"/>
  <c r="CN75" i="1"/>
  <c r="G16" i="10" s="1"/>
  <c r="K16" i="9"/>
  <c r="CB66" i="1"/>
  <c r="F7" i="9"/>
  <c r="CO79" i="1"/>
  <c r="H20" i="10" s="1"/>
  <c r="I20" i="9"/>
  <c r="BY79" i="1"/>
  <c r="H20" i="9"/>
  <c r="CK77" i="1"/>
  <c r="CA77" i="1" s="1"/>
  <c r="D18" i="9"/>
  <c r="BW75" i="1"/>
  <c r="BL75" i="1" s="1"/>
  <c r="P16" i="7" s="1"/>
  <c r="J16" i="7"/>
  <c r="CK80" i="1"/>
  <c r="CA80" i="1" s="1"/>
  <c r="D21" i="9"/>
  <c r="CK74" i="1"/>
  <c r="CA74" i="1" s="1"/>
  <c r="D15" i="9"/>
  <c r="BW79" i="1"/>
  <c r="BL79" i="1" s="1"/>
  <c r="P20" i="7" s="1"/>
  <c r="J20" i="7"/>
  <c r="G12" i="9"/>
  <c r="F12" i="9"/>
  <c r="E12" i="9"/>
  <c r="G12" i="10"/>
  <c r="H12" i="10"/>
  <c r="O12" i="7"/>
  <c r="P12" i="7"/>
  <c r="CO75" i="1" l="1"/>
  <c r="H16" i="10" s="1"/>
  <c r="BY75" i="1"/>
  <c r="D16" i="9" s="1"/>
  <c r="BY64" i="1"/>
  <c r="H5" i="9"/>
  <c r="CM64" i="1"/>
  <c r="F5" i="10" s="1"/>
  <c r="E5" i="10"/>
  <c r="CQ64" i="1"/>
  <c r="J5" i="10" s="1"/>
  <c r="CN64" i="1"/>
  <c r="G5" i="10" s="1"/>
  <c r="CO64" i="1"/>
  <c r="H5" i="10" s="1"/>
  <c r="H16" i="9"/>
  <c r="CP66" i="1"/>
  <c r="I7" i="10" s="1"/>
  <c r="G7" i="9"/>
  <c r="CB80" i="1"/>
  <c r="F21" i="9"/>
  <c r="CK79" i="1"/>
  <c r="CA79" i="1" s="1"/>
  <c r="D20" i="9"/>
  <c r="CB77" i="1"/>
  <c r="F18" i="9"/>
  <c r="CB74" i="1"/>
  <c r="F15" i="9"/>
  <c r="I12" i="10"/>
  <c r="D12" i="9"/>
  <c r="H12" i="7"/>
  <c r="CK75" i="1" l="1"/>
  <c r="CA75" i="1" s="1"/>
  <c r="CB75" i="1" s="1"/>
  <c r="CK64" i="1"/>
  <c r="CA64" i="1" s="1"/>
  <c r="D5" i="9"/>
  <c r="CB79" i="1"/>
  <c r="F20" i="9"/>
  <c r="CP77" i="1"/>
  <c r="I18" i="10" s="1"/>
  <c r="G18" i="9"/>
  <c r="CP80" i="1"/>
  <c r="I21" i="10" s="1"/>
  <c r="G21" i="9"/>
  <c r="CP74" i="1"/>
  <c r="I15" i="10" s="1"/>
  <c r="G15" i="9"/>
  <c r="I12" i="7"/>
  <c r="F16" i="9" l="1"/>
  <c r="F5" i="9"/>
  <c r="CB64" i="1"/>
  <c r="G20" i="9"/>
  <c r="CP79" i="1"/>
  <c r="I20" i="10" s="1"/>
  <c r="CP75" i="1"/>
  <c r="I16" i="10" s="1"/>
  <c r="G16" i="9"/>
  <c r="J12" i="7"/>
  <c r="CP64" i="1" l="1"/>
  <c r="I5" i="10" s="1"/>
  <c r="G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長島 雄志</author>
  </authors>
  <commentList>
    <comment ref="E18" authorId="0" shapeId="0" xr:uid="{556AC41C-B9A1-4CA2-8B26-35D73DADA159}">
      <text>
        <r>
          <rPr>
            <b/>
            <sz val="9"/>
            <color indexed="81"/>
            <rFont val="MS P ゴシック"/>
            <family val="3"/>
            <charset val="128"/>
          </rPr>
          <t>安心マンホール工法協会:</t>
        </r>
        <r>
          <rPr>
            <sz val="9"/>
            <color indexed="81"/>
            <rFont val="MS P ゴシック"/>
            <family val="3"/>
            <charset val="128"/>
          </rPr>
          <t xml:space="preserve">
原則として、全ての資料を頂いてから浮上計算書等のご提出までに下記のお時間を頂いております。
浮上計算書のみ：1週間程度
浮上計算書及び見積書：2週間程度
2週間以内に浮上計算書及び見積書のご提出を希望される場合は、「浮上計算書及び見積書（要相談）」を選択してください。当協会でスケジュールを確認し、別途ご回答させて頂きます。</t>
        </r>
      </text>
    </comment>
    <comment ref="E20" authorId="0" shapeId="0" xr:uid="{637EC420-2A44-4A9D-8A87-83654A74806F}">
      <text>
        <r>
          <rPr>
            <b/>
            <sz val="9"/>
            <color indexed="81"/>
            <rFont val="MS P ゴシック"/>
            <family val="3"/>
            <charset val="128"/>
          </rPr>
          <t>安心マンホール工法協会:</t>
        </r>
        <r>
          <rPr>
            <sz val="9"/>
            <color indexed="81"/>
            <rFont val="MS P ゴシック"/>
            <family val="3"/>
            <charset val="128"/>
          </rPr>
          <t xml:space="preserve">
浮上計算書や見積書に記載する「宛名」を入力してください。（敬称不要）</t>
        </r>
      </text>
    </comment>
    <comment ref="D58" authorId="0" shapeId="0" xr:uid="{4EE1DAF8-4FE0-4246-A9FF-A6B9F51032E8}">
      <text>
        <r>
          <rPr>
            <b/>
            <sz val="9"/>
            <color indexed="81"/>
            <rFont val="MS P ゴシック"/>
            <family val="3"/>
            <charset val="128"/>
          </rPr>
          <t>安心マンホール工法協会:</t>
        </r>
        <r>
          <rPr>
            <sz val="9"/>
            <color indexed="81"/>
            <rFont val="MS P ゴシック"/>
            <family val="3"/>
            <charset val="128"/>
          </rPr>
          <t xml:space="preserve">
特にご指定がなければ「9cm」としております。
（車は路面とマンホールとの段差が10cm以上の場合、走行不能となっているため</t>
        </r>
        <r>
          <rPr>
            <vertAlign val="superscript"/>
            <sz val="9"/>
            <color indexed="81"/>
            <rFont val="MS P ゴシック"/>
            <family val="3"/>
            <charset val="128"/>
          </rPr>
          <t>※1</t>
        </r>
        <r>
          <rPr>
            <sz val="9"/>
            <color indexed="81"/>
            <rFont val="MS P ゴシック"/>
            <family val="3"/>
            <charset val="128"/>
          </rPr>
          <t xml:space="preserve">）
指定する許容浮上量と異なる場合は、手入力で修正してください。
</t>
        </r>
        <r>
          <rPr>
            <sz val="8"/>
            <color indexed="81"/>
            <rFont val="MS P ゴシック"/>
            <family val="3"/>
            <charset val="128"/>
          </rPr>
          <t>※1.公益社団法人日本下水道協会, 下水道の地震対策マニュアル2014年版,2014年,p152</t>
        </r>
      </text>
    </comment>
    <comment ref="C61" authorId="0" shapeId="0" xr:uid="{4493F284-3527-43C6-BB4E-035D3F65F7BB}">
      <text>
        <r>
          <rPr>
            <b/>
            <sz val="9"/>
            <color indexed="81"/>
            <rFont val="MS P ゴシック"/>
            <family val="3"/>
            <charset val="128"/>
          </rPr>
          <t>安心マンホール工法協会:</t>
        </r>
        <r>
          <rPr>
            <sz val="9"/>
            <color indexed="81"/>
            <rFont val="MS P ゴシック"/>
            <family val="3"/>
            <charset val="128"/>
          </rPr>
          <t xml:space="preserve">
「データ入力例」を参考にマンホールの諸条件を入力してください。
一度に300基まで入力することができます。それ以上の基数を入力したい場合は、依頼書を2つに分けてご使用ください。</t>
        </r>
      </text>
    </comment>
    <comment ref="V61" authorId="0" shapeId="0" xr:uid="{3C0B5772-3F4B-40F3-AB03-5B6A2784D67D}">
      <text>
        <r>
          <rPr>
            <b/>
            <sz val="9"/>
            <color indexed="81"/>
            <rFont val="MS P ゴシック"/>
            <family val="3"/>
            <charset val="128"/>
          </rPr>
          <t>安心マンホール工法協会:</t>
        </r>
        <r>
          <rPr>
            <sz val="9"/>
            <color indexed="81"/>
            <rFont val="MS P ゴシック"/>
            <family val="3"/>
            <charset val="128"/>
          </rPr>
          <t xml:space="preserve">
特にご指定がなければ、下記の値としております。
γ</t>
        </r>
        <r>
          <rPr>
            <vertAlign val="subscript"/>
            <sz val="9"/>
            <color indexed="81"/>
            <rFont val="MS P ゴシック"/>
            <family val="3"/>
            <charset val="128"/>
          </rPr>
          <t>t1</t>
        </r>
        <r>
          <rPr>
            <sz val="9"/>
            <color indexed="81"/>
            <rFont val="MS P ゴシック"/>
            <family val="3"/>
            <charset val="128"/>
          </rPr>
          <t>＝18 、γ</t>
        </r>
        <r>
          <rPr>
            <vertAlign val="subscript"/>
            <sz val="9"/>
            <color indexed="81"/>
            <rFont val="MS P ゴシック"/>
            <family val="3"/>
            <charset val="128"/>
          </rPr>
          <t>t2</t>
        </r>
        <r>
          <rPr>
            <sz val="9"/>
            <color indexed="81"/>
            <rFont val="MS P ゴシック"/>
            <family val="3"/>
            <charset val="128"/>
          </rPr>
          <t>＝19
δ＝30 、δ'＝30
指定する土質条件と異なる場合は、手入力で修正してください。</t>
        </r>
      </text>
    </comment>
    <comment ref="AD61" authorId="0" shapeId="0" xr:uid="{54E4515F-FFF5-4FA1-8489-9890CAE52FAC}">
      <text>
        <r>
          <rPr>
            <b/>
            <sz val="9"/>
            <color indexed="81"/>
            <rFont val="MS P ゴシック"/>
            <family val="3"/>
            <charset val="128"/>
          </rPr>
          <t>安心マンホール工法協会:</t>
        </r>
        <r>
          <rPr>
            <sz val="9"/>
            <color indexed="81"/>
            <rFont val="MS P ゴシック"/>
            <family val="3"/>
            <charset val="128"/>
          </rPr>
          <t xml:space="preserve">
</t>
        </r>
        <r>
          <rPr>
            <sz val="9"/>
            <color indexed="16"/>
            <rFont val="MS P ゴシック"/>
            <family val="3"/>
            <charset val="128"/>
          </rPr>
          <t xml:space="preserve">詳細検討をご依頼頂く場合、こちらを変更する必要はございません。
</t>
        </r>
        <r>
          <rPr>
            <sz val="9"/>
            <color indexed="81"/>
            <rFont val="MS P ゴシック"/>
            <family val="3"/>
            <charset val="128"/>
          </rPr>
          <t>概算検討を行う場合、入力されたマンホールの諸条件から、適用判定等を自動判定致します。管取付け方向による起震機設置不可等による適用外の判断等、入力された諸条件だけでは判定できないケースもあります。
また、浮上計算条件が間違っている場合や変更したい場合は、各注意事項を確認しながら変更してください。
概算検討は大まかな判定結果を確認するものであり、浮上計算結果を保証するものではございません。
正式な浮上計算書及び見積書の発行をご希望の際は、当協会まで詳細検討のご依頼をお願い致します。</t>
        </r>
      </text>
    </comment>
    <comment ref="E62" authorId="0" shapeId="0" xr:uid="{4525796A-E157-4CB2-9C7B-68B9E7C41690}">
      <text>
        <r>
          <rPr>
            <b/>
            <sz val="9"/>
            <color indexed="81"/>
            <rFont val="MS P ゴシック"/>
            <family val="3"/>
            <charset val="128"/>
          </rPr>
          <t>安心マンホール工法協会:</t>
        </r>
        <r>
          <rPr>
            <sz val="9"/>
            <color indexed="81"/>
            <rFont val="MS P ゴシック"/>
            <family val="3"/>
            <charset val="128"/>
          </rPr>
          <t xml:space="preserve">
マンホールの計上が円形以外（楕円、矩形、特殊 等）の場合、マンホールの面積を円の面積に置き換えて、下記のように外径を逆算した値を使用してください。
置換方法 ：
　①円形以外のマンホールの面積S（m</t>
        </r>
        <r>
          <rPr>
            <vertAlign val="superscript"/>
            <sz val="9"/>
            <color indexed="81"/>
            <rFont val="MS P ゴシック"/>
            <family val="3"/>
            <charset val="128"/>
          </rPr>
          <t>2</t>
        </r>
        <r>
          <rPr>
            <sz val="9"/>
            <color indexed="81"/>
            <rFont val="MS P ゴシック"/>
            <family val="3"/>
            <charset val="128"/>
          </rPr>
          <t>）を算出してください。
　②面積Sを次式に代入し、2r（m）を算出してください。
　　r (m) × r (m) × 3.14 ＝ 面積S（m</t>
        </r>
        <r>
          <rPr>
            <vertAlign val="superscript"/>
            <sz val="9"/>
            <color indexed="81"/>
            <rFont val="MS P ゴシック"/>
            <family val="3"/>
            <charset val="128"/>
          </rPr>
          <t>2</t>
        </r>
        <r>
          <rPr>
            <sz val="9"/>
            <color indexed="81"/>
            <rFont val="MS P ゴシック"/>
            <family val="3"/>
            <charset val="128"/>
          </rPr>
          <t>）
　　　　　　　　　　 r（m）＝ 半径（m）
　　　　　　　　　　2r（m）＝ 外径（m）</t>
        </r>
      </text>
    </comment>
    <comment ref="F62" authorId="0" shapeId="0" xr:uid="{547D41DA-E5AA-4F02-B57F-23B39F717EFB}">
      <text>
        <r>
          <rPr>
            <b/>
            <sz val="9"/>
            <color indexed="81"/>
            <rFont val="MS P ゴシック"/>
            <family val="3"/>
            <charset val="128"/>
          </rPr>
          <t>安心マンホール工法協会:</t>
        </r>
        <r>
          <rPr>
            <sz val="9"/>
            <color indexed="81"/>
            <rFont val="MS P ゴシック"/>
            <family val="3"/>
            <charset val="128"/>
          </rPr>
          <t xml:space="preserve">
円形以外（楕円、矩形、特殊 等）のマンホールは、長辺のみを入力してください。</t>
        </r>
      </text>
    </comment>
    <comment ref="S62" authorId="0" shapeId="0" xr:uid="{41219082-F9DB-424C-86AC-1AAC2EE78903}">
      <text>
        <r>
          <rPr>
            <b/>
            <sz val="9"/>
            <color indexed="81"/>
            <rFont val="MS P ゴシック"/>
            <family val="3"/>
            <charset val="128"/>
          </rPr>
          <t>安心マンホール工法協会:</t>
        </r>
        <r>
          <rPr>
            <sz val="9"/>
            <color indexed="81"/>
            <rFont val="MS P ゴシック"/>
            <family val="3"/>
            <charset val="128"/>
          </rPr>
          <t xml:space="preserve">
「人孔高-0.2m」で自動計算しております。
適応するマンホールの諸条件と異なる場合は、手入力で修正してください。</t>
        </r>
      </text>
    </comment>
    <comment ref="AD62" authorId="0" shapeId="0" xr:uid="{125FE413-C658-4C18-9703-94490517A1E5}">
      <text>
        <r>
          <rPr>
            <b/>
            <sz val="9"/>
            <color indexed="81"/>
            <rFont val="MS P ゴシック"/>
            <family val="3"/>
            <charset val="128"/>
          </rPr>
          <t>安心マンホール工法協会:</t>
        </r>
        <r>
          <rPr>
            <sz val="9"/>
            <color indexed="81"/>
            <rFont val="MS P ゴシック"/>
            <family val="3"/>
            <charset val="128"/>
          </rPr>
          <t xml:space="preserve">
0号や内径0.9m未満、人孔深1.5m未満のマンホールは、「D工法でのみ適用」となります。
内径2.20mを超える場合や人孔深10m以上のマンホールは「適用外」となります。
また、特殊な形状のマンホールや管の接続状況等の条件によって、V工法を適用することができないため「適用外」となるケースがございます。</t>
        </r>
      </text>
    </comment>
    <comment ref="AE62" authorId="0" shapeId="0" xr:uid="{D8C81796-7682-4258-9CD2-7B2AB8AB1F97}">
      <text>
        <r>
          <rPr>
            <b/>
            <sz val="9"/>
            <color indexed="81"/>
            <rFont val="MS P ゴシック"/>
            <family val="3"/>
            <charset val="128"/>
          </rPr>
          <t>安心マンホール工法協会:</t>
        </r>
        <r>
          <rPr>
            <sz val="9"/>
            <color indexed="81"/>
            <rFont val="MS P ゴシック"/>
            <family val="3"/>
            <charset val="128"/>
          </rPr>
          <t xml:space="preserve">
基本的には「MT」の入力有無によって断面形状を算出します。
入力無＝一様断面
入力有＝二断面</t>
        </r>
      </text>
    </comment>
    <comment ref="AF62" authorId="0" shapeId="0" xr:uid="{22628FA1-CEFC-4580-89AC-20780FE609D8}">
      <text>
        <r>
          <rPr>
            <b/>
            <sz val="9"/>
            <color indexed="81"/>
            <rFont val="MS P ゴシック"/>
            <family val="3"/>
            <charset val="128"/>
          </rPr>
          <t>安心マンホール工法協会:</t>
        </r>
        <r>
          <rPr>
            <sz val="9"/>
            <color indexed="81"/>
            <rFont val="MS P ゴシック"/>
            <family val="3"/>
            <charset val="128"/>
          </rPr>
          <t xml:space="preserve">
基本的なろ過器の個数は「号数」の入力内容によって下記の通り算出します。
0号、1号、2号、3号＝2個
4号＝3個
5号＝4個
楕円や矩形、特殊等のマンホールは、直径（内径）より0～5号に最も近い号数のろ過機個数を選択してください。</t>
        </r>
      </text>
    </comment>
    <comment ref="AG62" authorId="0" shapeId="0" xr:uid="{F62614B8-2065-4BC1-8218-38B1EF09DD3D}">
      <text>
        <r>
          <rPr>
            <b/>
            <sz val="9"/>
            <color indexed="81"/>
            <rFont val="MS P ゴシック"/>
            <family val="3"/>
            <charset val="128"/>
          </rPr>
          <t>安心マンホール工法協会:</t>
        </r>
        <r>
          <rPr>
            <sz val="9"/>
            <color indexed="81"/>
            <rFont val="MS P ゴシック"/>
            <family val="3"/>
            <charset val="128"/>
          </rPr>
          <t xml:space="preserve">
「号数」と「ろ過器個数」から自動算出されます。
楕円や矩形、特殊等におけるマンホールの加味率は、直径（内径）から0～5号に最も近い号数の加味率を「加味率リスト」より参照し、選択してください。</t>
        </r>
      </text>
    </comment>
    <comment ref="AH62" authorId="0" shapeId="0" xr:uid="{B6F0141E-2AE4-447D-AC6A-496B28C52C10}">
      <text>
        <r>
          <rPr>
            <b/>
            <sz val="9"/>
            <color indexed="81"/>
            <rFont val="MS P ゴシック"/>
            <family val="3"/>
            <charset val="128"/>
          </rPr>
          <t>安心マンホール工法協会:</t>
        </r>
        <r>
          <rPr>
            <sz val="9"/>
            <color indexed="81"/>
            <rFont val="MS P ゴシック"/>
            <family val="3"/>
            <charset val="128"/>
          </rPr>
          <t xml:space="preserve">
起振箇所数は「人孔深」によって下記の通り算出します。
3m未満＝1回
5m未満＝2回
7m未満＝3回
10m未満＝4回
10m以上＝適用外</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<sst xmlns="http://schemas.openxmlformats.org/spreadsheetml/2006/main" count="548" uniqueCount="414">
  <si>
    <t>団体名・会社名</t>
  </si>
  <si>
    <t>担当者</t>
  </si>
  <si>
    <t>マンホール浮上抑制対策の検討</t>
    <rPh sb="5" eb="9">
      <t>フジョウヨクセイ</t>
    </rPh>
    <rPh sb="9" eb="11">
      <t>タイサク</t>
    </rPh>
    <rPh sb="12" eb="14">
      <t>ケントウ</t>
    </rPh>
    <phoneticPr fontId="3"/>
  </si>
  <si>
    <t>様</t>
    <rPh sb="0" eb="1">
      <t>サマ</t>
    </rPh>
    <phoneticPr fontId="3"/>
  </si>
  <si>
    <t>マンホール浮上量の算出</t>
    <rPh sb="5" eb="8">
      <t>フジョウリョウ</t>
    </rPh>
    <rPh sb="9" eb="11">
      <t>サンシュツ</t>
    </rPh>
    <phoneticPr fontId="3"/>
  </si>
  <si>
    <t>1.　マンホール浮上の原理</t>
    <phoneticPr fontId="3"/>
  </si>
  <si>
    <t>地震時におけるマンホールに作用する荷重のつりあいは、図-1に示す記号を用いて、式（1.1）のように表すことができる。</t>
    <phoneticPr fontId="3"/>
  </si>
  <si>
    <t>（1.1）</t>
    <phoneticPr fontId="3"/>
  </si>
  <si>
    <r>
      <t>ここに、
　　</t>
    </r>
    <r>
      <rPr>
        <i/>
        <sz val="14"/>
        <color theme="1"/>
        <rFont val="Yu Gothic"/>
        <family val="3"/>
        <charset val="128"/>
        <scheme val="minor"/>
      </rPr>
      <t>F</t>
    </r>
    <r>
      <rPr>
        <i/>
        <vertAlign val="subscript"/>
        <sz val="14"/>
        <color theme="1"/>
        <rFont val="Yu Gothic"/>
        <family val="3"/>
        <charset val="128"/>
        <scheme val="minor"/>
      </rPr>
      <t>S</t>
    </r>
    <r>
      <rPr>
        <i/>
        <sz val="14"/>
        <color theme="1"/>
        <rFont val="Yu Gothic"/>
        <family val="3"/>
        <charset val="128"/>
        <scheme val="minor"/>
      </rPr>
      <t xml:space="preserve"> </t>
    </r>
    <r>
      <rPr>
        <sz val="14"/>
        <color theme="1"/>
        <rFont val="Yu Gothic"/>
        <family val="3"/>
        <charset val="128"/>
        <scheme val="minor"/>
      </rPr>
      <t xml:space="preserve"> ：安全率（＝1.0）
　　</t>
    </r>
    <r>
      <rPr>
        <i/>
        <sz val="14"/>
        <color theme="1"/>
        <rFont val="Yu Gothic"/>
        <family val="3"/>
        <charset val="128"/>
        <scheme val="minor"/>
      </rPr>
      <t>U</t>
    </r>
    <r>
      <rPr>
        <i/>
        <vertAlign val="subscript"/>
        <sz val="14"/>
        <color theme="1"/>
        <rFont val="Yu Gothic"/>
        <family val="3"/>
        <charset val="128"/>
        <scheme val="minor"/>
      </rPr>
      <t>w</t>
    </r>
    <r>
      <rPr>
        <vertAlign val="subscript"/>
        <sz val="14"/>
        <color theme="1"/>
        <rFont val="Yu Gothic"/>
        <family val="3"/>
        <charset val="128"/>
        <scheme val="minor"/>
      </rPr>
      <t xml:space="preserve">  </t>
    </r>
    <r>
      <rPr>
        <sz val="14"/>
        <color theme="1"/>
        <rFont val="Yu Gothic"/>
        <family val="3"/>
        <charset val="128"/>
        <scheme val="minor"/>
      </rPr>
      <t>：静水圧による揚圧力（kN）
　　</t>
    </r>
    <r>
      <rPr>
        <i/>
        <sz val="14"/>
        <color theme="1"/>
        <rFont val="Yu Gothic"/>
        <family val="3"/>
        <charset val="128"/>
        <scheme val="minor"/>
      </rPr>
      <t>U</t>
    </r>
    <r>
      <rPr>
        <i/>
        <vertAlign val="subscript"/>
        <sz val="14"/>
        <color theme="1"/>
        <rFont val="Yu Gothic"/>
        <family val="3"/>
        <charset val="128"/>
        <scheme val="minor"/>
      </rPr>
      <t>d</t>
    </r>
    <r>
      <rPr>
        <i/>
        <sz val="14"/>
        <color theme="1"/>
        <rFont val="Yu Gothic"/>
        <family val="3"/>
        <charset val="128"/>
        <scheme val="minor"/>
      </rPr>
      <t xml:space="preserve"> </t>
    </r>
    <r>
      <rPr>
        <sz val="14"/>
        <color theme="1"/>
        <rFont val="Yu Gothic"/>
        <family val="3"/>
        <charset val="128"/>
        <scheme val="minor"/>
      </rPr>
      <t xml:space="preserve"> ：過剰間隙水圧による揚圧力（kN）
　　</t>
    </r>
    <r>
      <rPr>
        <i/>
        <sz val="14"/>
        <color theme="1"/>
        <rFont val="Yu Gothic"/>
        <family val="3"/>
        <charset val="128"/>
        <scheme val="minor"/>
      </rPr>
      <t>W</t>
    </r>
    <r>
      <rPr>
        <sz val="14"/>
        <color theme="1"/>
        <rFont val="Yu Gothic"/>
        <family val="3"/>
        <charset val="128"/>
        <scheme val="minor"/>
      </rPr>
      <t>　：浮上に抵抗する重量（kN）
　　</t>
    </r>
    <r>
      <rPr>
        <i/>
        <sz val="14"/>
        <color theme="1"/>
        <rFont val="Yu Gothic"/>
        <family val="3"/>
        <charset val="128"/>
        <scheme val="minor"/>
      </rPr>
      <t>Q</t>
    </r>
    <r>
      <rPr>
        <sz val="14"/>
        <color theme="1"/>
        <rFont val="Yu Gothic"/>
        <family val="3"/>
        <charset val="128"/>
        <scheme val="minor"/>
      </rPr>
      <t xml:space="preserve">    ：側壁に働く摩擦力（kN）</t>
    </r>
    <phoneticPr fontId="3"/>
  </si>
  <si>
    <t>2.　最大浮上量の算出条件</t>
    <rPh sb="3" eb="5">
      <t>サイダイ</t>
    </rPh>
    <rPh sb="5" eb="8">
      <t>フジョウリョウ</t>
    </rPh>
    <rPh sb="9" eb="11">
      <t>サンシュツ</t>
    </rPh>
    <rPh sb="11" eb="13">
      <t>ジョウケン</t>
    </rPh>
    <phoneticPr fontId="3"/>
  </si>
  <si>
    <t>（1）　浮上量計算における仮定条件</t>
    <rPh sb="4" eb="7">
      <t>フジョウリョウ</t>
    </rPh>
    <rPh sb="7" eb="9">
      <t>ケイサン</t>
    </rPh>
    <rPh sb="13" eb="15">
      <t>カテイ</t>
    </rPh>
    <rPh sb="15" eb="17">
      <t>ジョウケン</t>
    </rPh>
    <phoneticPr fontId="3"/>
  </si>
  <si>
    <t>①　浮上がりの過程は非排水（体積不変）とする。
②　周辺地盤は一様に沈下する。
③　マンホールは傾斜することなく鉛直にのみ変位する。
④　地下水位以浅の非液状化層厚は不変とする。
⑤　マンホールに接続する下水道管の抵抗は安全側に無視する。
⑥　舗装厚による抵抗は安全側に無視する。
⑦　斜壁は無視し、直壁が地上まであるものとする。
　　（1号マンホール等の一様断面マンホールのみ）</t>
    <rPh sb="2" eb="4">
      <t>ウキア</t>
    </rPh>
    <rPh sb="7" eb="9">
      <t>カテイ</t>
    </rPh>
    <rPh sb="10" eb="13">
      <t>ヒハイスイ</t>
    </rPh>
    <rPh sb="14" eb="16">
      <t>タイセキ</t>
    </rPh>
    <rPh sb="16" eb="18">
      <t>フヘン</t>
    </rPh>
    <rPh sb="26" eb="30">
      <t>シュウヘンジバン</t>
    </rPh>
    <rPh sb="31" eb="33">
      <t>イチヨウ</t>
    </rPh>
    <rPh sb="34" eb="36">
      <t>チンカ</t>
    </rPh>
    <rPh sb="48" eb="50">
      <t>ケイシャ</t>
    </rPh>
    <rPh sb="56" eb="58">
      <t>エンチョク</t>
    </rPh>
    <rPh sb="61" eb="63">
      <t>ヘンイ</t>
    </rPh>
    <rPh sb="69" eb="73">
      <t>チカスイイ</t>
    </rPh>
    <rPh sb="73" eb="74">
      <t>イ</t>
    </rPh>
    <rPh sb="74" eb="75">
      <t>アサ</t>
    </rPh>
    <rPh sb="76" eb="77">
      <t>ヒ</t>
    </rPh>
    <rPh sb="77" eb="80">
      <t>エキジョウカ</t>
    </rPh>
    <rPh sb="80" eb="81">
      <t>ソウ</t>
    </rPh>
    <rPh sb="81" eb="82">
      <t>アツ</t>
    </rPh>
    <rPh sb="83" eb="85">
      <t>フヘン</t>
    </rPh>
    <rPh sb="98" eb="100">
      <t>セツゾク</t>
    </rPh>
    <rPh sb="102" eb="106">
      <t>ゲスイドウカン</t>
    </rPh>
    <rPh sb="107" eb="109">
      <t>テイコウ</t>
    </rPh>
    <rPh sb="110" eb="113">
      <t>アンゼンガワ</t>
    </rPh>
    <rPh sb="114" eb="116">
      <t>ムシ</t>
    </rPh>
    <rPh sb="122" eb="125">
      <t>ホソウアツ</t>
    </rPh>
    <rPh sb="128" eb="130">
      <t>テイコウ</t>
    </rPh>
    <rPh sb="131" eb="134">
      <t>アンゼンガワ</t>
    </rPh>
    <rPh sb="135" eb="137">
      <t>ムシ</t>
    </rPh>
    <rPh sb="143" eb="145">
      <t>シャヘキ</t>
    </rPh>
    <rPh sb="146" eb="148">
      <t>ムシ</t>
    </rPh>
    <rPh sb="150" eb="152">
      <t>チョクヘキ</t>
    </rPh>
    <rPh sb="153" eb="155">
      <t>チジョウ</t>
    </rPh>
    <rPh sb="170" eb="171">
      <t>ゴウ</t>
    </rPh>
    <rPh sb="176" eb="177">
      <t>ナド</t>
    </rPh>
    <rPh sb="178" eb="182">
      <t>イチヨウダンメン</t>
    </rPh>
    <phoneticPr fontId="3"/>
  </si>
  <si>
    <t>（2）　概略図</t>
    <rPh sb="4" eb="7">
      <t>ガイリャクズ</t>
    </rPh>
    <phoneticPr fontId="3"/>
  </si>
  <si>
    <t>一様断面マンホール</t>
    <rPh sb="0" eb="4">
      <t>イチヨウダンメン</t>
    </rPh>
    <phoneticPr fontId="3"/>
  </si>
  <si>
    <t>図-2　計算モデル図（一様断面マンホール）</t>
    <rPh sb="0" eb="1">
      <t>ズ</t>
    </rPh>
    <rPh sb="4" eb="6">
      <t>ケイサン</t>
    </rPh>
    <rPh sb="9" eb="10">
      <t>ズ</t>
    </rPh>
    <rPh sb="11" eb="15">
      <t>イチヨウダンメン</t>
    </rPh>
    <phoneticPr fontId="3"/>
  </si>
  <si>
    <t>二断面マンホール</t>
    <rPh sb="0" eb="1">
      <t>ニ</t>
    </rPh>
    <rPh sb="1" eb="3">
      <t>ダンメン</t>
    </rPh>
    <phoneticPr fontId="3"/>
  </si>
  <si>
    <t>図-3　計算モデル図（二断面マンホール）</t>
    <rPh sb="0" eb="1">
      <t>ズ</t>
    </rPh>
    <rPh sb="4" eb="6">
      <t>ケイサン</t>
    </rPh>
    <rPh sb="9" eb="10">
      <t>ズ</t>
    </rPh>
    <rPh sb="11" eb="12">
      <t>ニ</t>
    </rPh>
    <rPh sb="12" eb="14">
      <t>ダンメン</t>
    </rPh>
    <phoneticPr fontId="3"/>
  </si>
  <si>
    <t>3.　浮上量の計算式</t>
    <rPh sb="3" eb="6">
      <t>フジョウリョウ</t>
    </rPh>
    <rPh sb="7" eb="10">
      <t>ケイサンシキ</t>
    </rPh>
    <phoneticPr fontId="3"/>
  </si>
  <si>
    <t>【図-2タイプ】</t>
    <rPh sb="1" eb="2">
      <t>ズ</t>
    </rPh>
    <phoneticPr fontId="3"/>
  </si>
  <si>
    <t>（1.2）</t>
    <phoneticPr fontId="3"/>
  </si>
  <si>
    <t>【図-3タイプ】</t>
    <rPh sb="1" eb="2">
      <t>ズ</t>
    </rPh>
    <phoneticPr fontId="3"/>
  </si>
  <si>
    <t>（1.3）</t>
    <phoneticPr fontId="3"/>
  </si>
  <si>
    <t>4.　最大浮上量⊿Zの算定式及び概略図</t>
    <rPh sb="3" eb="8">
      <t>サイダイフジョウリョウ</t>
    </rPh>
    <rPh sb="11" eb="14">
      <t>サンテイシキ</t>
    </rPh>
    <rPh sb="14" eb="15">
      <t>オヨ</t>
    </rPh>
    <rPh sb="16" eb="19">
      <t>ガイリャクズ</t>
    </rPh>
    <phoneticPr fontId="3"/>
  </si>
  <si>
    <t>No</t>
    <phoneticPr fontId="3"/>
  </si>
  <si>
    <t>＝</t>
    <phoneticPr fontId="3"/>
  </si>
  <si>
    <t>＝</t>
    <phoneticPr fontId="3"/>
  </si>
  <si>
    <t>図-４.１　＜一様断面マンホールの場合＞</t>
    <rPh sb="0" eb="1">
      <t>ズ</t>
    </rPh>
    <rPh sb="7" eb="9">
      <t>イチヨウ</t>
    </rPh>
    <rPh sb="9" eb="11">
      <t>ダンメン</t>
    </rPh>
    <rPh sb="17" eb="19">
      <t>バアイ</t>
    </rPh>
    <phoneticPr fontId="3"/>
  </si>
  <si>
    <r>
      <t>図-４.２　＜</t>
    </r>
    <r>
      <rPr>
        <sz val="14"/>
        <color theme="1"/>
        <rFont val="Yu Gothic"/>
        <family val="3"/>
        <charset val="128"/>
      </rPr>
      <t>二</t>
    </r>
    <r>
      <rPr>
        <sz val="14"/>
        <color theme="1"/>
        <rFont val="Yu Gothic"/>
        <family val="3"/>
        <charset val="128"/>
        <scheme val="minor"/>
      </rPr>
      <t>断面マンホールの場合＞</t>
    </r>
    <rPh sb="0" eb="1">
      <t>ズ</t>
    </rPh>
    <rPh sb="7" eb="8">
      <t>ニ</t>
    </rPh>
    <rPh sb="8" eb="10">
      <t>ダンメン</t>
    </rPh>
    <rPh sb="10" eb="12">
      <t>イチダンメン</t>
    </rPh>
    <rPh sb="16" eb="18">
      <t>バアイ</t>
    </rPh>
    <phoneticPr fontId="3"/>
  </si>
  <si>
    <t>【依頼内容】</t>
    <rPh sb="1" eb="5">
      <t>イライナイヨウ</t>
    </rPh>
    <phoneticPr fontId="3"/>
  </si>
  <si>
    <t>【許容浮上量の設定】</t>
    <rPh sb="1" eb="3">
      <t>キョヨウ</t>
    </rPh>
    <rPh sb="3" eb="5">
      <t>フジョウ</t>
    </rPh>
    <rPh sb="5" eb="6">
      <t>リョウ</t>
    </rPh>
    <rPh sb="7" eb="9">
      <t>セッテイ</t>
    </rPh>
    <phoneticPr fontId="3"/>
  </si>
  <si>
    <t>許容浮上量</t>
    <rPh sb="0" eb="5">
      <t>キョヨウフジョウリョウ</t>
    </rPh>
    <phoneticPr fontId="3"/>
  </si>
  <si>
    <t>cm</t>
    <phoneticPr fontId="3"/>
  </si>
  <si>
    <t>TEL</t>
    <phoneticPr fontId="3"/>
  </si>
  <si>
    <t>E-Mailアドレス</t>
    <phoneticPr fontId="3"/>
  </si>
  <si>
    <t>マンホール条件（ｍ、ｋN）</t>
    <rPh sb="5" eb="7">
      <t>ジョウケン</t>
    </rPh>
    <phoneticPr fontId="31"/>
  </si>
  <si>
    <t>地下水位</t>
    <rPh sb="0" eb="2">
      <t>チカ</t>
    </rPh>
    <rPh sb="2" eb="4">
      <t>スイイ</t>
    </rPh>
    <phoneticPr fontId="31"/>
  </si>
  <si>
    <t>土質条件</t>
    <rPh sb="0" eb="2">
      <t>ドシツ</t>
    </rPh>
    <rPh sb="2" eb="4">
      <t>ジョウケン</t>
    </rPh>
    <phoneticPr fontId="31"/>
  </si>
  <si>
    <t>マンホール
番号</t>
    <rPh sb="6" eb="8">
      <t>バンゴウ</t>
    </rPh>
    <phoneticPr fontId="31"/>
  </si>
  <si>
    <t>号数</t>
    <rPh sb="0" eb="2">
      <t>ゴウスウ</t>
    </rPh>
    <phoneticPr fontId="31"/>
  </si>
  <si>
    <t>人孔高
ｈ</t>
    <rPh sb="0" eb="2">
      <t>ジンコウ</t>
    </rPh>
    <rPh sb="2" eb="3">
      <t>ダカ</t>
    </rPh>
    <phoneticPr fontId="31"/>
  </si>
  <si>
    <t>人孔深
h</t>
    <rPh sb="0" eb="1">
      <t>ジン</t>
    </rPh>
    <rPh sb="1" eb="2">
      <t>コウ</t>
    </rPh>
    <rPh sb="2" eb="3">
      <t>シン</t>
    </rPh>
    <phoneticPr fontId="3"/>
  </si>
  <si>
    <t>重量
kN</t>
    <rPh sb="0" eb="2">
      <t>ジュウリョウ</t>
    </rPh>
    <phoneticPr fontId="31"/>
  </si>
  <si>
    <r>
      <t>ｈ</t>
    </r>
    <r>
      <rPr>
        <vertAlign val="subscript"/>
        <sz val="11"/>
        <rFont val="游ゴシック"/>
        <family val="3"/>
        <charset val="128"/>
      </rPr>
      <t>w</t>
    </r>
    <phoneticPr fontId="31"/>
  </si>
  <si>
    <r>
      <t>γ</t>
    </r>
    <r>
      <rPr>
        <vertAlign val="subscript"/>
        <sz val="11"/>
        <rFont val="游ゴシック"/>
        <family val="3"/>
        <charset val="128"/>
      </rPr>
      <t>t1</t>
    </r>
    <phoneticPr fontId="31"/>
  </si>
  <si>
    <r>
      <t>γ</t>
    </r>
    <r>
      <rPr>
        <vertAlign val="subscript"/>
        <sz val="11"/>
        <rFont val="游ゴシック"/>
        <family val="3"/>
        <charset val="128"/>
      </rPr>
      <t>t2</t>
    </r>
    <phoneticPr fontId="31"/>
  </si>
  <si>
    <t>δ</t>
    <phoneticPr fontId="31"/>
  </si>
  <si>
    <t>δ'</t>
    <phoneticPr fontId="31"/>
  </si>
  <si>
    <t>蓋枠</t>
    <rPh sb="0" eb="1">
      <t>フタ</t>
    </rPh>
    <rPh sb="1" eb="2">
      <t>ワク</t>
    </rPh>
    <phoneticPr fontId="31"/>
  </si>
  <si>
    <t>MR</t>
    <phoneticPr fontId="31"/>
  </si>
  <si>
    <t>M1T</t>
    <phoneticPr fontId="31"/>
  </si>
  <si>
    <t>M1S</t>
    <phoneticPr fontId="31"/>
  </si>
  <si>
    <t>M1B</t>
    <phoneticPr fontId="31"/>
  </si>
  <si>
    <t>M1P</t>
    <phoneticPr fontId="31"/>
  </si>
  <si>
    <t>MT</t>
    <phoneticPr fontId="31"/>
  </si>
  <si>
    <t>MS</t>
    <phoneticPr fontId="31"/>
  </si>
  <si>
    <t>MB</t>
    <phoneticPr fontId="31"/>
  </si>
  <si>
    <t>MP</t>
    <phoneticPr fontId="31"/>
  </si>
  <si>
    <t>マンホール構造</t>
    <rPh sb="5" eb="7">
      <t>コウゾウ</t>
    </rPh>
    <phoneticPr fontId="3"/>
  </si>
  <si>
    <t>起振箇所数</t>
    <rPh sb="0" eb="2">
      <t>キシン</t>
    </rPh>
    <rPh sb="2" eb="5">
      <t>カショスウ</t>
    </rPh>
    <phoneticPr fontId="3"/>
  </si>
  <si>
    <t>加味率</t>
    <rPh sb="0" eb="3">
      <t>カミリツ</t>
    </rPh>
    <phoneticPr fontId="3"/>
  </si>
  <si>
    <t>ろ過器
個数</t>
    <rPh sb="1" eb="3">
      <t>カキ</t>
    </rPh>
    <rPh sb="4" eb="6">
      <t>コスウ</t>
    </rPh>
    <phoneticPr fontId="3"/>
  </si>
  <si>
    <t>土圧係数</t>
    <rPh sb="0" eb="2">
      <t>ドアツ</t>
    </rPh>
    <rPh sb="2" eb="4">
      <t>ケイスウ</t>
    </rPh>
    <phoneticPr fontId="3"/>
  </si>
  <si>
    <t>K</t>
    <phoneticPr fontId="3"/>
  </si>
  <si>
    <t>K'</t>
    <phoneticPr fontId="3"/>
  </si>
  <si>
    <r>
      <t xml:space="preserve">上載
重量
</t>
    </r>
    <r>
      <rPr>
        <sz val="9"/>
        <rFont val="游ゴシック"/>
        <family val="3"/>
        <charset val="128"/>
      </rPr>
      <t>（kN/m3）</t>
    </r>
    <rPh sb="0" eb="2">
      <t>ジョウサイ</t>
    </rPh>
    <rPh sb="3" eb="5">
      <t>ジュウリョウ</t>
    </rPh>
    <phoneticPr fontId="3"/>
  </si>
  <si>
    <t>W</t>
    <phoneticPr fontId="3"/>
  </si>
  <si>
    <t>ろ過器個数</t>
    <rPh sb="1" eb="3">
      <t>カキ</t>
    </rPh>
    <rPh sb="3" eb="5">
      <t>コスウ</t>
    </rPh>
    <phoneticPr fontId="3"/>
  </si>
  <si>
    <t>起振回数</t>
    <rPh sb="0" eb="2">
      <t>キシン</t>
    </rPh>
    <rPh sb="2" eb="4">
      <t>カイスウ</t>
    </rPh>
    <phoneticPr fontId="3"/>
  </si>
  <si>
    <t>マンホール号数</t>
    <rPh sb="5" eb="7">
      <t>ゴウスウ</t>
    </rPh>
    <phoneticPr fontId="3"/>
  </si>
  <si>
    <t>特殊</t>
    <rPh sb="0" eb="2">
      <t>トクシュ</t>
    </rPh>
    <phoneticPr fontId="3"/>
  </si>
  <si>
    <t>一様断面</t>
    <rPh sb="0" eb="1">
      <t>イチ</t>
    </rPh>
    <rPh sb="1" eb="2">
      <t>ヨウ</t>
    </rPh>
    <rPh sb="2" eb="4">
      <t>ダンメン</t>
    </rPh>
    <phoneticPr fontId="3"/>
  </si>
  <si>
    <t>二断面</t>
    <rPh sb="0" eb="3">
      <t>ニダンメン</t>
    </rPh>
    <phoneticPr fontId="3"/>
  </si>
  <si>
    <t>安心マンホール工法協会</t>
    <rPh sb="0" eb="2">
      <t>アンシン</t>
    </rPh>
    <rPh sb="7" eb="11">
      <t>コウホウキョウカイ</t>
    </rPh>
    <phoneticPr fontId="3"/>
  </si>
  <si>
    <t>安心　太郎</t>
    <rPh sb="0" eb="2">
      <t>アンシン</t>
    </rPh>
    <rPh sb="3" eb="5">
      <t>タロウ</t>
    </rPh>
    <phoneticPr fontId="3"/>
  </si>
  <si>
    <t>03-1234-5678</t>
  </si>
  <si>
    <t>abcdefg@hijklmn.co.jp</t>
  </si>
  <si>
    <t>第1項</t>
    <rPh sb="0" eb="1">
      <t>ダイ</t>
    </rPh>
    <rPh sb="2" eb="3">
      <t>コウ</t>
    </rPh>
    <phoneticPr fontId="3"/>
  </si>
  <si>
    <t>第2項</t>
    <rPh sb="0" eb="1">
      <t>ダイ</t>
    </rPh>
    <rPh sb="2" eb="3">
      <t>コウ</t>
    </rPh>
    <phoneticPr fontId="3"/>
  </si>
  <si>
    <t>第3項</t>
    <rPh sb="0" eb="1">
      <t>ダイ</t>
    </rPh>
    <rPh sb="2" eb="3">
      <t>コウ</t>
    </rPh>
    <phoneticPr fontId="3"/>
  </si>
  <si>
    <t>判定</t>
    <rPh sb="0" eb="2">
      <t>ハンテイ</t>
    </rPh>
    <phoneticPr fontId="3"/>
  </si>
  <si>
    <t>適用</t>
    <rPh sb="0" eb="2">
      <t>テキヨウ</t>
    </rPh>
    <phoneticPr fontId="3"/>
  </si>
  <si>
    <t>適用外</t>
    <rPh sb="0" eb="3">
      <t>テキヨウガイ</t>
    </rPh>
    <phoneticPr fontId="3"/>
  </si>
  <si>
    <t>D工法でのみ適用</t>
    <rPh sb="1" eb="3">
      <t>コウホウ</t>
    </rPh>
    <rPh sb="6" eb="8">
      <t>テキヨウ</t>
    </rPh>
    <phoneticPr fontId="3"/>
  </si>
  <si>
    <t>対策不要</t>
    <rPh sb="0" eb="4">
      <t>タイサクフヨウ</t>
    </rPh>
    <phoneticPr fontId="3"/>
  </si>
  <si>
    <t>マンホール
構造</t>
    <rPh sb="6" eb="8">
      <t>コウゾウ</t>
    </rPh>
    <phoneticPr fontId="3"/>
  </si>
  <si>
    <t>最大浮上量⊿Zの算定表</t>
    <rPh sb="0" eb="2">
      <t>サイダイ</t>
    </rPh>
    <rPh sb="2" eb="5">
      <t>フジョウリョウ</t>
    </rPh>
    <rPh sb="8" eb="11">
      <t>サンテイヒョウ</t>
    </rPh>
    <phoneticPr fontId="3"/>
  </si>
  <si>
    <t>号数</t>
    <rPh sb="0" eb="2">
      <t>ゴウスウ</t>
    </rPh>
    <phoneticPr fontId="3"/>
  </si>
  <si>
    <t>埋戻し土
透水係数</t>
    <rPh sb="0" eb="2">
      <t>ウメモド</t>
    </rPh>
    <rPh sb="3" eb="4">
      <t>ド</t>
    </rPh>
    <rPh sb="5" eb="7">
      <t>トウスイ</t>
    </rPh>
    <rPh sb="7" eb="9">
      <t>ケイスウ</t>
    </rPh>
    <phoneticPr fontId="3"/>
  </si>
  <si>
    <t>沈下率
（%）</t>
    <rPh sb="0" eb="3">
      <t>チンカリツ</t>
    </rPh>
    <phoneticPr fontId="3"/>
  </si>
  <si>
    <t>相対密度（%）</t>
    <rPh sb="0" eb="4">
      <t>ソウタイミツド</t>
    </rPh>
    <phoneticPr fontId="3"/>
  </si>
  <si>
    <t>起振前</t>
    <rPh sb="0" eb="1">
      <t>キ</t>
    </rPh>
    <rPh sb="1" eb="2">
      <t>シン</t>
    </rPh>
    <rPh sb="2" eb="3">
      <t>マエ</t>
    </rPh>
    <phoneticPr fontId="3"/>
  </si>
  <si>
    <t>起振後</t>
    <rPh sb="0" eb="3">
      <t>キシンゴ</t>
    </rPh>
    <phoneticPr fontId="3"/>
  </si>
  <si>
    <t>W</t>
    <phoneticPr fontId="3"/>
  </si>
  <si>
    <r>
      <t>Q</t>
    </r>
    <r>
      <rPr>
        <i/>
        <vertAlign val="subscript"/>
        <sz val="11"/>
        <rFont val="游ゴシック"/>
        <family val="3"/>
        <charset val="128"/>
      </rPr>
      <t>d</t>
    </r>
    <phoneticPr fontId="3"/>
  </si>
  <si>
    <r>
      <t>Q</t>
    </r>
    <r>
      <rPr>
        <i/>
        <vertAlign val="subscript"/>
        <sz val="11"/>
        <rFont val="游ゴシック"/>
        <family val="3"/>
        <charset val="128"/>
      </rPr>
      <t>w</t>
    </r>
    <phoneticPr fontId="3"/>
  </si>
  <si>
    <r>
      <t>ｈ</t>
    </r>
    <r>
      <rPr>
        <i/>
        <vertAlign val="subscript"/>
        <sz val="11"/>
        <rFont val="游ゴシック"/>
        <family val="3"/>
        <charset val="128"/>
      </rPr>
      <t>w</t>
    </r>
    <phoneticPr fontId="31"/>
  </si>
  <si>
    <r>
      <t>γ</t>
    </r>
    <r>
      <rPr>
        <i/>
        <vertAlign val="subscript"/>
        <sz val="11"/>
        <rFont val="游ゴシック"/>
        <family val="3"/>
        <charset val="128"/>
      </rPr>
      <t>t1</t>
    </r>
    <phoneticPr fontId="31"/>
  </si>
  <si>
    <r>
      <t>γ</t>
    </r>
    <r>
      <rPr>
        <i/>
        <vertAlign val="subscript"/>
        <sz val="11"/>
        <rFont val="游ゴシック"/>
        <family val="3"/>
        <charset val="128"/>
      </rPr>
      <t>t2</t>
    </r>
    <phoneticPr fontId="31"/>
  </si>
  <si>
    <r>
      <t>γ</t>
    </r>
    <r>
      <rPr>
        <i/>
        <vertAlign val="subscript"/>
        <sz val="11"/>
        <rFont val="游ゴシック"/>
        <family val="3"/>
        <charset val="128"/>
      </rPr>
      <t>w</t>
    </r>
    <phoneticPr fontId="31"/>
  </si>
  <si>
    <r>
      <t>r</t>
    </r>
    <r>
      <rPr>
        <i/>
        <vertAlign val="subscript"/>
        <sz val="11"/>
        <color theme="1"/>
        <rFont val="Yu Gothic"/>
        <family val="3"/>
        <charset val="128"/>
        <scheme val="minor"/>
      </rPr>
      <t>u</t>
    </r>
    <phoneticPr fontId="3"/>
  </si>
  <si>
    <r>
      <t>d</t>
    </r>
    <r>
      <rPr>
        <i/>
        <vertAlign val="subscript"/>
        <sz val="11"/>
        <rFont val="游ゴシック"/>
        <family val="3"/>
        <charset val="128"/>
      </rPr>
      <t>2</t>
    </r>
    <phoneticPr fontId="31"/>
  </si>
  <si>
    <r>
      <t>d</t>
    </r>
    <r>
      <rPr>
        <i/>
        <vertAlign val="subscript"/>
        <sz val="11"/>
        <rFont val="游ゴシック"/>
        <family val="3"/>
        <charset val="128"/>
      </rPr>
      <t>1</t>
    </r>
    <phoneticPr fontId="31"/>
  </si>
  <si>
    <r>
      <rPr>
        <sz val="11"/>
        <color theme="1"/>
        <rFont val="Times New Roman"/>
        <family val="1"/>
      </rPr>
      <t xml:space="preserve">ƒ </t>
    </r>
    <r>
      <rPr>
        <sz val="11"/>
        <color theme="1"/>
        <rFont val="Yu Gothic"/>
        <family val="2"/>
        <scheme val="minor"/>
      </rPr>
      <t xml:space="preserve">
（%）</t>
    </r>
    <phoneticPr fontId="3"/>
  </si>
  <si>
    <r>
      <t>Q</t>
    </r>
    <r>
      <rPr>
        <i/>
        <vertAlign val="subscript"/>
        <sz val="11"/>
        <color theme="1"/>
        <rFont val="Yu Gothic"/>
        <family val="3"/>
        <charset val="128"/>
        <scheme val="minor"/>
      </rPr>
      <t>d</t>
    </r>
    <phoneticPr fontId="3"/>
  </si>
  <si>
    <t>⊿Z（cm）</t>
    <phoneticPr fontId="3"/>
  </si>
  <si>
    <t>起振+
ドレーン</t>
    <rPh sb="0" eb="2">
      <t>キシン</t>
    </rPh>
    <phoneticPr fontId="3"/>
  </si>
  <si>
    <t>Fc</t>
    <phoneticPr fontId="3"/>
  </si>
  <si>
    <t>emax</t>
    <phoneticPr fontId="3"/>
  </si>
  <si>
    <t>emin</t>
    <phoneticPr fontId="3"/>
  </si>
  <si>
    <t>起振後間隙比</t>
    <rPh sb="0" eb="3">
      <t>キシンゴ</t>
    </rPh>
    <rPh sb="3" eb="6">
      <t>カンゲキヒ</t>
    </rPh>
    <phoneticPr fontId="3"/>
  </si>
  <si>
    <t>マンホール種別</t>
    <rPh sb="5" eb="7">
      <t>シュベツ</t>
    </rPh>
    <phoneticPr fontId="3"/>
  </si>
  <si>
    <t>面積A0</t>
  </si>
  <si>
    <t>底版A1</t>
  </si>
  <si>
    <t>集水外A2</t>
  </si>
  <si>
    <t>集水A3</t>
  </si>
  <si>
    <t>A3/A0</t>
  </si>
  <si>
    <t>過剰間隙水圧比　Lu</t>
    <rPh sb="0" eb="6">
      <t>カジョウカンゲキスイアツ</t>
    </rPh>
    <rPh sb="6" eb="7">
      <t>ヒ</t>
    </rPh>
    <phoneticPr fontId="3"/>
  </si>
  <si>
    <t>加味率　ƒ （%）</t>
    <rPh sb="0" eb="3">
      <t>カミリツ</t>
    </rPh>
    <phoneticPr fontId="3"/>
  </si>
  <si>
    <t>（仮）加味率　ƒ （%）</t>
    <rPh sb="1" eb="2">
      <t>カリ</t>
    </rPh>
    <rPh sb="3" eb="6">
      <t>カミリツ</t>
    </rPh>
    <phoneticPr fontId="3"/>
  </si>
  <si>
    <t>矩形</t>
    <rPh sb="0" eb="2">
      <t>クケイ</t>
    </rPh>
    <phoneticPr fontId="3"/>
  </si>
  <si>
    <t>浮上計算条件</t>
    <rPh sb="0" eb="2">
      <t>フジョウ</t>
    </rPh>
    <rPh sb="2" eb="4">
      <t>ケイサン</t>
    </rPh>
    <rPh sb="4" eb="6">
      <t>ジョウケン</t>
    </rPh>
    <phoneticPr fontId="3"/>
  </si>
  <si>
    <t>VD工法</t>
    <rPh sb="2" eb="4">
      <t>コウホウ</t>
    </rPh>
    <phoneticPr fontId="3"/>
  </si>
  <si>
    <t>D工法</t>
    <rPh sb="1" eb="3">
      <t>コウホウ</t>
    </rPh>
    <phoneticPr fontId="3"/>
  </si>
  <si>
    <t>工法</t>
    <rPh sb="0" eb="2">
      <t>コウホウ</t>
    </rPh>
    <phoneticPr fontId="3"/>
  </si>
  <si>
    <t>表-1</t>
    <rPh sb="0" eb="1">
      <t>ヒョウ</t>
    </rPh>
    <phoneticPr fontId="3"/>
  </si>
  <si>
    <t>第3'項</t>
    <rPh sb="0" eb="1">
      <t>ダイ</t>
    </rPh>
    <rPh sb="3" eb="4">
      <t>コウ</t>
    </rPh>
    <phoneticPr fontId="3"/>
  </si>
  <si>
    <t>安心マンホール工法の浮上量算出表</t>
    <rPh sb="0" eb="2">
      <t>アンシン</t>
    </rPh>
    <rPh sb="7" eb="9">
      <t>コウホウ</t>
    </rPh>
    <rPh sb="10" eb="13">
      <t>フジョウリョウ</t>
    </rPh>
    <rPh sb="13" eb="15">
      <t>サンシュツ</t>
    </rPh>
    <rPh sb="15" eb="16">
      <t>ヒョウ</t>
    </rPh>
    <phoneticPr fontId="3"/>
  </si>
  <si>
    <t>ドレーン
のみ</t>
    <phoneticPr fontId="3"/>
  </si>
  <si>
    <t>許容浮上量</t>
    <rPh sb="0" eb="2">
      <t>キョヨウ</t>
    </rPh>
    <rPh sb="2" eb="4">
      <t>フジョウ</t>
    </rPh>
    <rPh sb="4" eb="5">
      <t>リョウ</t>
    </rPh>
    <phoneticPr fontId="3"/>
  </si>
  <si>
    <t>次に、</t>
    <rPh sb="0" eb="1">
      <t>ツギ</t>
    </rPh>
    <phoneticPr fontId="3"/>
  </si>
  <si>
    <t>より、必要な相対密度を算出する。</t>
    <rPh sb="3" eb="5">
      <t>ヒツヨウ</t>
    </rPh>
    <rPh sb="6" eb="10">
      <t>ソウタイミツド</t>
    </rPh>
    <rPh sb="11" eb="13">
      <t>サンシュツ</t>
    </rPh>
    <phoneticPr fontId="3"/>
  </si>
  <si>
    <t>ろ過器
個数</t>
    <rPh sb="1" eb="3">
      <t>カキ</t>
    </rPh>
    <rPh sb="4" eb="6">
      <t>コスウ</t>
    </rPh>
    <phoneticPr fontId="3"/>
  </si>
  <si>
    <t>種別</t>
    <rPh sb="0" eb="2">
      <t>シュベツ</t>
    </rPh>
    <phoneticPr fontId="3"/>
  </si>
  <si>
    <t>マンホール
個数</t>
    <rPh sb="6" eb="8">
      <t>コスウ</t>
    </rPh>
    <phoneticPr fontId="3"/>
  </si>
  <si>
    <t>ƒ 
（%）</t>
    <phoneticPr fontId="3"/>
  </si>
  <si>
    <t>－</t>
    <phoneticPr fontId="3"/>
  </si>
  <si>
    <r>
      <t>10</t>
    </r>
    <r>
      <rPr>
        <vertAlign val="superscript"/>
        <sz val="11"/>
        <color theme="1"/>
        <rFont val="Yu Gothic"/>
        <family val="3"/>
        <charset val="128"/>
        <scheme val="minor"/>
      </rPr>
      <t>-2</t>
    </r>
    <phoneticPr fontId="3"/>
  </si>
  <si>
    <r>
      <t>10</t>
    </r>
    <r>
      <rPr>
        <vertAlign val="superscript"/>
        <sz val="11"/>
        <color theme="1"/>
        <rFont val="Yu Gothic"/>
        <family val="3"/>
        <charset val="128"/>
        <scheme val="minor"/>
      </rPr>
      <t>-3</t>
    </r>
    <phoneticPr fontId="3"/>
  </si>
  <si>
    <t>5.　安心マンホール工法における揚圧力の考え方</t>
    <rPh sb="3" eb="5">
      <t>アンシン</t>
    </rPh>
    <rPh sb="10" eb="12">
      <t>コウホウ</t>
    </rPh>
    <rPh sb="16" eb="19">
      <t>ヨウアツリョク</t>
    </rPh>
    <rPh sb="20" eb="21">
      <t>カンガ</t>
    </rPh>
    <rPh sb="22" eb="23">
      <t>カタ</t>
    </rPh>
    <phoneticPr fontId="3"/>
  </si>
  <si>
    <t>地震時にマンホールが浮上し、重量バランスが静置した条件での揚圧力を算出している。
図-5に示す、静置した条件で揚圧力を算出すると、次式で求められる。</t>
    <rPh sb="0" eb="3">
      <t>ジシンジ</t>
    </rPh>
    <rPh sb="10" eb="12">
      <t>フジョウ</t>
    </rPh>
    <rPh sb="14" eb="16">
      <t>ジュウリョウ</t>
    </rPh>
    <rPh sb="21" eb="23">
      <t>セイチ</t>
    </rPh>
    <rPh sb="25" eb="27">
      <t>ジョウケン</t>
    </rPh>
    <rPh sb="29" eb="32">
      <t>ヨウアツリョク</t>
    </rPh>
    <rPh sb="33" eb="35">
      <t>サンシュツ</t>
    </rPh>
    <rPh sb="41" eb="42">
      <t>ズ</t>
    </rPh>
    <rPh sb="45" eb="46">
      <t>シメ</t>
    </rPh>
    <rPh sb="48" eb="50">
      <t>セイチ</t>
    </rPh>
    <rPh sb="52" eb="54">
      <t>ジョウケン</t>
    </rPh>
    <rPh sb="55" eb="58">
      <t>ヨウアツリョク</t>
    </rPh>
    <rPh sb="59" eb="61">
      <t>サンシュツ</t>
    </rPh>
    <rPh sb="65" eb="67">
      <t>ジシキ</t>
    </rPh>
    <rPh sb="68" eb="69">
      <t>モト</t>
    </rPh>
    <phoneticPr fontId="3"/>
  </si>
  <si>
    <t>図-5　安心マンホール工法における揚圧力の考え方</t>
    <rPh sb="0" eb="1">
      <t>ズ</t>
    </rPh>
    <rPh sb="4" eb="6">
      <t>アンシン</t>
    </rPh>
    <rPh sb="11" eb="13">
      <t>コウホウ</t>
    </rPh>
    <rPh sb="17" eb="20">
      <t>ヨウアツリョク</t>
    </rPh>
    <rPh sb="21" eb="22">
      <t>カンガ</t>
    </rPh>
    <rPh sb="23" eb="24">
      <t>カタ</t>
    </rPh>
    <phoneticPr fontId="3"/>
  </si>
  <si>
    <t>⊿S</t>
    <phoneticPr fontId="3"/>
  </si>
  <si>
    <t>U</t>
    <phoneticPr fontId="3"/>
  </si>
  <si>
    <t>表-4</t>
    <rPh sb="0" eb="1">
      <t>ヒョウ</t>
    </rPh>
    <phoneticPr fontId="3"/>
  </si>
  <si>
    <t>表-5</t>
    <rPh sb="0" eb="1">
      <t>ヒョウ</t>
    </rPh>
    <phoneticPr fontId="3"/>
  </si>
  <si>
    <t>⊿Z
（cm）</t>
    <phoneticPr fontId="3"/>
  </si>
  <si>
    <t>工法種別</t>
    <rPh sb="0" eb="2">
      <t>コウホウ</t>
    </rPh>
    <rPh sb="2" eb="4">
      <t>シュベツ</t>
    </rPh>
    <phoneticPr fontId="3"/>
  </si>
  <si>
    <t>起振後に必要な相対密度の算出</t>
    <rPh sb="0" eb="3">
      <t>キシンゴ</t>
    </rPh>
    <rPh sb="4" eb="6">
      <t>ヒツヨウ</t>
    </rPh>
    <rPh sb="7" eb="11">
      <t>ソウタイミツド</t>
    </rPh>
    <rPh sb="12" eb="14">
      <t>サンシュツ</t>
    </rPh>
    <phoneticPr fontId="3"/>
  </si>
  <si>
    <t>表-6</t>
    <rPh sb="0" eb="1">
      <t>ヒョウ</t>
    </rPh>
    <phoneticPr fontId="3"/>
  </si>
  <si>
    <t>総括</t>
    <rPh sb="0" eb="2">
      <t>ソウカツ</t>
    </rPh>
    <phoneticPr fontId="3"/>
  </si>
  <si>
    <t>工法種別</t>
    <rPh sb="0" eb="2">
      <t>コウホウ</t>
    </rPh>
    <rPh sb="2" eb="4">
      <t>シュベツ</t>
    </rPh>
    <phoneticPr fontId="3"/>
  </si>
  <si>
    <t>ろ過器個数</t>
    <rPh sb="1" eb="3">
      <t>カキ</t>
    </rPh>
    <rPh sb="3" eb="5">
      <t>コスウ</t>
    </rPh>
    <phoneticPr fontId="3"/>
  </si>
  <si>
    <t>起振箇所数</t>
    <rPh sb="0" eb="2">
      <t>キシン</t>
    </rPh>
    <rPh sb="2" eb="5">
      <t>カショスウ</t>
    </rPh>
    <phoneticPr fontId="3"/>
  </si>
  <si>
    <t>備考</t>
    <rPh sb="0" eb="2">
      <t>ビコウ</t>
    </rPh>
    <phoneticPr fontId="3"/>
  </si>
  <si>
    <t>起振
箇所数</t>
    <rPh sb="0" eb="2">
      <t>キシン</t>
    </rPh>
    <rPh sb="3" eb="6">
      <t>カショスウ</t>
    </rPh>
    <phoneticPr fontId="3"/>
  </si>
  <si>
    <t>安心マンホール工法の計算方法では浮上しない結果となったが、検討条件として浮上するのであれば、D工法を適用する。</t>
    <rPh sb="0" eb="2">
      <t>アンシン</t>
    </rPh>
    <rPh sb="7" eb="9">
      <t>コウホウ</t>
    </rPh>
    <rPh sb="10" eb="14">
      <t>ケイサンホウホウ</t>
    </rPh>
    <rPh sb="16" eb="18">
      <t>フジョウ</t>
    </rPh>
    <rPh sb="21" eb="23">
      <t>ケッカ</t>
    </rPh>
    <rPh sb="29" eb="33">
      <t>ケントウジョウケン</t>
    </rPh>
    <rPh sb="36" eb="38">
      <t>フジョウ</t>
    </rPh>
    <rPh sb="47" eb="49">
      <t>コウホウ</t>
    </rPh>
    <rPh sb="50" eb="52">
      <t>テキヨウ</t>
    </rPh>
    <phoneticPr fontId="3"/>
  </si>
  <si>
    <t>備考リスト</t>
    <rPh sb="0" eb="2">
      <t>ビコウ</t>
    </rPh>
    <phoneticPr fontId="3"/>
  </si>
  <si>
    <t>ご依頼日</t>
    <rPh sb="1" eb="4">
      <t>イライビ</t>
    </rPh>
    <phoneticPr fontId="3"/>
  </si>
  <si>
    <t>回答希望日</t>
    <rPh sb="0" eb="2">
      <t>カイトウ</t>
    </rPh>
    <rPh sb="2" eb="4">
      <t>キボウ</t>
    </rPh>
    <rPh sb="4" eb="5">
      <t>ビ</t>
    </rPh>
    <phoneticPr fontId="3"/>
  </si>
  <si>
    <t>E-Mailアドレス</t>
    <phoneticPr fontId="3"/>
  </si>
  <si>
    <t>宛名</t>
    <rPh sb="0" eb="2">
      <t>アテナ</t>
    </rPh>
    <phoneticPr fontId="3"/>
  </si>
  <si>
    <t>施工場所（市町村）</t>
    <rPh sb="0" eb="2">
      <t>セコウ</t>
    </rPh>
    <rPh sb="2" eb="4">
      <t>バショ</t>
    </rPh>
    <rPh sb="5" eb="8">
      <t>シチョウソン</t>
    </rPh>
    <phoneticPr fontId="3"/>
  </si>
  <si>
    <t>【資料送付先】</t>
    <rPh sb="1" eb="3">
      <t>シリョウ</t>
    </rPh>
    <rPh sb="3" eb="6">
      <t>ソウフサキ</t>
    </rPh>
    <phoneticPr fontId="3"/>
  </si>
  <si>
    <t>協会名</t>
    <rPh sb="0" eb="3">
      <t>キョウカイメイ</t>
    </rPh>
    <phoneticPr fontId="3"/>
  </si>
  <si>
    <t>jimu@anshin-manhole.jp</t>
  </si>
  <si>
    <t>【データ入力】</t>
    <rPh sb="4" eb="6">
      <t>ニュウリョク</t>
    </rPh>
    <phoneticPr fontId="3"/>
  </si>
  <si>
    <t>提供資料</t>
    <rPh sb="0" eb="4">
      <t>テイキョウシリョウ</t>
    </rPh>
    <phoneticPr fontId="3"/>
  </si>
  <si>
    <t>TEL</t>
    <phoneticPr fontId="3"/>
  </si>
  <si>
    <t>045-952-4533</t>
    <phoneticPr fontId="3"/>
  </si>
  <si>
    <t>ホームページURL</t>
    <phoneticPr fontId="3"/>
  </si>
  <si>
    <t>http://www.anshin-manhole.jp/</t>
    <phoneticPr fontId="3"/>
  </si>
  <si>
    <t>は入力必須項目です</t>
    <rPh sb="1" eb="3">
      <t>ニュウリョク</t>
    </rPh>
    <rPh sb="3" eb="5">
      <t>ヒッス</t>
    </rPh>
    <rPh sb="5" eb="7">
      <t>コウモク</t>
    </rPh>
    <phoneticPr fontId="3"/>
  </si>
  <si>
    <t>【土質条件】</t>
    <rPh sb="1" eb="3">
      <t>ドシツ</t>
    </rPh>
    <rPh sb="3" eb="5">
      <t>ジョウケン</t>
    </rPh>
    <phoneticPr fontId="3"/>
  </si>
  <si>
    <t>【マンホール形状入力における記号の説明】</t>
    <rPh sb="6" eb="8">
      <t>ケイジョウ</t>
    </rPh>
    <rPh sb="8" eb="10">
      <t>ニュウリョク</t>
    </rPh>
    <rPh sb="14" eb="16">
      <t>キゴウ</t>
    </rPh>
    <rPh sb="17" eb="19">
      <t>セツメイ</t>
    </rPh>
    <phoneticPr fontId="3"/>
  </si>
  <si>
    <t>δ</t>
    <phoneticPr fontId="3"/>
  </si>
  <si>
    <t>δ'</t>
    <phoneticPr fontId="3"/>
  </si>
  <si>
    <t>土質条件名</t>
    <rPh sb="0" eb="2">
      <t>ドシツ</t>
    </rPh>
    <rPh sb="2" eb="5">
      <t>ジョウケンメイ</t>
    </rPh>
    <phoneticPr fontId="3"/>
  </si>
  <si>
    <t>単位</t>
    <rPh sb="0" eb="2">
      <t>タンイ</t>
    </rPh>
    <phoneticPr fontId="3"/>
  </si>
  <si>
    <t>条件説明</t>
    <rPh sb="0" eb="2">
      <t>ジョウケン</t>
    </rPh>
    <rPh sb="2" eb="4">
      <t>セツメイ</t>
    </rPh>
    <phoneticPr fontId="3"/>
  </si>
  <si>
    <t>m</t>
    <phoneticPr fontId="3"/>
  </si>
  <si>
    <t>地下水位以浅の土の単位体積重量</t>
    <rPh sb="0" eb="4">
      <t>チカスイイ</t>
    </rPh>
    <rPh sb="4" eb="5">
      <t>イ</t>
    </rPh>
    <rPh sb="5" eb="6">
      <t>アサ</t>
    </rPh>
    <rPh sb="7" eb="8">
      <t>ツチ</t>
    </rPh>
    <rPh sb="9" eb="11">
      <t>タンイ</t>
    </rPh>
    <rPh sb="11" eb="13">
      <t>タイセキ</t>
    </rPh>
    <rPh sb="13" eb="15">
      <t>ジュウリョウ</t>
    </rPh>
    <phoneticPr fontId="3"/>
  </si>
  <si>
    <t>地下水位（GL－）</t>
    <rPh sb="0" eb="4">
      <t>チカスイイ</t>
    </rPh>
    <phoneticPr fontId="3"/>
  </si>
  <si>
    <r>
      <t>kN/m</t>
    </r>
    <r>
      <rPr>
        <vertAlign val="superscript"/>
        <sz val="12"/>
        <color theme="1"/>
        <rFont val="游ゴシック"/>
        <family val="3"/>
        <charset val="128"/>
      </rPr>
      <t>3</t>
    </r>
    <phoneticPr fontId="3"/>
  </si>
  <si>
    <t>地下水位以深の土の単位体積重量</t>
    <rPh sb="0" eb="4">
      <t>チカスイイ</t>
    </rPh>
    <rPh sb="4" eb="5">
      <t>イ</t>
    </rPh>
    <rPh sb="5" eb="6">
      <t>フカ</t>
    </rPh>
    <rPh sb="7" eb="8">
      <t>ツチ</t>
    </rPh>
    <rPh sb="9" eb="11">
      <t>タンイ</t>
    </rPh>
    <rPh sb="11" eb="13">
      <t>タイセキ</t>
    </rPh>
    <rPh sb="13" eb="15">
      <t>ジュウリョウ</t>
    </rPh>
    <phoneticPr fontId="3"/>
  </si>
  <si>
    <t>度</t>
    <rPh sb="0" eb="1">
      <t>ド</t>
    </rPh>
    <phoneticPr fontId="3"/>
  </si>
  <si>
    <t>地下水位以浅の土の内部摩擦角</t>
    <rPh sb="0" eb="4">
      <t>チカスイイ</t>
    </rPh>
    <rPh sb="4" eb="5">
      <t>イ</t>
    </rPh>
    <rPh sb="5" eb="6">
      <t>アサ</t>
    </rPh>
    <rPh sb="7" eb="8">
      <t>ツチ</t>
    </rPh>
    <rPh sb="9" eb="11">
      <t>ナイブ</t>
    </rPh>
    <rPh sb="11" eb="13">
      <t>マサツ</t>
    </rPh>
    <rPh sb="13" eb="14">
      <t>カド</t>
    </rPh>
    <phoneticPr fontId="3"/>
  </si>
  <si>
    <t>地下水位以深の土の内部摩擦角</t>
    <rPh sb="0" eb="4">
      <t>チカスイイ</t>
    </rPh>
    <rPh sb="4" eb="5">
      <t>イ</t>
    </rPh>
    <rPh sb="5" eb="6">
      <t>フカ</t>
    </rPh>
    <rPh sb="7" eb="8">
      <t>ツチ</t>
    </rPh>
    <rPh sb="9" eb="11">
      <t>ナイブ</t>
    </rPh>
    <rPh sb="11" eb="13">
      <t>マサツ</t>
    </rPh>
    <rPh sb="13" eb="14">
      <t>カク</t>
    </rPh>
    <phoneticPr fontId="3"/>
  </si>
  <si>
    <t>適用判定</t>
    <rPh sb="0" eb="2">
      <t>テキヨウ</t>
    </rPh>
    <rPh sb="2" eb="4">
      <t>ハンテイ</t>
    </rPh>
    <phoneticPr fontId="3"/>
  </si>
  <si>
    <t>判定結果</t>
    <rPh sb="0" eb="2">
      <t>ハンテイ</t>
    </rPh>
    <rPh sb="2" eb="4">
      <t>ケッカ</t>
    </rPh>
    <phoneticPr fontId="3"/>
  </si>
  <si>
    <t>6.　安心マンホールVD工法の浮上量算出式
　　　（図-４.１　＜一様断面マンホールの場合＞）</t>
    <rPh sb="3" eb="5">
      <t>アンシン</t>
    </rPh>
    <rPh sb="12" eb="14">
      <t>コウホウ</t>
    </rPh>
    <rPh sb="15" eb="18">
      <t>フジョウリョウ</t>
    </rPh>
    <rPh sb="18" eb="20">
      <t>サンシュツ</t>
    </rPh>
    <rPh sb="20" eb="21">
      <t>シキ</t>
    </rPh>
    <phoneticPr fontId="3"/>
  </si>
  <si>
    <t>7.　安心マンホールVD工法の浮上量算出式
　　　（図-４.2　＜二断面マンホールの場合＞）</t>
    <rPh sb="3" eb="5">
      <t>アンシン</t>
    </rPh>
    <rPh sb="12" eb="14">
      <t>コウホウ</t>
    </rPh>
    <rPh sb="15" eb="18">
      <t>フジョウリョウ</t>
    </rPh>
    <rPh sb="18" eb="20">
      <t>サンシュツ</t>
    </rPh>
    <rPh sb="20" eb="21">
      <t>シキ</t>
    </rPh>
    <rPh sb="33" eb="34">
      <t>ニ</t>
    </rPh>
    <phoneticPr fontId="3"/>
  </si>
  <si>
    <t>8.　要求性能を満足する起振後の相対密度の算出</t>
    <rPh sb="3" eb="5">
      <t>ヨウキュウ</t>
    </rPh>
    <rPh sb="5" eb="7">
      <t>セイノウ</t>
    </rPh>
    <rPh sb="8" eb="10">
      <t>マンゾク</t>
    </rPh>
    <rPh sb="12" eb="15">
      <t>キシンゴ</t>
    </rPh>
    <rPh sb="16" eb="20">
      <t>ソウタイミツド</t>
    </rPh>
    <rPh sb="21" eb="23">
      <t>サンシュツ</t>
    </rPh>
    <phoneticPr fontId="3"/>
  </si>
  <si>
    <t>マンホール番号</t>
    <rPh sb="5" eb="7">
      <t>バンゴウ</t>
    </rPh>
    <phoneticPr fontId="3"/>
  </si>
  <si>
    <t>MR</t>
  </si>
  <si>
    <t>M1T</t>
  </si>
  <si>
    <t>M1S</t>
  </si>
  <si>
    <t>M1B</t>
  </si>
  <si>
    <t>M1P</t>
  </si>
  <si>
    <t>MT</t>
  </si>
  <si>
    <t>MS</t>
  </si>
  <si>
    <t>MB</t>
  </si>
  <si>
    <t>MP</t>
  </si>
  <si>
    <t>適用判定</t>
    <phoneticPr fontId="3"/>
  </si>
  <si>
    <t>マンホール構造</t>
    <phoneticPr fontId="3"/>
  </si>
  <si>
    <t>加味率</t>
    <phoneticPr fontId="3"/>
  </si>
  <si>
    <t>起振箇所数</t>
    <phoneticPr fontId="3"/>
  </si>
  <si>
    <t>人孔高</t>
    <phoneticPr fontId="3"/>
  </si>
  <si>
    <t>人孔深</t>
    <phoneticPr fontId="3"/>
  </si>
  <si>
    <t>重量</t>
    <phoneticPr fontId="3"/>
  </si>
  <si>
    <t>⊿Z
（cm）</t>
    <phoneticPr fontId="3"/>
  </si>
  <si>
    <t>ver</t>
    <phoneticPr fontId="3"/>
  </si>
  <si>
    <t>土質条件</t>
    <rPh sb="0" eb="2">
      <t>ドシツ</t>
    </rPh>
    <rPh sb="2" eb="4">
      <t>ジョウケン</t>
    </rPh>
    <phoneticPr fontId="3"/>
  </si>
  <si>
    <t>土圧係数</t>
    <rPh sb="0" eb="2">
      <t>ドアツ</t>
    </rPh>
    <rPh sb="2" eb="4">
      <t>ケイスウ</t>
    </rPh>
    <phoneticPr fontId="3"/>
  </si>
  <si>
    <t>上載重量</t>
    <rPh sb="0" eb="2">
      <t>ジョウサイ</t>
    </rPh>
    <rPh sb="2" eb="4">
      <t>ジュウリョウ</t>
    </rPh>
    <phoneticPr fontId="3"/>
  </si>
  <si>
    <t>⊿Z</t>
    <phoneticPr fontId="3"/>
  </si>
  <si>
    <t>埋戻し土透水係数</t>
    <rPh sb="0" eb="2">
      <t>ウメモド</t>
    </rPh>
    <rPh sb="3" eb="4">
      <t>ド</t>
    </rPh>
    <rPh sb="4" eb="8">
      <t>トウスイケイスウ</t>
    </rPh>
    <phoneticPr fontId="3"/>
  </si>
  <si>
    <t>沈下率</t>
    <rPh sb="0" eb="3">
      <t>チンカリツ</t>
    </rPh>
    <phoneticPr fontId="3"/>
  </si>
  <si>
    <t>起振前相対密度</t>
    <rPh sb="0" eb="3">
      <t>キシンマエ</t>
    </rPh>
    <rPh sb="3" eb="7">
      <t>ソウタイミツド</t>
    </rPh>
    <phoneticPr fontId="3"/>
  </si>
  <si>
    <t>起振後相対密度</t>
    <rPh sb="0" eb="3">
      <t>キシンゴ</t>
    </rPh>
    <rPh sb="3" eb="7">
      <t>ソウタイミツド</t>
    </rPh>
    <phoneticPr fontId="3"/>
  </si>
  <si>
    <t>Kb</t>
    <phoneticPr fontId="3"/>
  </si>
  <si>
    <t>Bn</t>
    <phoneticPr fontId="3"/>
  </si>
  <si>
    <t>ドレーンのみ⊿Z</t>
    <phoneticPr fontId="3"/>
  </si>
  <si>
    <t>起振+ドレーン⊿Z</t>
    <rPh sb="0" eb="2">
      <t>キシン</t>
    </rPh>
    <phoneticPr fontId="3"/>
  </si>
  <si>
    <t>最大浮上量算出</t>
    <rPh sb="0" eb="5">
      <t>サイダイフジョウリョウ</t>
    </rPh>
    <rPh sb="5" eb="7">
      <t>サンシュツ</t>
    </rPh>
    <phoneticPr fontId="3"/>
  </si>
  <si>
    <t>安心マンホール工法浮上量算出</t>
    <rPh sb="0" eb="2">
      <t>アンシン</t>
    </rPh>
    <rPh sb="7" eb="9">
      <t>コウホウ</t>
    </rPh>
    <rPh sb="9" eb="12">
      <t>フジョウリョウ</t>
    </rPh>
    <rPh sb="12" eb="14">
      <t>サンシュツ</t>
    </rPh>
    <phoneticPr fontId="3"/>
  </si>
  <si>
    <t>初期間隙比</t>
    <rPh sb="0" eb="2">
      <t>ショキ</t>
    </rPh>
    <rPh sb="2" eb="5">
      <t>カンゲキヒ</t>
    </rPh>
    <phoneticPr fontId="3"/>
  </si>
  <si>
    <t>起振後Bn</t>
    <rPh sb="0" eb="3">
      <t>キシンゴ</t>
    </rPh>
    <phoneticPr fontId="3"/>
  </si>
  <si>
    <t>起振後⊿Z</t>
    <rPh sb="0" eb="3">
      <t>キシンゴ</t>
    </rPh>
    <phoneticPr fontId="3"/>
  </si>
  <si>
    <t>起振後相対密度算出</t>
    <rPh sb="0" eb="3">
      <t>キシンゴ</t>
    </rPh>
    <rPh sb="3" eb="7">
      <t>ソウタイミツド</t>
    </rPh>
    <rPh sb="7" eb="9">
      <t>サンシュツ</t>
    </rPh>
    <phoneticPr fontId="3"/>
  </si>
  <si>
    <t>⊿Z途中計算</t>
    <rPh sb="2" eb="4">
      <t>トチュウ</t>
    </rPh>
    <rPh sb="4" eb="6">
      <t>ケイサン</t>
    </rPh>
    <phoneticPr fontId="3"/>
  </si>
  <si>
    <t>算出結果</t>
    <rPh sb="0" eb="2">
      <t>サンシュツ</t>
    </rPh>
    <rPh sb="2" eb="4">
      <t>ケッカ</t>
    </rPh>
    <phoneticPr fontId="3"/>
  </si>
  <si>
    <t>最大浮上量マンホール構造</t>
    <rPh sb="0" eb="2">
      <t>サイダイ</t>
    </rPh>
    <rPh sb="2" eb="4">
      <t>フジョウ</t>
    </rPh>
    <rPh sb="4" eb="5">
      <t>リョウ</t>
    </rPh>
    <rPh sb="10" eb="12">
      <t>コウゾウ</t>
    </rPh>
    <phoneticPr fontId="3"/>
  </si>
  <si>
    <t>最大浮上量判定結果</t>
    <rPh sb="0" eb="2">
      <t>サイダイ</t>
    </rPh>
    <rPh sb="2" eb="4">
      <t>フジョウ</t>
    </rPh>
    <rPh sb="4" eb="5">
      <t>リョウ</t>
    </rPh>
    <rPh sb="5" eb="7">
      <t>ハンテイ</t>
    </rPh>
    <rPh sb="7" eb="9">
      <t>ケッカ</t>
    </rPh>
    <phoneticPr fontId="3"/>
  </si>
  <si>
    <t>⊿Z途中計算</t>
    <rPh sb="2" eb="6">
      <t>トチュウケイサン</t>
    </rPh>
    <phoneticPr fontId="3"/>
  </si>
  <si>
    <t>算出結果</t>
    <rPh sb="0" eb="2">
      <t>サンシュツ</t>
    </rPh>
    <rPh sb="2" eb="4">
      <t>ケッカ</t>
    </rPh>
    <phoneticPr fontId="3"/>
  </si>
  <si>
    <t>安心MH工法判定</t>
    <rPh sb="0" eb="2">
      <t>アンシン</t>
    </rPh>
    <rPh sb="4" eb="6">
      <t>コウホウ</t>
    </rPh>
    <rPh sb="6" eb="8">
      <t>ハンテイ</t>
    </rPh>
    <phoneticPr fontId="3"/>
  </si>
  <si>
    <t>安心MH工法種別</t>
    <rPh sb="0" eb="2">
      <t>アンシン</t>
    </rPh>
    <rPh sb="4" eb="6">
      <t>コウホウ</t>
    </rPh>
    <rPh sb="6" eb="8">
      <t>シュベツ</t>
    </rPh>
    <phoneticPr fontId="3"/>
  </si>
  <si>
    <t>安心MH工法マンホール構造</t>
    <rPh sb="0" eb="2">
      <t>アンシン</t>
    </rPh>
    <rPh sb="4" eb="6">
      <t>コウホウ</t>
    </rPh>
    <rPh sb="11" eb="13">
      <t>コウゾウ</t>
    </rPh>
    <phoneticPr fontId="3"/>
  </si>
  <si>
    <t>第2'項</t>
    <rPh sb="0" eb="1">
      <t>ダイ</t>
    </rPh>
    <rPh sb="3" eb="4">
      <t>コウ</t>
    </rPh>
    <phoneticPr fontId="3"/>
  </si>
  <si>
    <t>第3''項</t>
    <rPh sb="0" eb="1">
      <t>ダイ</t>
    </rPh>
    <rPh sb="4" eb="5">
      <t>コウ</t>
    </rPh>
    <phoneticPr fontId="3"/>
  </si>
  <si>
    <t>ろ過器個数</t>
    <phoneticPr fontId="3"/>
  </si>
  <si>
    <t>起振後マンホール構造</t>
    <rPh sb="0" eb="3">
      <t>キシンゴ</t>
    </rPh>
    <rPh sb="8" eb="10">
      <t>コウゾウ</t>
    </rPh>
    <phoneticPr fontId="3"/>
  </si>
  <si>
    <t>起振後起振箇所数</t>
    <rPh sb="0" eb="3">
      <t>キシンゴ</t>
    </rPh>
    <rPh sb="3" eb="8">
      <t>キシンカショスウ</t>
    </rPh>
    <phoneticPr fontId="3"/>
  </si>
  <si>
    <t>起振後判定</t>
    <rPh sb="0" eb="3">
      <t>キシンゴ</t>
    </rPh>
    <rPh sb="3" eb="5">
      <t>ハンテイ</t>
    </rPh>
    <phoneticPr fontId="3"/>
  </si>
  <si>
    <t>起振後工法種別</t>
    <rPh sb="0" eb="3">
      <t>キシンゴ</t>
    </rPh>
    <rPh sb="3" eb="5">
      <t>コウホウ</t>
    </rPh>
    <rPh sb="5" eb="7">
      <t>シュベツ</t>
    </rPh>
    <phoneticPr fontId="3"/>
  </si>
  <si>
    <t>算出結果</t>
    <rPh sb="0" eb="4">
      <t>サンシュツケッカ</t>
    </rPh>
    <phoneticPr fontId="3"/>
  </si>
  <si>
    <t>途中計算</t>
    <rPh sb="0" eb="2">
      <t>トチュウ</t>
    </rPh>
    <rPh sb="2" eb="4">
      <t>ケイサン</t>
    </rPh>
    <phoneticPr fontId="3"/>
  </si>
  <si>
    <t>総括判定結果</t>
    <rPh sb="0" eb="2">
      <t>ソウカツ</t>
    </rPh>
    <rPh sb="2" eb="6">
      <t>ハンテイケッカ</t>
    </rPh>
    <phoneticPr fontId="3"/>
  </si>
  <si>
    <t>総括工法種別</t>
    <rPh sb="0" eb="2">
      <t>ソウカツ</t>
    </rPh>
    <rPh sb="2" eb="4">
      <t>コウホウ</t>
    </rPh>
    <rPh sb="4" eb="6">
      <t>シュベツ</t>
    </rPh>
    <phoneticPr fontId="3"/>
  </si>
  <si>
    <t>総括ろ過器個数</t>
    <rPh sb="0" eb="2">
      <t>ソウカツ</t>
    </rPh>
    <rPh sb="3" eb="5">
      <t>カキ</t>
    </rPh>
    <rPh sb="5" eb="7">
      <t>コスウ</t>
    </rPh>
    <phoneticPr fontId="3"/>
  </si>
  <si>
    <t>総括起振箇所数</t>
    <rPh sb="0" eb="2">
      <t>ソウカツ</t>
    </rPh>
    <rPh sb="2" eb="7">
      <t>キシンカショスウ</t>
    </rPh>
    <phoneticPr fontId="3"/>
  </si>
  <si>
    <t>総括起振後Dγ1</t>
    <rPh sb="0" eb="2">
      <t>ソウカツ</t>
    </rPh>
    <rPh sb="2" eb="5">
      <t>キシンゴ</t>
    </rPh>
    <phoneticPr fontId="3"/>
  </si>
  <si>
    <t>総括</t>
    <rPh sb="0" eb="2">
      <t>ソウカツ</t>
    </rPh>
    <phoneticPr fontId="3"/>
  </si>
  <si>
    <t>安心マンホール工法　浮上計算書　改訂履歴</t>
    <rPh sb="0" eb="2">
      <t>アンシン</t>
    </rPh>
    <rPh sb="7" eb="9">
      <t>コウホウ</t>
    </rPh>
    <rPh sb="10" eb="15">
      <t>フジョウケイサンショ</t>
    </rPh>
    <rPh sb="16" eb="18">
      <t>カイテイ</t>
    </rPh>
    <rPh sb="18" eb="20">
      <t>リレキ</t>
    </rPh>
    <phoneticPr fontId="3"/>
  </si>
  <si>
    <t>版数</t>
    <rPh sb="0" eb="2">
      <t>ハンスウ</t>
    </rPh>
    <phoneticPr fontId="3"/>
  </si>
  <si>
    <t>改訂日</t>
    <rPh sb="0" eb="3">
      <t>カイテイビ</t>
    </rPh>
    <phoneticPr fontId="3"/>
  </si>
  <si>
    <t>改訂内容</t>
    <rPh sb="0" eb="4">
      <t>カイテイナイヨウ</t>
    </rPh>
    <phoneticPr fontId="3"/>
  </si>
  <si>
    <t>備考</t>
    <rPh sb="0" eb="2">
      <t>ビコウ</t>
    </rPh>
    <phoneticPr fontId="3"/>
  </si>
  <si>
    <t>1.0.0</t>
    <phoneticPr fontId="3"/>
  </si>
  <si>
    <r>
      <rPr>
        <i/>
        <sz val="14"/>
        <color theme="1"/>
        <rFont val="Yu Gothic"/>
        <family val="3"/>
        <charset val="128"/>
        <scheme val="minor"/>
      </rPr>
      <t xml:space="preserve">Q </t>
    </r>
    <r>
      <rPr>
        <sz val="14"/>
        <color theme="1"/>
        <rFont val="Yu Gothic"/>
        <family val="3"/>
        <charset val="128"/>
        <scheme val="minor"/>
      </rPr>
      <t>は液状化時には限りなくゼロとなり、</t>
    </r>
    <r>
      <rPr>
        <i/>
        <sz val="14"/>
        <color theme="1"/>
        <rFont val="Yu Gothic"/>
        <family val="3"/>
        <charset val="128"/>
        <scheme val="minor"/>
      </rPr>
      <t xml:space="preserve">W </t>
    </r>
    <r>
      <rPr>
        <sz val="14"/>
        <color theme="1"/>
        <rFont val="Yu Gothic"/>
        <family val="3"/>
        <charset val="128"/>
        <scheme val="minor"/>
      </rPr>
      <t xml:space="preserve">のみで浮上に抵抗する。
</t>
    </r>
    <r>
      <rPr>
        <i/>
        <sz val="14"/>
        <color theme="1"/>
        <rFont val="Yu Gothic"/>
        <family val="3"/>
        <charset val="128"/>
        <scheme val="minor"/>
      </rPr>
      <t xml:space="preserve">W </t>
    </r>
    <r>
      <rPr>
        <sz val="14"/>
        <color theme="1"/>
        <rFont val="Yu Gothic"/>
        <family val="3"/>
        <charset val="128"/>
        <scheme val="minor"/>
      </rPr>
      <t>は安全側に考えてマンホール自重のみとするが、舗装構成が厚い場合や上載土荷重を考慮できる場合などでは別途考慮することができる。</t>
    </r>
    <phoneticPr fontId="3"/>
  </si>
  <si>
    <r>
      <rPr>
        <i/>
        <sz val="14"/>
        <color theme="1"/>
        <rFont val="Yu Gothic"/>
        <family val="3"/>
        <charset val="128"/>
        <scheme val="minor"/>
      </rPr>
      <t>W</t>
    </r>
    <r>
      <rPr>
        <sz val="14"/>
        <color theme="1"/>
        <rFont val="Yu Gothic"/>
        <family val="2"/>
        <scheme val="minor"/>
      </rPr>
      <t>＝（マンホール重量）+（上載荷重）</t>
    </r>
    <rPh sb="8" eb="10">
      <t>ジュウリョウ</t>
    </rPh>
    <rPh sb="13" eb="14">
      <t>ジョウ</t>
    </rPh>
    <rPh sb="14" eb="15">
      <t>サイ</t>
    </rPh>
    <rPh sb="15" eb="17">
      <t>カジュウ</t>
    </rPh>
    <phoneticPr fontId="3"/>
  </si>
  <si>
    <r>
      <t xml:space="preserve">式（1.1）において </t>
    </r>
    <r>
      <rPr>
        <i/>
        <sz val="12"/>
        <color theme="1"/>
        <rFont val="Yu Gothic"/>
        <family val="3"/>
        <charset val="128"/>
        <scheme val="minor"/>
      </rPr>
      <t>Fs</t>
    </r>
    <r>
      <rPr>
        <sz val="12"/>
        <color theme="1"/>
        <rFont val="Yu Gothic"/>
        <family val="3"/>
        <charset val="128"/>
        <scheme val="minor"/>
      </rPr>
      <t xml:space="preserve"> ＝ 1 とした条件で、最大浮上量は次式にて求める。
なお、式（1.2）は式（1.3）において、 d</t>
    </r>
    <r>
      <rPr>
        <vertAlign val="subscript"/>
        <sz val="12"/>
        <color theme="1"/>
        <rFont val="Yu Gothic"/>
        <family val="3"/>
        <charset val="128"/>
        <scheme val="minor"/>
      </rPr>
      <t xml:space="preserve">1 </t>
    </r>
    <r>
      <rPr>
        <sz val="12"/>
        <color theme="1"/>
        <rFont val="Yu Gothic"/>
        <family val="3"/>
        <charset val="128"/>
        <scheme val="minor"/>
      </rPr>
      <t>＝ d</t>
    </r>
    <r>
      <rPr>
        <vertAlign val="subscript"/>
        <sz val="12"/>
        <color theme="1"/>
        <rFont val="Yu Gothic"/>
        <family val="3"/>
        <charset val="128"/>
        <scheme val="minor"/>
      </rPr>
      <t xml:space="preserve">2 </t>
    </r>
    <r>
      <rPr>
        <sz val="12"/>
        <color theme="1"/>
        <rFont val="Yu Gothic"/>
        <family val="3"/>
        <charset val="128"/>
        <scheme val="minor"/>
      </rPr>
      <t>とした場合の式である。</t>
    </r>
    <rPh sb="0" eb="1">
      <t>シキ</t>
    </rPh>
    <rPh sb="21" eb="23">
      <t>ジョウケン</t>
    </rPh>
    <rPh sb="25" eb="30">
      <t>サイダイフジョウリョウ</t>
    </rPh>
    <rPh sb="31" eb="33">
      <t>ジシキ</t>
    </rPh>
    <rPh sb="35" eb="36">
      <t>モト</t>
    </rPh>
    <phoneticPr fontId="3"/>
  </si>
  <si>
    <r>
      <rPr>
        <i/>
        <sz val="12"/>
        <color theme="1"/>
        <rFont val="Yu Gothic"/>
        <family val="3"/>
        <charset val="128"/>
        <scheme val="minor"/>
      </rPr>
      <t>U</t>
    </r>
    <r>
      <rPr>
        <sz val="12"/>
        <color theme="1"/>
        <rFont val="Yu Gothic"/>
        <family val="2"/>
        <scheme val="minor"/>
      </rPr>
      <t>　　：揚圧力（kN）＝π*（d/2）</t>
    </r>
    <r>
      <rPr>
        <vertAlign val="superscript"/>
        <sz val="12"/>
        <color theme="1"/>
        <rFont val="Yu Gothic"/>
        <family val="3"/>
        <charset val="128"/>
        <scheme val="minor"/>
      </rPr>
      <t>2</t>
    </r>
    <r>
      <rPr>
        <sz val="12"/>
        <color theme="1"/>
        <rFont val="Yu Gothic"/>
        <family val="2"/>
        <scheme val="minor"/>
      </rPr>
      <t>*（</t>
    </r>
    <r>
      <rPr>
        <i/>
        <sz val="12"/>
        <color theme="1"/>
        <rFont val="Yu Gothic"/>
        <family val="3"/>
        <charset val="128"/>
        <scheme val="minor"/>
      </rPr>
      <t>U</t>
    </r>
    <r>
      <rPr>
        <i/>
        <vertAlign val="subscript"/>
        <sz val="12"/>
        <color theme="1"/>
        <rFont val="Yu Gothic"/>
        <family val="3"/>
        <charset val="128"/>
        <scheme val="minor"/>
      </rPr>
      <t>s</t>
    </r>
    <r>
      <rPr>
        <sz val="12"/>
        <color theme="1"/>
        <rFont val="Yu Gothic"/>
        <family val="2"/>
        <scheme val="minor"/>
      </rPr>
      <t>+</t>
    </r>
    <r>
      <rPr>
        <i/>
        <sz val="12"/>
        <color theme="1"/>
        <rFont val="Yu Gothic"/>
        <family val="3"/>
        <charset val="128"/>
        <scheme val="minor"/>
      </rPr>
      <t>U</t>
    </r>
    <r>
      <rPr>
        <i/>
        <vertAlign val="subscript"/>
        <sz val="12"/>
        <color theme="1"/>
        <rFont val="Yu Gothic"/>
        <family val="3"/>
        <charset val="128"/>
        <scheme val="minor"/>
      </rPr>
      <t>d</t>
    </r>
    <r>
      <rPr>
        <sz val="12"/>
        <color theme="1"/>
        <rFont val="Yu Gothic"/>
        <family val="2"/>
        <scheme val="minor"/>
      </rPr>
      <t xml:space="preserve">）
</t>
    </r>
    <r>
      <rPr>
        <i/>
        <sz val="12"/>
        <color theme="1"/>
        <rFont val="Yu Gothic"/>
        <family val="3"/>
        <charset val="128"/>
        <scheme val="minor"/>
      </rPr>
      <t>U</t>
    </r>
    <r>
      <rPr>
        <i/>
        <vertAlign val="subscript"/>
        <sz val="12"/>
        <color theme="1"/>
        <rFont val="Yu Gothic"/>
        <family val="3"/>
        <charset val="128"/>
        <scheme val="minor"/>
      </rPr>
      <t>s</t>
    </r>
    <r>
      <rPr>
        <sz val="12"/>
        <color theme="1"/>
        <rFont val="Yu Gothic"/>
        <family val="2"/>
        <scheme val="minor"/>
      </rPr>
      <t>　  ：静水圧による揚圧力（kN/m</t>
    </r>
    <r>
      <rPr>
        <vertAlign val="superscript"/>
        <sz val="12"/>
        <color theme="1"/>
        <rFont val="Yu Gothic"/>
        <family val="3"/>
        <charset val="128"/>
        <scheme val="minor"/>
      </rPr>
      <t>2</t>
    </r>
    <r>
      <rPr>
        <sz val="12"/>
        <color theme="1"/>
        <rFont val="Yu Gothic"/>
        <family val="2"/>
        <scheme val="minor"/>
      </rPr>
      <t>）＝</t>
    </r>
    <r>
      <rPr>
        <i/>
        <sz val="12"/>
        <color theme="1"/>
        <rFont val="Yu Gothic"/>
        <family val="3"/>
        <charset val="128"/>
        <scheme val="minor"/>
      </rPr>
      <t>γ</t>
    </r>
    <r>
      <rPr>
        <i/>
        <vertAlign val="subscript"/>
        <sz val="12"/>
        <color theme="1"/>
        <rFont val="Yu Gothic"/>
        <family val="3"/>
        <charset val="128"/>
        <scheme val="minor"/>
      </rPr>
      <t>w</t>
    </r>
    <r>
      <rPr>
        <sz val="12"/>
        <color theme="1"/>
        <rFont val="Yu Gothic"/>
        <family val="2"/>
        <scheme val="minor"/>
      </rPr>
      <t>*（</t>
    </r>
    <r>
      <rPr>
        <i/>
        <sz val="12"/>
        <color theme="1"/>
        <rFont val="Yu Gothic"/>
        <family val="3"/>
        <charset val="128"/>
        <scheme val="minor"/>
      </rPr>
      <t>h</t>
    </r>
    <r>
      <rPr>
        <sz val="12"/>
        <color theme="1"/>
        <rFont val="Yu Gothic"/>
        <family val="2"/>
        <scheme val="minor"/>
      </rPr>
      <t>-</t>
    </r>
    <r>
      <rPr>
        <i/>
        <sz val="12"/>
        <color theme="1"/>
        <rFont val="Yu Gothic"/>
        <family val="3"/>
        <charset val="128"/>
        <scheme val="minor"/>
      </rPr>
      <t>h</t>
    </r>
    <r>
      <rPr>
        <i/>
        <vertAlign val="subscript"/>
        <sz val="12"/>
        <color theme="1"/>
        <rFont val="Yu Gothic"/>
        <family val="3"/>
        <charset val="128"/>
        <scheme val="minor"/>
      </rPr>
      <t>w</t>
    </r>
    <r>
      <rPr>
        <sz val="12"/>
        <color theme="1"/>
        <rFont val="Yu Gothic"/>
        <family val="2"/>
        <scheme val="minor"/>
      </rPr>
      <t xml:space="preserve">-⊿Z-⊿S）
</t>
    </r>
    <r>
      <rPr>
        <i/>
        <sz val="12"/>
        <color theme="1"/>
        <rFont val="Yu Gothic"/>
        <family val="3"/>
        <charset val="128"/>
        <scheme val="minor"/>
      </rPr>
      <t>U</t>
    </r>
    <r>
      <rPr>
        <i/>
        <vertAlign val="subscript"/>
        <sz val="12"/>
        <color theme="1"/>
        <rFont val="Yu Gothic"/>
        <family val="3"/>
        <charset val="128"/>
        <scheme val="minor"/>
      </rPr>
      <t>d</t>
    </r>
    <r>
      <rPr>
        <i/>
        <sz val="12"/>
        <color theme="1"/>
        <rFont val="Yu Gothic"/>
        <family val="3"/>
        <charset val="128"/>
        <scheme val="minor"/>
      </rPr>
      <t>　</t>
    </r>
    <r>
      <rPr>
        <sz val="12"/>
        <color theme="1"/>
        <rFont val="Yu Gothic"/>
        <family val="2"/>
        <scheme val="minor"/>
      </rPr>
      <t xml:space="preserve">  ：地震時の過剰間隙水圧による揚圧力（kN/m</t>
    </r>
    <r>
      <rPr>
        <vertAlign val="superscript"/>
        <sz val="12"/>
        <color theme="1"/>
        <rFont val="Yu Gothic"/>
        <family val="3"/>
        <charset val="128"/>
        <scheme val="minor"/>
      </rPr>
      <t>2</t>
    </r>
    <r>
      <rPr>
        <sz val="12"/>
        <color theme="1"/>
        <rFont val="Yu Gothic"/>
        <family val="2"/>
        <scheme val="minor"/>
      </rPr>
      <t>）
　　　　＝</t>
    </r>
    <r>
      <rPr>
        <i/>
        <sz val="12"/>
        <color theme="1"/>
        <rFont val="Yu Gothic"/>
        <family val="3"/>
        <charset val="128"/>
        <scheme val="minor"/>
      </rPr>
      <t>γ</t>
    </r>
    <r>
      <rPr>
        <i/>
        <vertAlign val="subscript"/>
        <sz val="12"/>
        <color theme="1"/>
        <rFont val="Yu Gothic"/>
        <family val="3"/>
        <charset val="128"/>
        <scheme val="minor"/>
      </rPr>
      <t>t1</t>
    </r>
    <r>
      <rPr>
        <sz val="12"/>
        <color theme="1"/>
        <rFont val="Yu Gothic"/>
        <family val="2"/>
        <scheme val="minor"/>
      </rPr>
      <t>*</t>
    </r>
    <r>
      <rPr>
        <i/>
        <sz val="12"/>
        <color theme="1"/>
        <rFont val="Yu Gothic"/>
        <family val="3"/>
        <charset val="128"/>
        <scheme val="minor"/>
      </rPr>
      <t>h</t>
    </r>
    <r>
      <rPr>
        <i/>
        <vertAlign val="subscript"/>
        <sz val="12"/>
        <color theme="1"/>
        <rFont val="Yu Gothic"/>
        <family val="3"/>
        <charset val="128"/>
        <scheme val="minor"/>
      </rPr>
      <t>w</t>
    </r>
    <r>
      <rPr>
        <sz val="12"/>
        <color theme="1"/>
        <rFont val="Yu Gothic"/>
        <family val="2"/>
        <scheme val="minor"/>
      </rPr>
      <t>+</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2"/>
        <scheme val="minor"/>
      </rPr>
      <t>*</t>
    </r>
    <r>
      <rPr>
        <i/>
        <sz val="12"/>
        <color theme="1"/>
        <rFont val="Yu Gothic"/>
        <family val="3"/>
        <charset val="128"/>
        <scheme val="minor"/>
      </rPr>
      <t>γ'</t>
    </r>
    <r>
      <rPr>
        <i/>
        <vertAlign val="subscript"/>
        <sz val="12"/>
        <color theme="1"/>
        <rFont val="Yu Gothic"/>
        <family val="3"/>
        <charset val="128"/>
        <scheme val="minor"/>
      </rPr>
      <t>t2</t>
    </r>
    <r>
      <rPr>
        <sz val="12"/>
        <color theme="1"/>
        <rFont val="Yu Gothic"/>
        <family val="2"/>
        <scheme val="minor"/>
      </rPr>
      <t>*（</t>
    </r>
    <r>
      <rPr>
        <i/>
        <sz val="12"/>
        <color theme="1"/>
        <rFont val="Yu Gothic"/>
        <family val="3"/>
        <charset val="128"/>
        <scheme val="minor"/>
      </rPr>
      <t>h</t>
    </r>
    <r>
      <rPr>
        <sz val="12"/>
        <color theme="1"/>
        <rFont val="Yu Gothic"/>
        <family val="2"/>
        <scheme val="minor"/>
      </rPr>
      <t>-</t>
    </r>
    <r>
      <rPr>
        <i/>
        <sz val="12"/>
        <color theme="1"/>
        <rFont val="Yu Gothic"/>
        <family val="3"/>
        <charset val="128"/>
        <scheme val="minor"/>
      </rPr>
      <t>h</t>
    </r>
    <r>
      <rPr>
        <i/>
        <vertAlign val="subscript"/>
        <sz val="12"/>
        <color theme="1"/>
        <rFont val="Yu Gothic"/>
        <family val="3"/>
        <charset val="128"/>
        <scheme val="minor"/>
      </rPr>
      <t>w</t>
    </r>
    <r>
      <rPr>
        <sz val="12"/>
        <color theme="1"/>
        <rFont val="Yu Gothic"/>
        <family val="2"/>
        <scheme val="minor"/>
      </rPr>
      <t>-⊿Z-⊿S）</t>
    </r>
    <rPh sb="4" eb="7">
      <t>ヨウアツリョク</t>
    </rPh>
    <rPh sb="35" eb="38">
      <t>セイスイアツ</t>
    </rPh>
    <rPh sb="41" eb="44">
      <t>ヨウアツリョク</t>
    </rPh>
    <rPh sb="74" eb="77">
      <t>ジシンジ</t>
    </rPh>
    <rPh sb="78" eb="84">
      <t>カジョウカンゲキスイアツ</t>
    </rPh>
    <rPh sb="87" eb="90">
      <t>ヨウアツリョク</t>
    </rPh>
    <phoneticPr fontId="3"/>
  </si>
  <si>
    <r>
      <t>ここに、
　　</t>
    </r>
    <r>
      <rPr>
        <i/>
        <sz val="12"/>
        <color theme="1"/>
        <rFont val="Yu Gothic"/>
        <family val="3"/>
        <charset val="128"/>
        <scheme val="minor"/>
      </rPr>
      <t>Bn</t>
    </r>
    <r>
      <rPr>
        <sz val="12"/>
        <color theme="1"/>
        <rFont val="Yu Gothic"/>
        <family val="2"/>
        <scheme val="minor"/>
      </rPr>
      <t>：浮上抵抗力（kN）は次式にて求められる。
　　　　</t>
    </r>
    <r>
      <rPr>
        <i/>
        <sz val="12"/>
        <color theme="1"/>
        <rFont val="Yu Gothic"/>
        <family val="3"/>
        <charset val="128"/>
        <scheme val="minor"/>
      </rPr>
      <t>Bn</t>
    </r>
    <r>
      <rPr>
        <sz val="12"/>
        <color theme="1"/>
        <rFont val="Yu Gothic"/>
        <family val="2"/>
        <scheme val="minor"/>
      </rPr>
      <t>＝π*</t>
    </r>
    <r>
      <rPr>
        <i/>
        <sz val="12"/>
        <color theme="1"/>
        <rFont val="Yu Gothic"/>
        <family val="3"/>
        <charset val="128"/>
        <scheme val="minor"/>
      </rPr>
      <t>d</t>
    </r>
    <r>
      <rPr>
        <sz val="12"/>
        <color theme="1"/>
        <rFont val="Yu Gothic"/>
        <family val="2"/>
        <scheme val="minor"/>
      </rPr>
      <t>（</t>
    </r>
    <r>
      <rPr>
        <i/>
        <sz val="12"/>
        <color theme="1"/>
        <rFont val="Yu Gothic"/>
        <family val="3"/>
        <charset val="128"/>
        <scheme val="minor"/>
      </rPr>
      <t>h</t>
    </r>
    <r>
      <rPr>
        <sz val="12"/>
        <color theme="1"/>
        <rFont val="Yu Gothic"/>
        <family val="2"/>
        <scheme val="minor"/>
      </rPr>
      <t>－</t>
    </r>
    <r>
      <rPr>
        <i/>
        <sz val="12"/>
        <color theme="1"/>
        <rFont val="Yu Gothic"/>
        <family val="3"/>
        <charset val="128"/>
        <scheme val="minor"/>
      </rPr>
      <t>h</t>
    </r>
    <r>
      <rPr>
        <i/>
        <vertAlign val="subscript"/>
        <sz val="12"/>
        <color theme="1"/>
        <rFont val="Yu Gothic"/>
        <family val="3"/>
        <charset val="128"/>
        <scheme val="minor"/>
      </rPr>
      <t>w</t>
    </r>
    <r>
      <rPr>
        <sz val="12"/>
        <color theme="1"/>
        <rFont val="Yu Gothic"/>
        <family val="2"/>
        <scheme val="minor"/>
      </rPr>
      <t>）*</t>
    </r>
    <r>
      <rPr>
        <i/>
        <sz val="12"/>
        <color theme="1"/>
        <rFont val="Yu Gothic"/>
        <family val="3"/>
        <charset val="128"/>
        <scheme val="minor"/>
      </rPr>
      <t>K'</t>
    </r>
    <r>
      <rPr>
        <sz val="12"/>
        <color theme="1"/>
        <rFont val="Yu Gothic"/>
        <family val="2"/>
        <scheme val="minor"/>
      </rPr>
      <t>*</t>
    </r>
    <r>
      <rPr>
        <i/>
        <sz val="12"/>
        <color theme="1"/>
        <rFont val="Yu Gothic"/>
        <family val="3"/>
        <charset val="128"/>
        <scheme val="minor"/>
      </rPr>
      <t>σ</t>
    </r>
    <r>
      <rPr>
        <i/>
        <vertAlign val="subscript"/>
        <sz val="12"/>
        <color theme="1"/>
        <rFont val="Yu Gothic"/>
        <family val="3"/>
        <charset val="128"/>
        <scheme val="minor"/>
      </rPr>
      <t>v2</t>
    </r>
    <r>
      <rPr>
        <sz val="12"/>
        <color theme="1"/>
        <rFont val="Yu Gothic"/>
        <family val="2"/>
        <scheme val="minor"/>
      </rPr>
      <t>*</t>
    </r>
    <r>
      <rPr>
        <i/>
        <sz val="12"/>
        <color theme="1"/>
        <rFont val="Yu Gothic"/>
        <family val="3"/>
        <charset val="128"/>
        <scheme val="minor"/>
      </rPr>
      <t>k</t>
    </r>
    <r>
      <rPr>
        <i/>
        <vertAlign val="subscript"/>
        <sz val="12"/>
        <color theme="1"/>
        <rFont val="Yu Gothic"/>
        <family val="3"/>
        <charset val="128"/>
        <scheme val="minor"/>
      </rPr>
      <t>b</t>
    </r>
    <r>
      <rPr>
        <sz val="12"/>
        <color theme="1"/>
        <rFont val="Yu Gothic"/>
        <family val="2"/>
        <scheme val="minor"/>
      </rPr>
      <t xml:space="preserve">
　　</t>
    </r>
    <r>
      <rPr>
        <i/>
        <sz val="12"/>
        <color theme="1"/>
        <rFont val="Yu Gothic"/>
        <family val="3"/>
        <charset val="128"/>
        <scheme val="minor"/>
      </rPr>
      <t>kb</t>
    </r>
    <r>
      <rPr>
        <sz val="12"/>
        <color theme="1"/>
        <rFont val="Yu Gothic"/>
        <family val="2"/>
        <scheme val="minor"/>
      </rPr>
      <t xml:space="preserve"> ：液状化した砂によりマンホールが浮上がる際の流体力学上の
　　　　抵抗係数は次式にて求められる。
　　　　</t>
    </r>
    <r>
      <rPr>
        <i/>
        <sz val="12"/>
        <color theme="1"/>
        <rFont val="Yu Gothic"/>
        <family val="3"/>
        <charset val="128"/>
        <scheme val="minor"/>
      </rPr>
      <t>k</t>
    </r>
    <r>
      <rPr>
        <i/>
        <vertAlign val="subscript"/>
        <sz val="12"/>
        <color theme="1"/>
        <rFont val="Yu Gothic"/>
        <family val="3"/>
        <charset val="128"/>
        <scheme val="minor"/>
      </rPr>
      <t>b</t>
    </r>
    <r>
      <rPr>
        <sz val="12"/>
        <color theme="1"/>
        <rFont val="Yu Gothic"/>
        <family val="2"/>
        <scheme val="minor"/>
      </rPr>
      <t>＝0.41*ln（</t>
    </r>
    <r>
      <rPr>
        <i/>
        <sz val="12"/>
        <color theme="1"/>
        <rFont val="Yu Gothic"/>
        <family val="3"/>
        <charset val="128"/>
        <scheme val="minor"/>
      </rPr>
      <t>D</t>
    </r>
    <r>
      <rPr>
        <i/>
        <vertAlign val="subscript"/>
        <sz val="12"/>
        <color theme="1"/>
        <rFont val="Yu Gothic"/>
        <family val="3"/>
        <charset val="128"/>
        <scheme val="minor"/>
      </rPr>
      <t>r1</t>
    </r>
    <r>
      <rPr>
        <sz val="12"/>
        <color theme="1"/>
        <rFont val="Yu Gothic"/>
        <family val="2"/>
        <scheme val="minor"/>
      </rPr>
      <t>）-1.42
　　  ƒ ：液状化時にマンホール底版に作用する揚圧力の加味率（%）</t>
    </r>
    <rPh sb="10" eb="12">
      <t>フジョウ</t>
    </rPh>
    <rPh sb="12" eb="15">
      <t>テイコウリョク</t>
    </rPh>
    <rPh sb="20" eb="22">
      <t>ジシキ</t>
    </rPh>
    <rPh sb="24" eb="25">
      <t>モト</t>
    </rPh>
    <rPh sb="64" eb="67">
      <t>エキジョウカ</t>
    </rPh>
    <rPh sb="69" eb="70">
      <t>スナ</t>
    </rPh>
    <rPh sb="79" eb="81">
      <t>ウキア</t>
    </rPh>
    <rPh sb="83" eb="84">
      <t>サイ</t>
    </rPh>
    <rPh sb="85" eb="90">
      <t>リュウタイリキガクジョウ</t>
    </rPh>
    <rPh sb="96" eb="100">
      <t>テイコウケイスウ</t>
    </rPh>
    <rPh sb="101" eb="103">
      <t>ジシキ</t>
    </rPh>
    <rPh sb="105" eb="106">
      <t>モト</t>
    </rPh>
    <rPh sb="144" eb="147">
      <t>エキジョウカ</t>
    </rPh>
    <rPh sb="147" eb="148">
      <t>ジ</t>
    </rPh>
    <rPh sb="154" eb="156">
      <t>テイバン</t>
    </rPh>
    <rPh sb="157" eb="159">
      <t>サヨウ</t>
    </rPh>
    <rPh sb="161" eb="164">
      <t>ヨウアツリョク</t>
    </rPh>
    <rPh sb="165" eb="168">
      <t>カミリツ</t>
    </rPh>
    <phoneticPr fontId="3"/>
  </si>
  <si>
    <r>
      <t>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 過剰間隙水圧比　埋戻し土の透水係数K</t>
    </r>
    <r>
      <rPr>
        <vertAlign val="subscript"/>
        <sz val="12"/>
        <color theme="1"/>
        <rFont val="Yu Gothic"/>
        <family val="3"/>
        <charset val="128"/>
        <scheme val="minor"/>
      </rPr>
      <t>s</t>
    </r>
    <r>
      <rPr>
        <sz val="12"/>
        <color theme="1"/>
        <rFont val="Yu Gothic"/>
        <family val="3"/>
        <charset val="128"/>
        <scheme val="minor"/>
      </rPr>
      <t xml:space="preserve">
　　　　　</t>
    </r>
    <r>
      <rPr>
        <i/>
        <sz val="12"/>
        <color theme="1"/>
        <rFont val="Yu Gothic"/>
        <family val="3"/>
        <charset val="128"/>
        <scheme val="minor"/>
      </rPr>
      <t>Ks</t>
    </r>
    <r>
      <rPr>
        <sz val="12"/>
        <color theme="1"/>
        <rFont val="Yu Gothic"/>
        <family val="3"/>
        <charset val="128"/>
        <scheme val="minor"/>
      </rPr>
      <t>＝10</t>
    </r>
    <r>
      <rPr>
        <vertAlign val="superscript"/>
        <sz val="12"/>
        <color theme="1"/>
        <rFont val="Yu Gothic"/>
        <family val="3"/>
        <charset val="128"/>
        <scheme val="minor"/>
      </rPr>
      <t>-2</t>
    </r>
    <r>
      <rPr>
        <sz val="12"/>
        <color theme="1"/>
        <rFont val="Yu Gothic"/>
        <family val="3"/>
        <charset val="128"/>
        <scheme val="minor"/>
      </rPr>
      <t>　⇒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＝0.6
　　　　　</t>
    </r>
    <r>
      <rPr>
        <i/>
        <sz val="12"/>
        <color theme="1"/>
        <rFont val="Yu Gothic"/>
        <family val="3"/>
        <charset val="128"/>
        <scheme val="minor"/>
      </rPr>
      <t>Ks</t>
    </r>
    <r>
      <rPr>
        <sz val="12"/>
        <color theme="1"/>
        <rFont val="Yu Gothic"/>
        <family val="3"/>
        <charset val="128"/>
        <scheme val="minor"/>
      </rPr>
      <t>＝10</t>
    </r>
    <r>
      <rPr>
        <vertAlign val="superscript"/>
        <sz val="12"/>
        <color theme="1"/>
        <rFont val="Yu Gothic"/>
        <family val="3"/>
        <charset val="128"/>
        <scheme val="minor"/>
      </rPr>
      <t>-3</t>
    </r>
    <r>
      <rPr>
        <sz val="12"/>
        <color theme="1"/>
        <rFont val="Yu Gothic"/>
        <family val="3"/>
        <charset val="128"/>
        <scheme val="minor"/>
      </rPr>
      <t>　⇒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＝0.8</t>
    </r>
    <rPh sb="6" eb="13">
      <t>カジョウカンゲキスイアツヒ</t>
    </rPh>
    <rPh sb="14" eb="16">
      <t>ウメモド</t>
    </rPh>
    <rPh sb="17" eb="18">
      <t>ド</t>
    </rPh>
    <rPh sb="19" eb="23">
      <t>トウスイケイスウ</t>
    </rPh>
    <phoneticPr fontId="3"/>
  </si>
  <si>
    <r>
      <t>表-2　埋戻し土の透水係数：</t>
    </r>
    <r>
      <rPr>
        <i/>
        <sz val="12"/>
        <color theme="1"/>
        <rFont val="Yu Gothic"/>
        <family val="3"/>
        <charset val="128"/>
        <scheme val="minor"/>
      </rPr>
      <t>k</t>
    </r>
    <r>
      <rPr>
        <i/>
        <vertAlign val="subscript"/>
        <sz val="12"/>
        <color theme="1"/>
        <rFont val="Yu Gothic"/>
        <family val="3"/>
        <charset val="128"/>
        <scheme val="minor"/>
      </rPr>
      <t>s</t>
    </r>
    <r>
      <rPr>
        <sz val="12"/>
        <color theme="1"/>
        <rFont val="Yu Gothic"/>
        <family val="3"/>
        <charset val="128"/>
        <scheme val="minor"/>
      </rPr>
      <t>（cm/sec）と加味率（%）</t>
    </r>
    <rPh sb="0" eb="1">
      <t>ヒョウ</t>
    </rPh>
    <rPh sb="4" eb="6">
      <t>ウメモド</t>
    </rPh>
    <rPh sb="7" eb="8">
      <t>ド</t>
    </rPh>
    <rPh sb="9" eb="13">
      <t>トウスイケイスウ</t>
    </rPh>
    <rPh sb="25" eb="28">
      <t>カミリツ</t>
    </rPh>
    <phoneticPr fontId="3"/>
  </si>
  <si>
    <r>
      <t>表-3　埋戻し土の透水係数：</t>
    </r>
    <r>
      <rPr>
        <i/>
        <sz val="12"/>
        <color theme="1"/>
        <rFont val="Yu Gothic"/>
        <family val="3"/>
        <charset val="128"/>
        <scheme val="minor"/>
      </rPr>
      <t>k</t>
    </r>
    <r>
      <rPr>
        <i/>
        <vertAlign val="subscript"/>
        <sz val="12"/>
        <color theme="1"/>
        <rFont val="Yu Gothic"/>
        <family val="3"/>
        <charset val="128"/>
        <scheme val="minor"/>
      </rPr>
      <t>s</t>
    </r>
    <r>
      <rPr>
        <sz val="12"/>
        <color theme="1"/>
        <rFont val="Yu Gothic"/>
        <family val="3"/>
        <charset val="128"/>
        <scheme val="minor"/>
      </rPr>
      <t>（cm/sec）と加味率（%）</t>
    </r>
    <rPh sb="0" eb="1">
      <t>ヒョウ</t>
    </rPh>
    <rPh sb="4" eb="6">
      <t>ウメモド</t>
    </rPh>
    <rPh sb="7" eb="8">
      <t>ド</t>
    </rPh>
    <rPh sb="9" eb="13">
      <t>トウスイケイスウ</t>
    </rPh>
    <rPh sb="25" eb="28">
      <t>カミリツ</t>
    </rPh>
    <phoneticPr fontId="3"/>
  </si>
  <si>
    <r>
      <t>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 過剰間隙水圧比　埋戻し土の透水係数</t>
    </r>
    <r>
      <rPr>
        <i/>
        <sz val="12"/>
        <color theme="1"/>
        <rFont val="Yu Gothic"/>
        <family val="3"/>
        <charset val="128"/>
        <scheme val="minor"/>
      </rPr>
      <t>K</t>
    </r>
    <r>
      <rPr>
        <i/>
        <vertAlign val="subscript"/>
        <sz val="12"/>
        <color theme="1"/>
        <rFont val="Yu Gothic"/>
        <family val="3"/>
        <charset val="128"/>
        <scheme val="minor"/>
      </rPr>
      <t>s</t>
    </r>
    <r>
      <rPr>
        <sz val="12"/>
        <color theme="1"/>
        <rFont val="Yu Gothic"/>
        <family val="3"/>
        <charset val="128"/>
        <scheme val="minor"/>
      </rPr>
      <t xml:space="preserve">
　　　　</t>
    </r>
    <r>
      <rPr>
        <i/>
        <sz val="12"/>
        <color theme="1"/>
        <rFont val="Yu Gothic"/>
        <family val="3"/>
        <charset val="128"/>
        <scheme val="minor"/>
      </rPr>
      <t>Ks</t>
    </r>
    <r>
      <rPr>
        <sz val="12"/>
        <color theme="1"/>
        <rFont val="Yu Gothic"/>
        <family val="3"/>
        <charset val="128"/>
        <scheme val="minor"/>
      </rPr>
      <t>＝10</t>
    </r>
    <r>
      <rPr>
        <vertAlign val="superscript"/>
        <sz val="12"/>
        <color theme="1"/>
        <rFont val="Yu Gothic"/>
        <family val="3"/>
        <charset val="128"/>
        <scheme val="minor"/>
      </rPr>
      <t>-2</t>
    </r>
    <r>
      <rPr>
        <sz val="12"/>
        <color theme="1"/>
        <rFont val="Yu Gothic"/>
        <family val="3"/>
        <charset val="128"/>
        <scheme val="minor"/>
      </rPr>
      <t>　⇒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＝0.6
　　　　</t>
    </r>
    <r>
      <rPr>
        <i/>
        <sz val="12"/>
        <color theme="1"/>
        <rFont val="Yu Gothic"/>
        <family val="3"/>
        <charset val="128"/>
        <scheme val="minor"/>
      </rPr>
      <t>Ks</t>
    </r>
    <r>
      <rPr>
        <sz val="12"/>
        <color theme="1"/>
        <rFont val="Yu Gothic"/>
        <family val="3"/>
        <charset val="128"/>
        <scheme val="minor"/>
      </rPr>
      <t>＝10</t>
    </r>
    <r>
      <rPr>
        <vertAlign val="superscript"/>
        <sz val="12"/>
        <color theme="1"/>
        <rFont val="Yu Gothic"/>
        <family val="3"/>
        <charset val="128"/>
        <scheme val="minor"/>
      </rPr>
      <t>-3</t>
    </r>
    <r>
      <rPr>
        <sz val="12"/>
        <color theme="1"/>
        <rFont val="Yu Gothic"/>
        <family val="3"/>
        <charset val="128"/>
        <scheme val="minor"/>
      </rPr>
      <t>　⇒　</t>
    </r>
    <r>
      <rPr>
        <i/>
        <sz val="12"/>
        <color theme="1"/>
        <rFont val="Yu Gothic"/>
        <family val="3"/>
        <charset val="128"/>
        <scheme val="minor"/>
      </rPr>
      <t>γ</t>
    </r>
    <r>
      <rPr>
        <i/>
        <vertAlign val="subscript"/>
        <sz val="12"/>
        <color theme="1"/>
        <rFont val="Yu Gothic"/>
        <family val="3"/>
        <charset val="128"/>
        <scheme val="minor"/>
      </rPr>
      <t>u</t>
    </r>
    <r>
      <rPr>
        <sz val="12"/>
        <color theme="1"/>
        <rFont val="Yu Gothic"/>
        <family val="3"/>
        <charset val="128"/>
        <scheme val="minor"/>
      </rPr>
      <t>＝0.8</t>
    </r>
    <rPh sb="5" eb="12">
      <t>カジョウカンゲキスイアツヒ</t>
    </rPh>
    <rPh sb="13" eb="15">
      <t>ウメモド</t>
    </rPh>
    <rPh sb="16" eb="17">
      <t>ド</t>
    </rPh>
    <rPh sb="18" eb="22">
      <t>トウスイケイスウ</t>
    </rPh>
    <phoneticPr fontId="3"/>
  </si>
  <si>
    <r>
      <t xml:space="preserve">人孔高
</t>
    </r>
    <r>
      <rPr>
        <i/>
        <sz val="11"/>
        <color theme="1"/>
        <rFont val="游ゴシック"/>
        <family val="3"/>
        <charset val="128"/>
      </rPr>
      <t>ｈ</t>
    </r>
    <rPh sb="0" eb="2">
      <t>ジンコウ</t>
    </rPh>
    <rPh sb="2" eb="3">
      <t>ダカ</t>
    </rPh>
    <phoneticPr fontId="31"/>
  </si>
  <si>
    <r>
      <t>U</t>
    </r>
    <r>
      <rPr>
        <i/>
        <vertAlign val="subscript"/>
        <sz val="11"/>
        <rFont val="游ゴシック"/>
        <family val="3"/>
        <charset val="128"/>
      </rPr>
      <t>s</t>
    </r>
    <phoneticPr fontId="3"/>
  </si>
  <si>
    <r>
      <t>U</t>
    </r>
    <r>
      <rPr>
        <i/>
        <vertAlign val="subscript"/>
        <sz val="11"/>
        <rFont val="游ゴシック"/>
        <family val="3"/>
        <charset val="128"/>
      </rPr>
      <t>d</t>
    </r>
    <phoneticPr fontId="3"/>
  </si>
  <si>
    <r>
      <t>σ</t>
    </r>
    <r>
      <rPr>
        <i/>
        <vertAlign val="subscript"/>
        <sz val="11"/>
        <color theme="1"/>
        <rFont val="Yu Gothic"/>
        <family val="3"/>
        <charset val="128"/>
        <scheme val="minor"/>
      </rPr>
      <t>v2</t>
    </r>
    <phoneticPr fontId="3"/>
  </si>
  <si>
    <r>
      <t>K</t>
    </r>
    <r>
      <rPr>
        <i/>
        <vertAlign val="subscript"/>
        <sz val="11"/>
        <color theme="1"/>
        <rFont val="Yu Gothic"/>
        <family val="3"/>
        <charset val="128"/>
        <scheme val="minor"/>
      </rPr>
      <t>b</t>
    </r>
    <phoneticPr fontId="3"/>
  </si>
  <si>
    <r>
      <t>B</t>
    </r>
    <r>
      <rPr>
        <i/>
        <vertAlign val="subscript"/>
        <sz val="11"/>
        <color theme="1"/>
        <rFont val="Yu Gothic"/>
        <family val="3"/>
        <charset val="128"/>
        <scheme val="minor"/>
      </rPr>
      <t>n</t>
    </r>
    <phoneticPr fontId="3"/>
  </si>
  <si>
    <r>
      <t>γ</t>
    </r>
    <r>
      <rPr>
        <i/>
        <vertAlign val="subscript"/>
        <sz val="11"/>
        <color theme="1"/>
        <rFont val="Yu Gothic"/>
        <family val="3"/>
        <charset val="128"/>
        <scheme val="minor"/>
      </rPr>
      <t>u</t>
    </r>
    <phoneticPr fontId="3"/>
  </si>
  <si>
    <r>
      <t>許容浮上量より、トライアルにて</t>
    </r>
    <r>
      <rPr>
        <i/>
        <sz val="14"/>
        <color theme="1"/>
        <rFont val="Yu Gothic"/>
        <family val="3"/>
        <charset val="128"/>
        <scheme val="minor"/>
      </rPr>
      <t>Bn</t>
    </r>
    <r>
      <rPr>
        <sz val="14"/>
        <color theme="1"/>
        <rFont val="Yu Gothic"/>
        <family val="2"/>
        <scheme val="minor"/>
      </rPr>
      <t>を求める。</t>
    </r>
    <rPh sb="0" eb="5">
      <t>キョヨウフジョウリョウ</t>
    </rPh>
    <rPh sb="18" eb="19">
      <t>モト</t>
    </rPh>
    <phoneticPr fontId="3"/>
  </si>
  <si>
    <r>
      <t>より、</t>
    </r>
    <r>
      <rPr>
        <i/>
        <sz val="14"/>
        <color theme="1"/>
        <rFont val="Yu Gothic"/>
        <family val="3"/>
        <charset val="128"/>
        <scheme val="minor"/>
      </rPr>
      <t>k</t>
    </r>
    <r>
      <rPr>
        <i/>
        <vertAlign val="subscript"/>
        <sz val="14"/>
        <color theme="1"/>
        <rFont val="Yu Gothic"/>
        <family val="3"/>
        <charset val="128"/>
        <scheme val="minor"/>
      </rPr>
      <t>b</t>
    </r>
    <r>
      <rPr>
        <sz val="14"/>
        <color theme="1"/>
        <rFont val="Yu Gothic"/>
        <family val="3"/>
        <charset val="128"/>
        <scheme val="minor"/>
      </rPr>
      <t>を求める。</t>
    </r>
    <rPh sb="6" eb="7">
      <t>モト</t>
    </rPh>
    <phoneticPr fontId="3"/>
  </si>
  <si>
    <r>
      <t>初期相対密度を40%としているため、
もし、算出した起振後に必要な相対密度（</t>
    </r>
    <r>
      <rPr>
        <i/>
        <sz val="14"/>
        <color theme="1"/>
        <rFont val="Yu Gothic"/>
        <family val="3"/>
        <charset val="128"/>
        <scheme val="minor"/>
      </rPr>
      <t>D</t>
    </r>
    <r>
      <rPr>
        <i/>
        <vertAlign val="subscript"/>
        <sz val="14"/>
        <color theme="1"/>
        <rFont val="Yu Gothic"/>
        <family val="3"/>
        <charset val="128"/>
        <scheme val="minor"/>
      </rPr>
      <t>γ1</t>
    </r>
    <r>
      <rPr>
        <sz val="14"/>
        <color theme="1"/>
        <rFont val="Yu Gothic"/>
        <family val="3"/>
        <charset val="128"/>
        <scheme val="minor"/>
      </rPr>
      <t>）が40%未満であった場合は、</t>
    </r>
    <r>
      <rPr>
        <i/>
        <sz val="14"/>
        <color theme="1"/>
        <rFont val="Yu Gothic"/>
        <family val="3"/>
        <charset val="128"/>
        <scheme val="minor"/>
      </rPr>
      <t>D</t>
    </r>
    <r>
      <rPr>
        <i/>
        <vertAlign val="subscript"/>
        <sz val="14"/>
        <color theme="1"/>
        <rFont val="Yu Gothic"/>
        <family val="3"/>
        <charset val="128"/>
        <scheme val="minor"/>
      </rPr>
      <t>γ1</t>
    </r>
    <r>
      <rPr>
        <sz val="14"/>
        <color theme="1"/>
        <rFont val="Yu Gothic"/>
        <family val="3"/>
        <charset val="128"/>
        <scheme val="minor"/>
      </rPr>
      <t>＝40％とする。</t>
    </r>
    <rPh sb="0" eb="6">
      <t>ショキソウタイミツド</t>
    </rPh>
    <rPh sb="22" eb="24">
      <t>サンシュツ</t>
    </rPh>
    <rPh sb="26" eb="29">
      <t>キシンゴ</t>
    </rPh>
    <rPh sb="30" eb="32">
      <t>ヒツヨウ</t>
    </rPh>
    <rPh sb="33" eb="37">
      <t>ソウタイミツド</t>
    </rPh>
    <rPh sb="46" eb="48">
      <t>ミマン</t>
    </rPh>
    <rPh sb="52" eb="54">
      <t>バアイ</t>
    </rPh>
    <phoneticPr fontId="3"/>
  </si>
  <si>
    <r>
      <t xml:space="preserve">抵抗係数
</t>
    </r>
    <r>
      <rPr>
        <i/>
        <sz val="11"/>
        <color theme="1"/>
        <rFont val="Yu Gothic"/>
        <family val="3"/>
        <charset val="128"/>
        <scheme val="minor"/>
      </rPr>
      <t>k</t>
    </r>
    <r>
      <rPr>
        <i/>
        <vertAlign val="subscript"/>
        <sz val="11"/>
        <color theme="1"/>
        <rFont val="Yu Gothic"/>
        <family val="3"/>
        <charset val="128"/>
        <scheme val="minor"/>
      </rPr>
      <t>b</t>
    </r>
    <rPh sb="0" eb="4">
      <t>テイコウケイスウ</t>
    </rPh>
    <phoneticPr fontId="3"/>
  </si>
  <si>
    <r>
      <t>起振後に必要な
相対密度　</t>
    </r>
    <r>
      <rPr>
        <i/>
        <sz val="11"/>
        <color theme="1"/>
        <rFont val="Yu Gothic"/>
        <family val="3"/>
        <charset val="128"/>
        <scheme val="minor"/>
      </rPr>
      <t>D</t>
    </r>
    <r>
      <rPr>
        <i/>
        <vertAlign val="subscript"/>
        <sz val="11"/>
        <color theme="1"/>
        <rFont val="Yu Gothic"/>
        <family val="3"/>
        <charset val="128"/>
        <scheme val="minor"/>
      </rPr>
      <t>γ1</t>
    </r>
    <rPh sb="0" eb="3">
      <t>キシンゴ</t>
    </rPh>
    <rPh sb="4" eb="6">
      <t>ヒツヨウ</t>
    </rPh>
    <phoneticPr fontId="3"/>
  </si>
  <si>
    <r>
      <t>起振後に必要な
相対密度　</t>
    </r>
    <r>
      <rPr>
        <i/>
        <sz val="11"/>
        <color theme="1"/>
        <rFont val="Yu Gothic"/>
        <family val="3"/>
        <charset val="128"/>
        <scheme val="minor"/>
      </rPr>
      <t>D</t>
    </r>
    <r>
      <rPr>
        <i/>
        <vertAlign val="subscript"/>
        <sz val="11"/>
        <color theme="1"/>
        <rFont val="Yu Gothic"/>
        <family val="3"/>
        <charset val="128"/>
        <scheme val="minor"/>
      </rPr>
      <t>γ1</t>
    </r>
    <rPh sb="0" eb="3">
      <t>キシンゴ</t>
    </rPh>
    <rPh sb="4" eb="6">
      <t>ヒツヨウ</t>
    </rPh>
    <rPh sb="8" eb="12">
      <t>ソウタイミツド</t>
    </rPh>
    <phoneticPr fontId="3"/>
  </si>
  <si>
    <t>Q</t>
    <phoneticPr fontId="3"/>
  </si>
  <si>
    <t>：</t>
    <phoneticPr fontId="3"/>
  </si>
  <si>
    <t>d</t>
    <phoneticPr fontId="3"/>
  </si>
  <si>
    <t>マンホール直径（m）</t>
    <phoneticPr fontId="3"/>
  </si>
  <si>
    <t>b</t>
    <phoneticPr fontId="3"/>
  </si>
  <si>
    <t>掘削幅（m）</t>
    <phoneticPr fontId="3"/>
  </si>
  <si>
    <t>h</t>
    <phoneticPr fontId="3"/>
  </si>
  <si>
    <t>マンホール全高（m）</t>
    <phoneticPr fontId="3"/>
  </si>
  <si>
    <t>地下水位（m）</t>
    <phoneticPr fontId="3"/>
  </si>
  <si>
    <t>K</t>
    <phoneticPr fontId="3"/>
  </si>
  <si>
    <t>静止土圧係数（＝0.5）</t>
    <phoneticPr fontId="3"/>
  </si>
  <si>
    <t>K'</t>
    <phoneticPr fontId="3"/>
  </si>
  <si>
    <t>地震時土圧係数（＝1.0）</t>
    <phoneticPr fontId="3"/>
  </si>
  <si>
    <t>δ</t>
    <phoneticPr fontId="3"/>
  </si>
  <si>
    <t>地下水位以浅の中央でのせん断抵抗角</t>
    <phoneticPr fontId="3"/>
  </si>
  <si>
    <t>δ'</t>
    <phoneticPr fontId="3"/>
  </si>
  <si>
    <t>地下水位以深の中央でのせん断抵抗角</t>
    <phoneticPr fontId="3"/>
  </si>
  <si>
    <t>U</t>
    <phoneticPr fontId="3"/>
  </si>
  <si>
    <t>W</t>
    <phoneticPr fontId="3"/>
  </si>
  <si>
    <t>マンホール重量（kN）（二断面は上載荷重を加える）</t>
    <phoneticPr fontId="3"/>
  </si>
  <si>
    <t>過剰間隙水圧比（＝1）</t>
    <phoneticPr fontId="3"/>
  </si>
  <si>
    <t>ここに、</t>
    <phoneticPr fontId="3"/>
  </si>
  <si>
    <r>
      <t>Q</t>
    </r>
    <r>
      <rPr>
        <i/>
        <vertAlign val="subscript"/>
        <sz val="10"/>
        <color theme="1"/>
        <rFont val="Yu Gothic"/>
        <family val="3"/>
        <charset val="128"/>
        <scheme val="minor"/>
      </rPr>
      <t>d</t>
    </r>
    <phoneticPr fontId="3"/>
  </si>
  <si>
    <r>
      <t>Q</t>
    </r>
    <r>
      <rPr>
        <i/>
        <vertAlign val="subscript"/>
        <sz val="10"/>
        <color theme="1"/>
        <rFont val="Yu Gothic"/>
        <family val="3"/>
        <charset val="128"/>
        <scheme val="minor"/>
      </rPr>
      <t>w</t>
    </r>
    <phoneticPr fontId="3"/>
  </si>
  <si>
    <r>
      <t>h</t>
    </r>
    <r>
      <rPr>
        <i/>
        <vertAlign val="subscript"/>
        <sz val="10"/>
        <color theme="1"/>
        <rFont val="Yu Gothic"/>
        <family val="3"/>
        <charset val="128"/>
        <scheme val="minor"/>
      </rPr>
      <t>w</t>
    </r>
    <phoneticPr fontId="3"/>
  </si>
  <si>
    <r>
      <t>σ</t>
    </r>
    <r>
      <rPr>
        <i/>
        <vertAlign val="subscript"/>
        <sz val="9"/>
        <color theme="1"/>
        <rFont val="Yu Gothic"/>
        <family val="3"/>
        <charset val="128"/>
        <scheme val="minor"/>
      </rPr>
      <t>γ1</t>
    </r>
    <phoneticPr fontId="3"/>
  </si>
  <si>
    <r>
      <t>σ</t>
    </r>
    <r>
      <rPr>
        <i/>
        <vertAlign val="subscript"/>
        <sz val="9"/>
        <color theme="1"/>
        <rFont val="Yu Gothic"/>
        <family val="3"/>
        <charset val="128"/>
        <scheme val="minor"/>
      </rPr>
      <t>γ2</t>
    </r>
    <phoneticPr fontId="3"/>
  </si>
  <si>
    <r>
      <t>U</t>
    </r>
    <r>
      <rPr>
        <i/>
        <vertAlign val="subscript"/>
        <sz val="10"/>
        <color theme="1"/>
        <rFont val="Yu Gothic"/>
        <family val="3"/>
        <charset val="128"/>
        <scheme val="minor"/>
      </rPr>
      <t>s</t>
    </r>
    <phoneticPr fontId="3"/>
  </si>
  <si>
    <r>
      <t>U</t>
    </r>
    <r>
      <rPr>
        <i/>
        <vertAlign val="subscript"/>
        <sz val="10"/>
        <color theme="1"/>
        <rFont val="Yu Gothic"/>
        <family val="3"/>
        <charset val="128"/>
        <scheme val="minor"/>
      </rPr>
      <t>d</t>
    </r>
    <phoneticPr fontId="3"/>
  </si>
  <si>
    <r>
      <rPr>
        <i/>
        <sz val="10"/>
        <color theme="1"/>
        <rFont val="Yu Gothic"/>
        <family val="3"/>
        <charset val="128"/>
        <scheme val="minor"/>
      </rPr>
      <t>＝γ</t>
    </r>
    <r>
      <rPr>
        <i/>
        <vertAlign val="subscript"/>
        <sz val="10"/>
        <color theme="1"/>
        <rFont val="Yu Gothic"/>
        <family val="3"/>
        <charset val="128"/>
        <scheme val="minor"/>
      </rPr>
      <t>t1</t>
    </r>
    <r>
      <rPr>
        <vertAlign val="subscript"/>
        <sz val="10"/>
        <color theme="1"/>
        <rFont val="Yu Gothic"/>
        <family val="3"/>
        <charset val="128"/>
        <scheme val="minor"/>
      </rPr>
      <t>*</t>
    </r>
    <r>
      <rPr>
        <i/>
        <sz val="10"/>
        <color theme="1"/>
        <rFont val="Yu Gothic"/>
        <family val="3"/>
        <charset val="128"/>
        <scheme val="minor"/>
      </rPr>
      <t>h</t>
    </r>
    <r>
      <rPr>
        <i/>
        <vertAlign val="subscript"/>
        <sz val="10"/>
        <color theme="1"/>
        <rFont val="Yu Gothic"/>
        <family val="3"/>
        <charset val="128"/>
        <scheme val="minor"/>
      </rPr>
      <t>w</t>
    </r>
    <r>
      <rPr>
        <sz val="10"/>
        <color theme="1"/>
        <rFont val="Yu Gothic"/>
        <family val="3"/>
        <charset val="128"/>
        <scheme val="minor"/>
      </rPr>
      <t>+</t>
    </r>
    <r>
      <rPr>
        <i/>
        <sz val="10"/>
        <color theme="1"/>
        <rFont val="Yu Gothic"/>
        <family val="3"/>
        <charset val="128"/>
        <scheme val="minor"/>
      </rPr>
      <t>r</t>
    </r>
    <r>
      <rPr>
        <i/>
        <vertAlign val="subscript"/>
        <sz val="10"/>
        <color theme="1"/>
        <rFont val="Yu Gothic"/>
        <family val="3"/>
        <charset val="128"/>
        <scheme val="minor"/>
      </rPr>
      <t>u</t>
    </r>
    <r>
      <rPr>
        <vertAlign val="subscript"/>
        <sz val="10"/>
        <color theme="1"/>
        <rFont val="Yu Gothic"/>
        <family val="3"/>
        <charset val="128"/>
        <scheme val="minor"/>
      </rPr>
      <t>*</t>
    </r>
    <r>
      <rPr>
        <i/>
        <sz val="10"/>
        <color theme="1"/>
        <rFont val="Yu Gothic"/>
        <family val="3"/>
        <charset val="128"/>
        <scheme val="minor"/>
      </rPr>
      <t>γ'</t>
    </r>
    <r>
      <rPr>
        <i/>
        <vertAlign val="subscript"/>
        <sz val="10"/>
        <color theme="1"/>
        <rFont val="Yu Gothic"/>
        <family val="3"/>
        <charset val="128"/>
        <scheme val="minor"/>
      </rPr>
      <t>t2</t>
    </r>
    <r>
      <rPr>
        <sz val="10"/>
        <color theme="1"/>
        <rFont val="Yu Gothic"/>
        <family val="3"/>
        <charset val="128"/>
        <scheme val="minor"/>
      </rPr>
      <t>（</t>
    </r>
    <r>
      <rPr>
        <i/>
        <sz val="10"/>
        <color theme="1"/>
        <rFont val="Yu Gothic"/>
        <family val="3"/>
        <charset val="128"/>
        <scheme val="minor"/>
      </rPr>
      <t>h</t>
    </r>
    <r>
      <rPr>
        <sz val="10"/>
        <color theme="1"/>
        <rFont val="Yu Gothic"/>
        <family val="3"/>
        <charset val="128"/>
        <scheme val="minor"/>
      </rPr>
      <t>-</t>
    </r>
    <r>
      <rPr>
        <i/>
        <sz val="10"/>
        <color theme="1"/>
        <rFont val="Yu Gothic"/>
        <family val="3"/>
        <charset val="128"/>
        <scheme val="minor"/>
      </rPr>
      <t>h</t>
    </r>
    <r>
      <rPr>
        <i/>
        <vertAlign val="subscript"/>
        <sz val="10"/>
        <color theme="1"/>
        <rFont val="Yu Gothic"/>
        <family val="3"/>
        <charset val="128"/>
        <scheme val="minor"/>
      </rPr>
      <t>w</t>
    </r>
    <r>
      <rPr>
        <sz val="10"/>
        <color theme="1"/>
        <rFont val="Yu Gothic"/>
        <family val="3"/>
        <charset val="128"/>
        <scheme val="minor"/>
      </rPr>
      <t>-</t>
    </r>
    <r>
      <rPr>
        <sz val="10"/>
        <color theme="1"/>
        <rFont val="Yu Gothic"/>
        <family val="3"/>
        <charset val="128"/>
      </rPr>
      <t>⊿</t>
    </r>
    <r>
      <rPr>
        <sz val="10"/>
        <color theme="1"/>
        <rFont val="Yu Gothic"/>
        <family val="3"/>
        <charset val="128"/>
        <scheme val="minor"/>
      </rPr>
      <t>Z-</t>
    </r>
    <r>
      <rPr>
        <sz val="10"/>
        <color theme="1"/>
        <rFont val="Yu Gothic"/>
        <family val="3"/>
        <charset val="128"/>
      </rPr>
      <t>⊿</t>
    </r>
    <r>
      <rPr>
        <sz val="10"/>
        <color theme="1"/>
        <rFont val="Yu Gothic"/>
        <family val="3"/>
        <charset val="128"/>
        <scheme val="minor"/>
      </rPr>
      <t>S）（ケース2を採用）</t>
    </r>
    <phoneticPr fontId="3"/>
  </si>
  <si>
    <r>
      <t>γ</t>
    </r>
    <r>
      <rPr>
        <i/>
        <vertAlign val="subscript"/>
        <sz val="10"/>
        <color theme="1"/>
        <rFont val="Yu Gothic"/>
        <family val="3"/>
        <charset val="128"/>
        <scheme val="minor"/>
      </rPr>
      <t>w</t>
    </r>
    <phoneticPr fontId="3"/>
  </si>
  <si>
    <r>
      <t>γ</t>
    </r>
    <r>
      <rPr>
        <i/>
        <vertAlign val="subscript"/>
        <sz val="10"/>
        <color theme="1"/>
        <rFont val="Yu Gothic"/>
        <family val="3"/>
        <charset val="128"/>
        <scheme val="minor"/>
      </rPr>
      <t>u</t>
    </r>
    <phoneticPr fontId="3"/>
  </si>
  <si>
    <r>
      <t>γ</t>
    </r>
    <r>
      <rPr>
        <i/>
        <vertAlign val="subscript"/>
        <sz val="10"/>
        <color theme="1"/>
        <rFont val="Yu Gothic"/>
        <family val="3"/>
        <charset val="128"/>
        <scheme val="minor"/>
      </rPr>
      <t>t1</t>
    </r>
    <phoneticPr fontId="3"/>
  </si>
  <si>
    <r>
      <t>γ</t>
    </r>
    <r>
      <rPr>
        <i/>
        <vertAlign val="subscript"/>
        <sz val="10"/>
        <color theme="1"/>
        <rFont val="Yu Gothic"/>
        <family val="3"/>
        <charset val="128"/>
        <scheme val="minor"/>
      </rPr>
      <t>t2</t>
    </r>
    <phoneticPr fontId="3"/>
  </si>
  <si>
    <r>
      <t>γ'</t>
    </r>
    <r>
      <rPr>
        <i/>
        <vertAlign val="subscript"/>
        <sz val="10"/>
        <color theme="1"/>
        <rFont val="Yu Gothic"/>
        <family val="3"/>
        <charset val="128"/>
        <scheme val="minor"/>
      </rPr>
      <t>t2</t>
    </r>
    <phoneticPr fontId="3"/>
  </si>
  <si>
    <r>
      <t>地下水位以深の土の有効単位堆積重量（kN/m</t>
    </r>
    <r>
      <rPr>
        <vertAlign val="superscript"/>
        <sz val="10"/>
        <color theme="1"/>
        <rFont val="Yu Gothic"/>
        <family val="3"/>
        <charset val="128"/>
        <scheme val="minor"/>
      </rPr>
      <t>3</t>
    </r>
    <r>
      <rPr>
        <sz val="10"/>
        <color theme="1"/>
        <rFont val="Yu Gothic"/>
        <family val="3"/>
        <charset val="128"/>
        <scheme val="minor"/>
      </rPr>
      <t>）＝</t>
    </r>
    <r>
      <rPr>
        <i/>
        <sz val="10"/>
        <color theme="1"/>
        <rFont val="Yu Gothic"/>
        <family val="3"/>
        <charset val="128"/>
        <scheme val="minor"/>
      </rPr>
      <t>γ</t>
    </r>
    <r>
      <rPr>
        <i/>
        <vertAlign val="subscript"/>
        <sz val="10"/>
        <color theme="1"/>
        <rFont val="Yu Gothic"/>
        <family val="3"/>
        <charset val="128"/>
        <scheme val="minor"/>
      </rPr>
      <t>t2</t>
    </r>
    <r>
      <rPr>
        <sz val="10"/>
        <color theme="1"/>
        <rFont val="Yu Gothic"/>
        <family val="3"/>
        <charset val="128"/>
        <scheme val="minor"/>
      </rPr>
      <t>-</t>
    </r>
    <r>
      <rPr>
        <i/>
        <sz val="10"/>
        <color theme="1"/>
        <rFont val="Yu Gothic"/>
        <family val="3"/>
        <charset val="128"/>
        <scheme val="minor"/>
      </rPr>
      <t>γ</t>
    </r>
    <r>
      <rPr>
        <i/>
        <vertAlign val="subscript"/>
        <sz val="10"/>
        <color theme="1"/>
        <rFont val="Yu Gothic"/>
        <family val="3"/>
        <charset val="128"/>
        <scheme val="minor"/>
      </rPr>
      <t>w</t>
    </r>
    <phoneticPr fontId="3"/>
  </si>
  <si>
    <r>
      <t>地下水位以深の土の単位堆積重量（kN/m</t>
    </r>
    <r>
      <rPr>
        <vertAlign val="superscript"/>
        <sz val="10"/>
        <color theme="1"/>
        <rFont val="Yu Gothic"/>
        <family val="3"/>
        <charset val="128"/>
        <scheme val="minor"/>
      </rPr>
      <t>3</t>
    </r>
    <r>
      <rPr>
        <sz val="10"/>
        <color theme="1"/>
        <rFont val="Yu Gothic"/>
        <family val="3"/>
        <charset val="128"/>
        <scheme val="minor"/>
      </rPr>
      <t>）</t>
    </r>
    <phoneticPr fontId="3"/>
  </si>
  <si>
    <r>
      <t>地下水位以浅の土の単位堆積重量（kN/m</t>
    </r>
    <r>
      <rPr>
        <vertAlign val="superscript"/>
        <sz val="10"/>
        <color theme="1"/>
        <rFont val="Yu Gothic"/>
        <family val="3"/>
        <charset val="128"/>
        <scheme val="minor"/>
      </rPr>
      <t>3</t>
    </r>
    <r>
      <rPr>
        <sz val="10"/>
        <color theme="1"/>
        <rFont val="Yu Gothic"/>
        <family val="3"/>
        <charset val="128"/>
        <scheme val="minor"/>
      </rPr>
      <t>）</t>
    </r>
    <phoneticPr fontId="3"/>
  </si>
  <si>
    <r>
      <t>水の単位堆積重量（kN/m</t>
    </r>
    <r>
      <rPr>
        <vertAlign val="superscript"/>
        <sz val="10"/>
        <color theme="1"/>
        <rFont val="Yu Gothic"/>
        <family val="3"/>
        <charset val="128"/>
        <scheme val="minor"/>
      </rPr>
      <t>3</t>
    </r>
    <r>
      <rPr>
        <sz val="10"/>
        <color theme="1"/>
        <rFont val="Yu Gothic"/>
        <family val="3"/>
        <charset val="128"/>
        <scheme val="minor"/>
      </rPr>
      <t>）</t>
    </r>
    <phoneticPr fontId="3"/>
  </si>
  <si>
    <r>
      <t>地震時の過剰間隙水圧による揚圧力（kN/m</t>
    </r>
    <r>
      <rPr>
        <vertAlign val="superscript"/>
        <sz val="10"/>
        <color theme="1"/>
        <rFont val="Yu Gothic"/>
        <family val="3"/>
        <charset val="128"/>
        <scheme val="minor"/>
      </rPr>
      <t>2</t>
    </r>
    <r>
      <rPr>
        <sz val="10"/>
        <color theme="1"/>
        <rFont val="Yu Gothic"/>
        <family val="3"/>
        <charset val="128"/>
        <scheme val="minor"/>
      </rPr>
      <t>）</t>
    </r>
    <phoneticPr fontId="3"/>
  </si>
  <si>
    <r>
      <t>揚圧力（kN）＝π（d /2）2・（</t>
    </r>
    <r>
      <rPr>
        <i/>
        <sz val="10"/>
        <color theme="1"/>
        <rFont val="Yu Gothic"/>
        <family val="3"/>
        <charset val="128"/>
        <scheme val="minor"/>
      </rPr>
      <t>U</t>
    </r>
    <r>
      <rPr>
        <i/>
        <vertAlign val="subscript"/>
        <sz val="10"/>
        <color theme="1"/>
        <rFont val="Yu Gothic"/>
        <family val="3"/>
        <charset val="128"/>
        <scheme val="minor"/>
      </rPr>
      <t>s</t>
    </r>
    <r>
      <rPr>
        <sz val="10"/>
        <color theme="1"/>
        <rFont val="Yu Gothic"/>
        <family val="3"/>
        <charset val="128"/>
        <scheme val="minor"/>
      </rPr>
      <t xml:space="preserve"> +</t>
    </r>
    <r>
      <rPr>
        <i/>
        <sz val="10"/>
        <color theme="1"/>
        <rFont val="Yu Gothic"/>
        <family val="3"/>
        <charset val="128"/>
        <scheme val="minor"/>
      </rPr>
      <t>U</t>
    </r>
    <r>
      <rPr>
        <i/>
        <vertAlign val="subscript"/>
        <sz val="10"/>
        <color theme="1"/>
        <rFont val="Yu Gothic"/>
        <family val="3"/>
        <charset val="128"/>
        <scheme val="minor"/>
      </rPr>
      <t>d</t>
    </r>
    <r>
      <rPr>
        <sz val="10"/>
        <color theme="1"/>
        <rFont val="Yu Gothic"/>
        <family val="3"/>
        <charset val="128"/>
        <scheme val="minor"/>
      </rPr>
      <t>）</t>
    </r>
    <phoneticPr fontId="3"/>
  </si>
  <si>
    <r>
      <t>静止圧による揚圧力（kN/m</t>
    </r>
    <r>
      <rPr>
        <vertAlign val="superscript"/>
        <sz val="10"/>
        <color theme="1"/>
        <rFont val="Yu Gothic"/>
        <family val="3"/>
        <charset val="128"/>
        <scheme val="minor"/>
      </rPr>
      <t>2</t>
    </r>
    <r>
      <rPr>
        <sz val="10"/>
        <color theme="1"/>
        <rFont val="Yu Gothic"/>
        <family val="3"/>
        <charset val="128"/>
        <scheme val="minor"/>
      </rPr>
      <t>）＝</t>
    </r>
    <r>
      <rPr>
        <i/>
        <sz val="10"/>
        <color theme="1"/>
        <rFont val="Yu Gothic"/>
        <family val="3"/>
        <charset val="128"/>
        <scheme val="minor"/>
      </rPr>
      <t>γ</t>
    </r>
    <r>
      <rPr>
        <i/>
        <vertAlign val="subscript"/>
        <sz val="10"/>
        <color theme="1"/>
        <rFont val="Yu Gothic"/>
        <family val="3"/>
        <charset val="128"/>
        <scheme val="minor"/>
      </rPr>
      <t>w</t>
    </r>
    <r>
      <rPr>
        <sz val="10"/>
        <color theme="1"/>
        <rFont val="Yu Gothic"/>
        <family val="3"/>
        <charset val="128"/>
        <scheme val="minor"/>
      </rPr>
      <t>（</t>
    </r>
    <r>
      <rPr>
        <i/>
        <sz val="10"/>
        <color theme="1"/>
        <rFont val="Yu Gothic"/>
        <family val="3"/>
        <charset val="128"/>
        <scheme val="minor"/>
      </rPr>
      <t>h</t>
    </r>
    <r>
      <rPr>
        <sz val="10"/>
        <color theme="1"/>
        <rFont val="Yu Gothic"/>
        <family val="3"/>
        <charset val="128"/>
        <scheme val="minor"/>
      </rPr>
      <t>-</t>
    </r>
    <r>
      <rPr>
        <i/>
        <sz val="10"/>
        <color theme="1"/>
        <rFont val="Yu Gothic"/>
        <family val="3"/>
        <charset val="128"/>
        <scheme val="minor"/>
      </rPr>
      <t>h</t>
    </r>
    <r>
      <rPr>
        <i/>
        <vertAlign val="subscript"/>
        <sz val="10"/>
        <color theme="1"/>
        <rFont val="Yu Gothic"/>
        <family val="3"/>
        <charset val="128"/>
        <scheme val="minor"/>
      </rPr>
      <t>w</t>
    </r>
    <r>
      <rPr>
        <sz val="10"/>
        <color theme="1"/>
        <rFont val="Yu Gothic"/>
        <family val="3"/>
        <charset val="128"/>
        <scheme val="minor"/>
      </rPr>
      <t>-⊿Z-⊿S）</t>
    </r>
    <phoneticPr fontId="3"/>
  </si>
  <si>
    <r>
      <t>地下水位以深の中央での有効上載圧（kN/m</t>
    </r>
    <r>
      <rPr>
        <vertAlign val="superscript"/>
        <sz val="10"/>
        <color theme="1"/>
        <rFont val="Yu Gothic"/>
        <family val="3"/>
        <charset val="128"/>
        <scheme val="minor"/>
      </rPr>
      <t>3</t>
    </r>
    <r>
      <rPr>
        <sz val="10"/>
        <color theme="1"/>
        <rFont val="Yu Gothic"/>
        <family val="3"/>
        <charset val="128"/>
        <scheme val="minor"/>
      </rPr>
      <t>）</t>
    </r>
    <phoneticPr fontId="3"/>
  </si>
  <si>
    <r>
      <t>地下水位以浅の中での有効上載圧（kN/m</t>
    </r>
    <r>
      <rPr>
        <vertAlign val="superscript"/>
        <sz val="10"/>
        <color theme="1"/>
        <rFont val="Yu Gothic"/>
        <family val="3"/>
        <charset val="128"/>
        <scheme val="minor"/>
      </rPr>
      <t>3</t>
    </r>
    <r>
      <rPr>
        <sz val="10"/>
        <color theme="1"/>
        <rFont val="Yu Gothic"/>
        <family val="3"/>
        <charset val="128"/>
        <scheme val="minor"/>
      </rPr>
      <t>）</t>
    </r>
    <phoneticPr fontId="3"/>
  </si>
  <si>
    <r>
      <t>液状化層のせん断抵抗力（kN）＝π・</t>
    </r>
    <r>
      <rPr>
        <i/>
        <sz val="10"/>
        <color theme="1"/>
        <rFont val="Yu Gothic"/>
        <family val="3"/>
        <charset val="128"/>
        <scheme val="minor"/>
      </rPr>
      <t>d</t>
    </r>
    <r>
      <rPr>
        <sz val="10"/>
        <color theme="1"/>
        <rFont val="Yu Gothic"/>
        <family val="3"/>
        <charset val="128"/>
        <scheme val="minor"/>
      </rPr>
      <t>・(</t>
    </r>
    <r>
      <rPr>
        <i/>
        <sz val="10"/>
        <color theme="1"/>
        <rFont val="Yu Gothic"/>
        <family val="3"/>
        <charset val="128"/>
        <scheme val="minor"/>
      </rPr>
      <t>h</t>
    </r>
    <r>
      <rPr>
        <sz val="10"/>
        <color theme="1"/>
        <rFont val="Yu Gothic"/>
        <family val="3"/>
        <charset val="128"/>
        <scheme val="minor"/>
      </rPr>
      <t>-</t>
    </r>
    <r>
      <rPr>
        <i/>
        <sz val="10"/>
        <color theme="1"/>
        <rFont val="Yu Gothic"/>
        <family val="3"/>
        <charset val="128"/>
        <scheme val="minor"/>
      </rPr>
      <t>h</t>
    </r>
    <r>
      <rPr>
        <i/>
        <vertAlign val="subscript"/>
        <sz val="10"/>
        <color theme="1"/>
        <rFont val="Yu Gothic"/>
        <family val="3"/>
        <charset val="128"/>
        <scheme val="minor"/>
      </rPr>
      <t>w</t>
    </r>
    <r>
      <rPr>
        <sz val="10"/>
        <color theme="1"/>
        <rFont val="Yu Gothic"/>
        <family val="3"/>
        <charset val="128"/>
        <scheme val="minor"/>
      </rPr>
      <t>)・</t>
    </r>
    <r>
      <rPr>
        <i/>
        <sz val="10"/>
        <color theme="1"/>
        <rFont val="Yu Gothic"/>
        <family val="3"/>
        <charset val="128"/>
        <scheme val="minor"/>
      </rPr>
      <t>K'・</t>
    </r>
    <r>
      <rPr>
        <sz val="10"/>
        <color theme="1"/>
        <rFont val="Yu Gothic"/>
        <family val="3"/>
        <charset val="128"/>
        <scheme val="minor"/>
      </rPr>
      <t>σ</t>
    </r>
    <r>
      <rPr>
        <i/>
        <vertAlign val="subscript"/>
        <sz val="10"/>
        <color theme="1"/>
        <rFont val="Yu Gothic"/>
        <family val="3"/>
        <charset val="128"/>
        <scheme val="minor"/>
      </rPr>
      <t>γ2・</t>
    </r>
    <r>
      <rPr>
        <sz val="10"/>
        <color theme="1"/>
        <rFont val="Yu Gothic"/>
        <family val="3"/>
        <charset val="128"/>
        <scheme val="minor"/>
      </rPr>
      <t>tanδ'</t>
    </r>
    <phoneticPr fontId="3"/>
  </si>
  <si>
    <r>
      <t>非液状化層のせん断抵抗力（kN）＝π・</t>
    </r>
    <r>
      <rPr>
        <i/>
        <sz val="10"/>
        <color theme="1"/>
        <rFont val="Yu Gothic"/>
        <family val="3"/>
        <charset val="128"/>
        <scheme val="minor"/>
      </rPr>
      <t>d</t>
    </r>
    <r>
      <rPr>
        <sz val="10"/>
        <color theme="1"/>
        <rFont val="Yu Gothic"/>
        <family val="3"/>
        <charset val="128"/>
        <scheme val="minor"/>
      </rPr>
      <t>・</t>
    </r>
    <r>
      <rPr>
        <i/>
        <sz val="10"/>
        <color theme="1"/>
        <rFont val="Yu Gothic"/>
        <family val="3"/>
        <charset val="128"/>
        <scheme val="minor"/>
      </rPr>
      <t>h</t>
    </r>
    <r>
      <rPr>
        <i/>
        <vertAlign val="subscript"/>
        <sz val="10"/>
        <color theme="1"/>
        <rFont val="Yu Gothic"/>
        <family val="3"/>
        <charset val="128"/>
        <scheme val="minor"/>
      </rPr>
      <t>w</t>
    </r>
    <r>
      <rPr>
        <sz val="10"/>
        <color theme="1"/>
        <rFont val="Yu Gothic"/>
        <family val="3"/>
        <charset val="128"/>
        <scheme val="minor"/>
      </rPr>
      <t>・</t>
    </r>
    <r>
      <rPr>
        <i/>
        <sz val="10"/>
        <color theme="1"/>
        <rFont val="Yu Gothic"/>
        <family val="3"/>
        <charset val="128"/>
        <scheme val="minor"/>
      </rPr>
      <t>K</t>
    </r>
    <r>
      <rPr>
        <sz val="10"/>
        <color theme="1"/>
        <rFont val="Yu Gothic"/>
        <family val="3"/>
        <charset val="128"/>
        <scheme val="minor"/>
      </rPr>
      <t>・</t>
    </r>
    <r>
      <rPr>
        <i/>
        <sz val="10"/>
        <color theme="1"/>
        <rFont val="Yu Gothic"/>
        <family val="3"/>
        <charset val="128"/>
        <scheme val="minor"/>
      </rPr>
      <t>σ</t>
    </r>
    <r>
      <rPr>
        <i/>
        <vertAlign val="subscript"/>
        <sz val="10"/>
        <color theme="1"/>
        <rFont val="Yu Gothic"/>
        <family val="3"/>
        <charset val="128"/>
        <scheme val="minor"/>
      </rPr>
      <t>γ1</t>
    </r>
    <r>
      <rPr>
        <i/>
        <sz val="10"/>
        <color theme="1"/>
        <rFont val="Yu Gothic"/>
        <family val="3"/>
        <charset val="128"/>
        <scheme val="minor"/>
      </rPr>
      <t>・</t>
    </r>
    <r>
      <rPr>
        <sz val="10"/>
        <color theme="1"/>
        <rFont val="Yu Gothic"/>
        <family val="3"/>
        <charset val="128"/>
        <scheme val="minor"/>
      </rPr>
      <t>tanδ</t>
    </r>
    <phoneticPr fontId="3"/>
  </si>
  <si>
    <r>
      <t>マンホールと周辺地盤のせん断抵抗力（kN）＝</t>
    </r>
    <r>
      <rPr>
        <i/>
        <sz val="10"/>
        <color theme="1"/>
        <rFont val="Yu Gothic"/>
        <family val="3"/>
        <charset val="128"/>
        <scheme val="minor"/>
      </rPr>
      <t>Q</t>
    </r>
    <r>
      <rPr>
        <i/>
        <vertAlign val="subscript"/>
        <sz val="10"/>
        <color theme="1"/>
        <rFont val="Yu Gothic"/>
        <family val="3"/>
        <charset val="128"/>
        <scheme val="minor"/>
      </rPr>
      <t>d</t>
    </r>
    <r>
      <rPr>
        <sz val="10"/>
        <color theme="1"/>
        <rFont val="Yu Gothic"/>
        <family val="3"/>
        <charset val="128"/>
        <scheme val="minor"/>
      </rPr>
      <t>+</t>
    </r>
    <r>
      <rPr>
        <i/>
        <sz val="10"/>
        <color theme="1"/>
        <rFont val="Yu Gothic"/>
        <family val="3"/>
        <charset val="128"/>
        <scheme val="minor"/>
      </rPr>
      <t>Q</t>
    </r>
    <r>
      <rPr>
        <i/>
        <vertAlign val="subscript"/>
        <sz val="10"/>
        <color theme="1"/>
        <rFont val="Yu Gothic"/>
        <family val="3"/>
        <charset val="128"/>
        <scheme val="minor"/>
      </rPr>
      <t>w</t>
    </r>
    <phoneticPr fontId="3"/>
  </si>
  <si>
    <r>
      <rPr>
        <i/>
        <sz val="14"/>
        <color theme="1"/>
        <rFont val="Yu Gothic"/>
        <family val="3"/>
        <charset val="128"/>
        <scheme val="minor"/>
      </rPr>
      <t>W</t>
    </r>
    <r>
      <rPr>
        <sz val="14"/>
        <color theme="1"/>
        <rFont val="Yu Gothic"/>
        <family val="2"/>
        <scheme val="minor"/>
      </rPr>
      <t>＝（マンホール重量）</t>
    </r>
    <rPh sb="8" eb="10">
      <t>ジュウリョウ</t>
    </rPh>
    <phoneticPr fontId="3"/>
  </si>
  <si>
    <r>
      <t>有効上載重量（</t>
    </r>
    <r>
      <rPr>
        <i/>
        <sz val="14"/>
        <color theme="1"/>
        <rFont val="Yu Gothic"/>
        <family val="3"/>
        <charset val="128"/>
        <scheme val="minor"/>
      </rPr>
      <t>W</t>
    </r>
    <r>
      <rPr>
        <sz val="14"/>
        <color theme="1"/>
        <rFont val="Yu Gothic"/>
        <family val="2"/>
        <scheme val="minor"/>
      </rPr>
      <t>）</t>
    </r>
    <rPh sb="0" eb="2">
      <t>ユウコウ</t>
    </rPh>
    <rPh sb="2" eb="4">
      <t>ジョウサイ</t>
    </rPh>
    <rPh sb="4" eb="6">
      <t>ジュウリョウ</t>
    </rPh>
    <phoneticPr fontId="3"/>
  </si>
  <si>
    <r>
      <t>上載体積（</t>
    </r>
    <r>
      <rPr>
        <i/>
        <sz val="14"/>
        <color theme="1"/>
        <rFont val="Yu Gothic"/>
        <family val="3"/>
        <charset val="128"/>
        <scheme val="minor"/>
      </rPr>
      <t>Ⅴ</t>
    </r>
    <r>
      <rPr>
        <sz val="14"/>
        <color theme="1"/>
        <rFont val="Yu Gothic"/>
        <family val="2"/>
        <scheme val="minor"/>
      </rPr>
      <t>）</t>
    </r>
    <rPh sb="0" eb="2">
      <t>ジョウサイ</t>
    </rPh>
    <rPh sb="2" eb="4">
      <t>タイセキ</t>
    </rPh>
    <phoneticPr fontId="3"/>
  </si>
  <si>
    <r>
      <t>d</t>
    </r>
    <r>
      <rPr>
        <b/>
        <vertAlign val="subscript"/>
        <sz val="10"/>
        <rFont val="游ゴシック"/>
        <family val="3"/>
        <charset val="128"/>
      </rPr>
      <t>2</t>
    </r>
    <phoneticPr fontId="3"/>
  </si>
  <si>
    <r>
      <t>d</t>
    </r>
    <r>
      <rPr>
        <b/>
        <vertAlign val="subscript"/>
        <sz val="10"/>
        <rFont val="游ゴシック"/>
        <family val="3"/>
        <charset val="128"/>
      </rPr>
      <t>1</t>
    </r>
    <phoneticPr fontId="3"/>
  </si>
  <si>
    <r>
      <t>ｈ</t>
    </r>
    <r>
      <rPr>
        <b/>
        <vertAlign val="subscript"/>
        <sz val="10"/>
        <rFont val="游ゴシック"/>
        <family val="3"/>
        <charset val="128"/>
      </rPr>
      <t>w</t>
    </r>
    <phoneticPr fontId="3"/>
  </si>
  <si>
    <r>
      <t>γ</t>
    </r>
    <r>
      <rPr>
        <b/>
        <vertAlign val="subscript"/>
        <sz val="10"/>
        <rFont val="游ゴシック"/>
        <family val="3"/>
        <charset val="128"/>
      </rPr>
      <t>t1</t>
    </r>
    <phoneticPr fontId="3"/>
  </si>
  <si>
    <r>
      <t>γ</t>
    </r>
    <r>
      <rPr>
        <b/>
        <vertAlign val="subscript"/>
        <sz val="10"/>
        <rFont val="游ゴシック"/>
        <family val="3"/>
        <charset val="128"/>
      </rPr>
      <t>t2</t>
    </r>
    <phoneticPr fontId="3"/>
  </si>
  <si>
    <t>No.4</t>
  </si>
  <si>
    <t>No.1</t>
  </si>
  <si>
    <t>No.2</t>
  </si>
  <si>
    <t>No.3</t>
  </si>
  <si>
    <r>
      <t>h</t>
    </r>
    <r>
      <rPr>
        <i/>
        <vertAlign val="subscript"/>
        <sz val="11"/>
        <color theme="1"/>
        <rFont val="游ゴシック"/>
        <family val="3"/>
        <charset val="128"/>
      </rPr>
      <t>w</t>
    </r>
    <phoneticPr fontId="3"/>
  </si>
  <si>
    <r>
      <t>γ</t>
    </r>
    <r>
      <rPr>
        <i/>
        <vertAlign val="subscript"/>
        <sz val="11"/>
        <color theme="1"/>
        <rFont val="游ゴシック"/>
        <family val="3"/>
        <charset val="128"/>
      </rPr>
      <t>t1</t>
    </r>
    <phoneticPr fontId="3"/>
  </si>
  <si>
    <r>
      <t>γ</t>
    </r>
    <r>
      <rPr>
        <i/>
        <vertAlign val="subscript"/>
        <sz val="11"/>
        <color theme="1"/>
        <rFont val="游ゴシック"/>
        <family val="3"/>
        <charset val="128"/>
      </rPr>
      <t>t2</t>
    </r>
    <phoneticPr fontId="3"/>
  </si>
  <si>
    <t>表示用マンホール番号</t>
    <rPh sb="0" eb="3">
      <t>ヒョウジヨウ</t>
    </rPh>
    <rPh sb="8" eb="10">
      <t>バンゴウ</t>
    </rPh>
    <phoneticPr fontId="3"/>
  </si>
  <si>
    <t>表示用号数</t>
    <rPh sb="0" eb="3">
      <t>ヒョウジヨウ</t>
    </rPh>
    <rPh sb="3" eb="5">
      <t>ゴウスウ</t>
    </rPh>
    <phoneticPr fontId="3"/>
  </si>
  <si>
    <t>表示用No</t>
    <rPh sb="0" eb="3">
      <t>ヒョウジヨウ</t>
    </rPh>
    <phoneticPr fontId="3"/>
  </si>
  <si>
    <t>安心MH工法ろ過器個数</t>
    <rPh sb="0" eb="2">
      <t>アンシン</t>
    </rPh>
    <rPh sb="4" eb="6">
      <t>コウホウ</t>
    </rPh>
    <rPh sb="7" eb="9">
      <t>カキ</t>
    </rPh>
    <rPh sb="9" eb="11">
      <t>コスウ</t>
    </rPh>
    <phoneticPr fontId="3"/>
  </si>
  <si>
    <t xml:space="preserve">安心MH工法ƒ </t>
    <rPh sb="0" eb="2">
      <t>アンシン</t>
    </rPh>
    <rPh sb="4" eb="6">
      <t>コウホウ</t>
    </rPh>
    <phoneticPr fontId="3"/>
  </si>
  <si>
    <t>安心MH工法W</t>
    <rPh sb="0" eb="2">
      <t>アンシンフジョウリョウ2</t>
    </rPh>
    <rPh sb="4" eb="6">
      <t>コウホウ</t>
    </rPh>
    <phoneticPr fontId="3"/>
  </si>
  <si>
    <t>一様断面（二断面）マンホール</t>
    <rPh sb="0" eb="2">
      <t>イチヨウ</t>
    </rPh>
    <rPh sb="2" eb="4">
      <t>ダンメン</t>
    </rPh>
    <rPh sb="5" eb="8">
      <t>ニダンメン</t>
    </rPh>
    <phoneticPr fontId="3"/>
  </si>
  <si>
    <t>二断面マンホール</t>
    <rPh sb="0" eb="3">
      <t>ニダンメン</t>
    </rPh>
    <phoneticPr fontId="3"/>
  </si>
  <si>
    <t>加味率プルダウンリスト用</t>
    <rPh sb="0" eb="3">
      <t>カミリツ</t>
    </rPh>
    <rPh sb="11" eb="12">
      <t>ヨウ</t>
    </rPh>
    <phoneticPr fontId="3"/>
  </si>
  <si>
    <t>二断面（現場打ち）</t>
    <rPh sb="0" eb="3">
      <t>ニダンメン</t>
    </rPh>
    <rPh sb="4" eb="7">
      <t>ゲンバウ</t>
    </rPh>
    <phoneticPr fontId="3"/>
  </si>
  <si>
    <t>二断面（組立）</t>
    <rPh sb="0" eb="3">
      <t>ニダンメン</t>
    </rPh>
    <rPh sb="4" eb="6">
      <t>クミタテ</t>
    </rPh>
    <phoneticPr fontId="3"/>
  </si>
  <si>
    <t>一様断面（組立、現場打）</t>
    <rPh sb="0" eb="4">
      <t>イチヨウダンメン</t>
    </rPh>
    <rPh sb="5" eb="7">
      <t>クミタテ</t>
    </rPh>
    <rPh sb="8" eb="11">
      <t>ゲンバウチ</t>
    </rPh>
    <phoneticPr fontId="3"/>
  </si>
  <si>
    <t>一様断面（二断面）マンホール</t>
    <rPh sb="0" eb="4">
      <t>イチヨウダンメン</t>
    </rPh>
    <rPh sb="5" eb="8">
      <t>ニダンメン</t>
    </rPh>
    <phoneticPr fontId="3"/>
  </si>
  <si>
    <t>二断面マンホール</t>
    <rPh sb="0" eb="3">
      <t>ニダンメン</t>
    </rPh>
    <phoneticPr fontId="3"/>
  </si>
  <si>
    <t>一様断面（二断面）マンホール</t>
    <rPh sb="0" eb="1">
      <t>イチ</t>
    </rPh>
    <rPh sb="1" eb="2">
      <t>ヨウ</t>
    </rPh>
    <rPh sb="2" eb="4">
      <t>ダンメン</t>
    </rPh>
    <rPh sb="5" eb="8">
      <t>ニダンメン</t>
    </rPh>
    <phoneticPr fontId="3"/>
  </si>
  <si>
    <t>人孔高
h</t>
    <rPh sb="0" eb="2">
      <t>ジンコウ</t>
    </rPh>
    <rPh sb="2" eb="3">
      <t>ダカ</t>
    </rPh>
    <phoneticPr fontId="31"/>
  </si>
  <si>
    <t>人孔深
h'</t>
    <rPh sb="0" eb="1">
      <t>ジン</t>
    </rPh>
    <rPh sb="1" eb="2">
      <t>コウ</t>
    </rPh>
    <rPh sb="2" eb="3">
      <t>シン</t>
    </rPh>
    <phoneticPr fontId="3"/>
  </si>
  <si>
    <r>
      <t>γ</t>
    </r>
    <r>
      <rPr>
        <vertAlign val="subscript"/>
        <sz val="11"/>
        <rFont val="游ゴシック"/>
        <family val="3"/>
        <charset val="128"/>
      </rPr>
      <t>w</t>
    </r>
    <phoneticPr fontId="3"/>
  </si>
  <si>
    <t>K</t>
    <phoneticPr fontId="3"/>
  </si>
  <si>
    <t>K'</t>
    <phoneticPr fontId="3"/>
  </si>
  <si>
    <r>
      <t>r</t>
    </r>
    <r>
      <rPr>
        <vertAlign val="subscript"/>
        <sz val="11"/>
        <rFont val="游ゴシック"/>
        <family val="3"/>
        <charset val="128"/>
      </rPr>
      <t>u</t>
    </r>
    <phoneticPr fontId="3"/>
  </si>
  <si>
    <r>
      <t>Q</t>
    </r>
    <r>
      <rPr>
        <vertAlign val="subscript"/>
        <sz val="10"/>
        <rFont val="游ゴシック"/>
        <family val="3"/>
        <charset val="128"/>
      </rPr>
      <t>d</t>
    </r>
    <phoneticPr fontId="3"/>
  </si>
  <si>
    <r>
      <t>Q</t>
    </r>
    <r>
      <rPr>
        <vertAlign val="subscript"/>
        <sz val="10"/>
        <rFont val="游ゴシック"/>
        <family val="3"/>
        <charset val="128"/>
      </rPr>
      <t>w</t>
    </r>
    <phoneticPr fontId="3"/>
  </si>
  <si>
    <r>
      <t>U</t>
    </r>
    <r>
      <rPr>
        <vertAlign val="subscript"/>
        <sz val="10"/>
        <rFont val="游ゴシック"/>
        <family val="3"/>
        <charset val="128"/>
      </rPr>
      <t>s</t>
    </r>
    <phoneticPr fontId="3"/>
  </si>
  <si>
    <r>
      <t>U</t>
    </r>
    <r>
      <rPr>
        <vertAlign val="subscript"/>
        <sz val="10"/>
        <rFont val="游ゴシック"/>
        <family val="3"/>
        <charset val="128"/>
      </rPr>
      <t>d</t>
    </r>
    <phoneticPr fontId="3"/>
  </si>
  <si>
    <r>
      <t>σ</t>
    </r>
    <r>
      <rPr>
        <vertAlign val="subscript"/>
        <sz val="10"/>
        <rFont val="游ゴシック"/>
        <family val="3"/>
        <charset val="128"/>
      </rPr>
      <t>v2</t>
    </r>
    <phoneticPr fontId="3"/>
  </si>
  <si>
    <r>
      <t>γ</t>
    </r>
    <r>
      <rPr>
        <vertAlign val="subscript"/>
        <sz val="10"/>
        <rFont val="游ゴシック"/>
        <family val="3"/>
        <charset val="128"/>
      </rPr>
      <t>u</t>
    </r>
    <phoneticPr fontId="3"/>
  </si>
  <si>
    <r>
      <t>安心MH工法Q</t>
    </r>
    <r>
      <rPr>
        <vertAlign val="subscript"/>
        <sz val="9"/>
        <rFont val="游ゴシック"/>
        <family val="3"/>
        <charset val="128"/>
      </rPr>
      <t>d</t>
    </r>
    <rPh sb="4" eb="6">
      <t>コウホウ</t>
    </rPh>
    <phoneticPr fontId="3"/>
  </si>
  <si>
    <r>
      <t>起振後k</t>
    </r>
    <r>
      <rPr>
        <vertAlign val="subscript"/>
        <sz val="9"/>
        <rFont val="游ゴシック"/>
        <family val="3"/>
        <charset val="128"/>
      </rPr>
      <t>b</t>
    </r>
    <rPh sb="0" eb="3">
      <t>キシンゴ</t>
    </rPh>
    <phoneticPr fontId="3"/>
  </si>
  <si>
    <r>
      <t>起振後D</t>
    </r>
    <r>
      <rPr>
        <vertAlign val="subscript"/>
        <sz val="9"/>
        <rFont val="游ゴシック"/>
        <family val="3"/>
        <charset val="128"/>
      </rPr>
      <t>γ1</t>
    </r>
    <rPh sb="0" eb="3">
      <t>キシンゴ</t>
    </rPh>
    <phoneticPr fontId="3"/>
  </si>
  <si>
    <r>
      <t>1-π*(d</t>
    </r>
    <r>
      <rPr>
        <vertAlign val="subscript"/>
        <sz val="11"/>
        <color theme="1"/>
        <rFont val="Yu Gothic"/>
        <family val="3"/>
        <charset val="128"/>
        <scheme val="minor"/>
      </rPr>
      <t>2</t>
    </r>
    <r>
      <rPr>
        <sz val="11"/>
        <color theme="1"/>
        <rFont val="Yu Gothic"/>
        <family val="2"/>
        <scheme val="minor"/>
      </rPr>
      <t>/2b)^2</t>
    </r>
    <phoneticPr fontId="3"/>
  </si>
  <si>
    <r>
      <t>h-(ƒ *γ</t>
    </r>
    <r>
      <rPr>
        <vertAlign val="subscript"/>
        <sz val="11"/>
        <color theme="1"/>
        <rFont val="Yu Gothic"/>
        <family val="3"/>
        <charset val="128"/>
        <scheme val="minor"/>
      </rPr>
      <t>t1</t>
    </r>
    <r>
      <rPr>
        <sz val="11"/>
        <color theme="1"/>
        <rFont val="Yu Gothic"/>
        <family val="2"/>
        <scheme val="minor"/>
      </rPr>
      <t>/γ</t>
    </r>
    <r>
      <rPr>
        <vertAlign val="subscript"/>
        <sz val="11"/>
        <color theme="1"/>
        <rFont val="Yu Gothic"/>
        <family val="3"/>
        <charset val="128"/>
        <scheme val="minor"/>
      </rPr>
      <t>w</t>
    </r>
    <r>
      <rPr>
        <sz val="11"/>
        <color theme="1"/>
        <rFont val="Yu Gothic"/>
        <family val="2"/>
        <scheme val="minor"/>
      </rPr>
      <t>+ƒ *γ</t>
    </r>
    <r>
      <rPr>
        <vertAlign val="subscript"/>
        <sz val="11"/>
        <color theme="1"/>
        <rFont val="Yu Gothic"/>
        <family val="3"/>
        <charset val="128"/>
        <scheme val="minor"/>
      </rPr>
      <t>u</t>
    </r>
    <r>
      <rPr>
        <sz val="11"/>
        <color theme="1"/>
        <rFont val="Yu Gothic"/>
        <family val="2"/>
        <scheme val="minor"/>
      </rPr>
      <t>*(γ</t>
    </r>
    <r>
      <rPr>
        <vertAlign val="subscript"/>
        <sz val="11"/>
        <color theme="1"/>
        <rFont val="Yu Gothic"/>
        <family val="3"/>
        <charset val="128"/>
        <scheme val="minor"/>
      </rPr>
      <t>t2</t>
    </r>
    <r>
      <rPr>
        <sz val="11"/>
        <color theme="1"/>
        <rFont val="Yu Gothic"/>
        <family val="2"/>
        <scheme val="minor"/>
      </rPr>
      <t>-γ</t>
    </r>
    <r>
      <rPr>
        <vertAlign val="subscript"/>
        <sz val="11"/>
        <color theme="1"/>
        <rFont val="Yu Gothic"/>
        <family val="3"/>
        <charset val="128"/>
        <scheme val="minor"/>
      </rPr>
      <t>w</t>
    </r>
    <r>
      <rPr>
        <sz val="11"/>
        <color theme="1"/>
        <rFont val="Yu Gothic"/>
        <family val="2"/>
        <scheme val="minor"/>
      </rPr>
      <t>)*h</t>
    </r>
    <r>
      <rPr>
        <vertAlign val="subscript"/>
        <sz val="11"/>
        <color theme="1"/>
        <rFont val="Yu Gothic"/>
        <family val="3"/>
        <charset val="128"/>
        <scheme val="minor"/>
      </rPr>
      <t>w</t>
    </r>
    <phoneticPr fontId="3"/>
  </si>
  <si>
    <r>
      <t>(2/d</t>
    </r>
    <r>
      <rPr>
        <vertAlign val="subscript"/>
        <sz val="11"/>
        <color theme="1"/>
        <rFont val="Yu Gothic"/>
        <family val="3"/>
        <charset val="128"/>
        <scheme val="minor"/>
      </rPr>
      <t>2</t>
    </r>
    <r>
      <rPr>
        <sz val="11"/>
        <color theme="1"/>
        <rFont val="Yu Gothic"/>
        <family val="2"/>
        <scheme val="minor"/>
      </rPr>
      <t>)^2</t>
    </r>
    <phoneticPr fontId="3"/>
  </si>
  <si>
    <r>
      <t>π*(γ</t>
    </r>
    <r>
      <rPr>
        <vertAlign val="subscript"/>
        <sz val="11"/>
        <color theme="1"/>
        <rFont val="Yu Gothic"/>
        <family val="3"/>
        <charset val="128"/>
        <scheme val="minor"/>
      </rPr>
      <t>w</t>
    </r>
    <r>
      <rPr>
        <sz val="11"/>
        <color theme="1"/>
        <rFont val="Yu Gothic"/>
        <family val="2"/>
        <scheme val="minor"/>
      </rPr>
      <t>+ƒ *γ</t>
    </r>
    <r>
      <rPr>
        <vertAlign val="subscript"/>
        <sz val="11"/>
        <color theme="1"/>
        <rFont val="Yu Gothic"/>
        <family val="3"/>
        <charset val="128"/>
        <scheme val="minor"/>
      </rPr>
      <t>u</t>
    </r>
    <r>
      <rPr>
        <sz val="11"/>
        <color theme="1"/>
        <rFont val="Yu Gothic"/>
        <family val="2"/>
        <scheme val="minor"/>
      </rPr>
      <t>*(γ</t>
    </r>
    <r>
      <rPr>
        <vertAlign val="subscript"/>
        <sz val="11"/>
        <color theme="1"/>
        <rFont val="Yu Gothic"/>
        <family val="3"/>
        <charset val="128"/>
        <scheme val="minor"/>
      </rPr>
      <t>t2</t>
    </r>
    <r>
      <rPr>
        <sz val="11"/>
        <color theme="1"/>
        <rFont val="Yu Gothic"/>
        <family val="2"/>
        <scheme val="minor"/>
      </rPr>
      <t>-γ</t>
    </r>
    <r>
      <rPr>
        <vertAlign val="subscript"/>
        <sz val="11"/>
        <color theme="1"/>
        <rFont val="Yu Gothic"/>
        <family val="3"/>
        <charset val="128"/>
        <scheme val="minor"/>
      </rPr>
      <t>w</t>
    </r>
    <r>
      <rPr>
        <sz val="11"/>
        <color theme="1"/>
        <rFont val="Yu Gothic"/>
        <family val="2"/>
        <scheme val="minor"/>
      </rPr>
      <t>))</t>
    </r>
    <phoneticPr fontId="3"/>
  </si>
  <si>
    <r>
      <t>B</t>
    </r>
    <r>
      <rPr>
        <vertAlign val="subscript"/>
        <sz val="11"/>
        <color theme="1"/>
        <rFont val="Yu Gothic"/>
        <family val="3"/>
        <charset val="128"/>
        <scheme val="minor"/>
      </rPr>
      <t>n</t>
    </r>
    <r>
      <rPr>
        <sz val="11"/>
        <color theme="1"/>
        <rFont val="Yu Gothic"/>
        <family val="2"/>
        <scheme val="minor"/>
      </rPr>
      <t>よりk</t>
    </r>
    <r>
      <rPr>
        <vertAlign val="subscript"/>
        <sz val="11"/>
        <color theme="1"/>
        <rFont val="Yu Gothic"/>
        <family val="3"/>
        <charset val="128"/>
        <scheme val="minor"/>
      </rPr>
      <t>b</t>
    </r>
    <phoneticPr fontId="3"/>
  </si>
  <si>
    <r>
      <t>透水
係数</t>
    </r>
    <r>
      <rPr>
        <i/>
        <sz val="11"/>
        <color theme="1"/>
        <rFont val="Yu Gothic"/>
        <family val="3"/>
        <charset val="128"/>
        <scheme val="minor"/>
      </rPr>
      <t>K</t>
    </r>
    <r>
      <rPr>
        <i/>
        <vertAlign val="subscript"/>
        <sz val="11"/>
        <color theme="1"/>
        <rFont val="Yu Gothic"/>
        <family val="3"/>
        <charset val="128"/>
        <scheme val="minor"/>
      </rPr>
      <t>s</t>
    </r>
    <rPh sb="0" eb="2">
      <t>トウスイ</t>
    </rPh>
    <rPh sb="3" eb="5">
      <t>ケイスウ</t>
    </rPh>
    <phoneticPr fontId="3"/>
  </si>
  <si>
    <r>
      <t>d</t>
    </r>
    <r>
      <rPr>
        <vertAlign val="subscript"/>
        <sz val="11"/>
        <rFont val="游ゴシック"/>
        <family val="3"/>
        <charset val="128"/>
      </rPr>
      <t>2</t>
    </r>
    <r>
      <rPr>
        <sz val="11"/>
        <rFont val="游ゴシック"/>
        <family val="3"/>
        <charset val="128"/>
      </rPr>
      <t xml:space="preserve">
外径</t>
    </r>
    <rPh sb="3" eb="5">
      <t>ガイケイ</t>
    </rPh>
    <phoneticPr fontId="31"/>
  </si>
  <si>
    <r>
      <t>d</t>
    </r>
    <r>
      <rPr>
        <vertAlign val="subscript"/>
        <sz val="11"/>
        <rFont val="游ゴシック"/>
        <family val="3"/>
        <charset val="128"/>
      </rPr>
      <t>1</t>
    </r>
    <r>
      <rPr>
        <sz val="11"/>
        <rFont val="游ゴシック"/>
        <family val="3"/>
        <charset val="128"/>
      </rPr>
      <t xml:space="preserve">
外径</t>
    </r>
    <rPh sb="3" eb="5">
      <t>ガイケイ</t>
    </rPh>
    <phoneticPr fontId="31"/>
  </si>
  <si>
    <t>また、安心マンホール工法の品質管理として、
工法種別＝VD工法となったマンホール10基につき1基で、コーン試験を実施し、起振後の相対密度以上が確保されていることを確認する。
（例：11基の場合⇒2基、8基の場合⇒1基）</t>
    <rPh sb="3" eb="5">
      <t>アンシン</t>
    </rPh>
    <rPh sb="10" eb="12">
      <t>コウホウ</t>
    </rPh>
    <rPh sb="13" eb="17">
      <t>ヒンシツカンリ</t>
    </rPh>
    <rPh sb="42" eb="43">
      <t>キ</t>
    </rPh>
    <rPh sb="47" eb="48">
      <t>キ</t>
    </rPh>
    <rPh sb="88" eb="89">
      <t>レイ</t>
    </rPh>
    <rPh sb="92" eb="93">
      <t>キ</t>
    </rPh>
    <rPh sb="94" eb="96">
      <t>バアイ</t>
    </rPh>
    <rPh sb="98" eb="99">
      <t>キ</t>
    </rPh>
    <rPh sb="101" eb="102">
      <t>キ</t>
    </rPh>
    <rPh sb="103" eb="105">
      <t>バアイ</t>
    </rPh>
    <rPh sb="107" eb="108">
      <t>キ</t>
    </rPh>
    <phoneticPr fontId="3"/>
  </si>
  <si>
    <t>〇〇県××市</t>
    <rPh sb="2" eb="3">
      <t>ケン</t>
    </rPh>
    <rPh sb="5" eb="6">
      <t>シ</t>
    </rPh>
    <phoneticPr fontId="3"/>
  </si>
  <si>
    <t>〇〇〇〇/××/△△</t>
    <phoneticPr fontId="31"/>
  </si>
  <si>
    <t>改定作業者</t>
    <rPh sb="0" eb="5">
      <t>カイテイサギョウシャ</t>
    </rPh>
    <phoneticPr fontId="3"/>
  </si>
  <si>
    <t>長島雄志</t>
    <rPh sb="0" eb="2">
      <t>ナガシマ</t>
    </rPh>
    <rPh sb="2" eb="4">
      <t>ユウシ</t>
    </rPh>
    <phoneticPr fontId="3"/>
  </si>
  <si>
    <t>最終更新日</t>
    <rPh sb="0" eb="5">
      <t>サイシュウコウシンビ</t>
    </rPh>
    <phoneticPr fontId="3"/>
  </si>
  <si>
    <t>安心マンホール工法　詳細検討依頼書</t>
    <rPh sb="0" eb="2">
      <t>アンシン</t>
    </rPh>
    <rPh sb="7" eb="9">
      <t>コウホウ</t>
    </rPh>
    <rPh sb="10" eb="14">
      <t>ショウサイケントウ</t>
    </rPh>
    <rPh sb="14" eb="17">
      <t>イライショ</t>
    </rPh>
    <phoneticPr fontId="3"/>
  </si>
  <si>
    <t>【本依頼書について】</t>
    <rPh sb="1" eb="2">
      <t>ホン</t>
    </rPh>
    <rPh sb="2" eb="5">
      <t>イライショ</t>
    </rPh>
    <phoneticPr fontId="3"/>
  </si>
  <si>
    <t>お客様が概算検討を行う際のフローチャート</t>
    <rPh sb="1" eb="3">
      <t>キャクサマ</t>
    </rPh>
    <rPh sb="4" eb="8">
      <t>ガイサンケントウ</t>
    </rPh>
    <rPh sb="9" eb="10">
      <t>オコナ</t>
    </rPh>
    <rPh sb="11" eb="12">
      <t>サイ</t>
    </rPh>
    <phoneticPr fontId="75"/>
  </si>
  <si>
    <t>※ 概算検討は大まかな判定結果を確認するものであり、浮上計算結果を保証するものではございません。</t>
    <rPh sb="2" eb="6">
      <t>ガイサンケントウ</t>
    </rPh>
    <rPh sb="7" eb="8">
      <t>オオ</t>
    </rPh>
    <rPh sb="11" eb="15">
      <t>ハンテイケッカ</t>
    </rPh>
    <rPh sb="16" eb="18">
      <t>カクニン</t>
    </rPh>
    <rPh sb="26" eb="28">
      <t>フジョウ</t>
    </rPh>
    <rPh sb="28" eb="30">
      <t>ケイサン</t>
    </rPh>
    <rPh sb="30" eb="32">
      <t>ケッカ</t>
    </rPh>
    <rPh sb="33" eb="35">
      <t>ホショウ</t>
    </rPh>
    <phoneticPr fontId="3"/>
  </si>
  <si>
    <r>
      <t xml:space="preserve">人孔深
</t>
    </r>
    <r>
      <rPr>
        <i/>
        <sz val="11"/>
        <color theme="1"/>
        <rFont val="游ゴシック"/>
        <family val="3"/>
        <charset val="128"/>
      </rPr>
      <t>ｈ'</t>
    </r>
    <rPh sb="0" eb="2">
      <t>ジンコウ</t>
    </rPh>
    <rPh sb="2" eb="3">
      <t>フカ</t>
    </rPh>
    <phoneticPr fontId="31"/>
  </si>
  <si>
    <t>浮上計算書のみをお客様が受領するまでのフローチャート</t>
    <rPh sb="0" eb="5">
      <t>フジョウケイサンショ</t>
    </rPh>
    <rPh sb="9" eb="11">
      <t>キャクサマ</t>
    </rPh>
    <rPh sb="12" eb="14">
      <t>ジュリョウ</t>
    </rPh>
    <phoneticPr fontId="75"/>
  </si>
  <si>
    <t>浮上計算書・見積書をお客様が受領するまでのフローチャート</t>
    <rPh sb="0" eb="5">
      <t>フジョウケイサンショ</t>
    </rPh>
    <rPh sb="6" eb="9">
      <t>ミツモリショ</t>
    </rPh>
    <rPh sb="11" eb="13">
      <t>キャクサマ</t>
    </rPh>
    <rPh sb="14" eb="16">
      <t>ジュリョウ</t>
    </rPh>
    <phoneticPr fontId="75"/>
  </si>
  <si>
    <r>
      <rPr>
        <sz val="12"/>
        <color rgb="FFC00000"/>
        <rFont val="游ゴシック"/>
        <family val="3"/>
        <charset val="128"/>
      </rPr>
      <t>（必須）</t>
    </r>
    <r>
      <rPr>
        <sz val="12"/>
        <rFont val="游ゴシック"/>
        <family val="3"/>
        <charset val="128"/>
      </rPr>
      <t xml:space="preserve">本依頼書、マンホール構造図（なければマンホール構造が分かる資料⇒施工可否の判断に必要）
</t>
    </r>
    <r>
      <rPr>
        <sz val="12"/>
        <color rgb="FFC00000"/>
        <rFont val="游ゴシック"/>
        <family val="3"/>
        <charset val="128"/>
      </rPr>
      <t>（任意）</t>
    </r>
    <r>
      <rPr>
        <sz val="12"/>
        <rFont val="游ゴシック"/>
        <family val="3"/>
        <charset val="128"/>
      </rPr>
      <t xml:space="preserve">浮上検討書、現場写真　等
</t>
    </r>
    <r>
      <rPr>
        <sz val="12"/>
        <color rgb="FFFF0000"/>
        <rFont val="游ゴシック"/>
        <family val="3"/>
        <charset val="128"/>
      </rPr>
      <t>　　　　</t>
    </r>
    <r>
      <rPr>
        <sz val="12"/>
        <color rgb="FFC00000"/>
        <rFont val="游ゴシック"/>
        <family val="3"/>
        <charset val="128"/>
      </rPr>
      <t>※</t>
    </r>
    <r>
      <rPr>
        <sz val="12"/>
        <color rgb="FFFF0000"/>
        <rFont val="游ゴシック"/>
        <family val="3"/>
        <charset val="128"/>
      </rPr>
      <t>　</t>
    </r>
    <r>
      <rPr>
        <sz val="12"/>
        <rFont val="游ゴシック"/>
        <family val="3"/>
        <charset val="128"/>
      </rPr>
      <t>本依頼書は、「</t>
    </r>
    <r>
      <rPr>
        <b/>
        <sz val="12"/>
        <color rgb="FFC00000"/>
        <rFont val="游ゴシック"/>
        <family val="3"/>
        <charset val="128"/>
      </rPr>
      <t>Excel</t>
    </r>
    <r>
      <rPr>
        <sz val="12"/>
        <rFont val="游ゴシック"/>
        <family val="3"/>
        <charset val="128"/>
      </rPr>
      <t>」のまま、メールでお送りください。</t>
    </r>
    <rPh sb="1" eb="3">
      <t>ヒッス</t>
    </rPh>
    <rPh sb="4" eb="5">
      <t>ホン</t>
    </rPh>
    <rPh sb="5" eb="8">
      <t>イライショ</t>
    </rPh>
    <rPh sb="14" eb="17">
      <t>コウゾウズ</t>
    </rPh>
    <rPh sb="27" eb="29">
      <t>コウゾウ</t>
    </rPh>
    <rPh sb="30" eb="31">
      <t>ワ</t>
    </rPh>
    <rPh sb="33" eb="35">
      <t>シリョウ</t>
    </rPh>
    <rPh sb="36" eb="40">
      <t>セコウカヒ</t>
    </rPh>
    <rPh sb="41" eb="43">
      <t>ハンダン</t>
    </rPh>
    <rPh sb="44" eb="46">
      <t>ヒツヨウ</t>
    </rPh>
    <rPh sb="49" eb="51">
      <t>ニンイ</t>
    </rPh>
    <rPh sb="52" eb="57">
      <t>フジョウケントウショ</t>
    </rPh>
    <rPh sb="58" eb="62">
      <t>ゲンバシャシン</t>
    </rPh>
    <rPh sb="63" eb="64">
      <t>トウ</t>
    </rPh>
    <rPh sb="71" eb="72">
      <t>ホン</t>
    </rPh>
    <rPh sb="72" eb="75">
      <t>イライショ</t>
    </rPh>
    <rPh sb="93" eb="94">
      <t>オク</t>
    </rPh>
    <phoneticPr fontId="3"/>
  </si>
  <si>
    <t>　本依頼書は、安心マンホール工法協会（以下、当協会）へ安心マンホール工法の詳細検討をご依頼頂く際に、お客様が対象箇所の各種条件をご入力頂く専用書式となります。
　お客様の必要な資料に併せて、「安心マンホール工法　お客様のご要望別フローチャート」のフローチャート通りに「データ入力」シートへ諸条件のご入力して頂き、当協会へご依頼ください。（「データ入力」シートは「データ入力例」を参考にご入力ください。）
　また、本依頼書により、概算検討を行うこともできます。フローチャート通りに諸条件を入力・変更して頂くことで、「総括」シートに判定結果が算出され、大まかな判定結果を把握する際にご活用ください。（概算検討は大まかな判定結果を確認するものであり、浮上計算結果を保証するものではございません。）
　各工法の詳細は、「安心マンホール工法　設計・施工マニュアル及び参考積算資料　2017年7月」をご確認ください。
　本依頼書は、お客様への予告なくバージョンアップが行われることがございます。必ず最新の依頼書を当協会のホームページよりダウンロードしてご使用ください。
　本依頼書に含まれる内容の用途外にあたる使用、引用を固く禁じます。本依頼書を安心マンホール工法の詳細検討依頼及び概算検討の目的以外には使用しないでください。また、当協会は他用途目的での利用により発生した事象について一切の責任を負いません。
　何かご不明な点などがございましたら、当協会へお問い合わせください。</t>
    <rPh sb="82" eb="84">
      <t>キャクサマ</t>
    </rPh>
    <rPh sb="85" eb="87">
      <t>ヒツヨウ</t>
    </rPh>
    <rPh sb="88" eb="90">
      <t>シリョウ</t>
    </rPh>
    <rPh sb="91" eb="92">
      <t>アワ</t>
    </rPh>
    <rPh sb="96" eb="98">
      <t>アンシン</t>
    </rPh>
    <rPh sb="103" eb="105">
      <t>コウホウ</t>
    </rPh>
    <rPh sb="107" eb="109">
      <t>キャクサマ</t>
    </rPh>
    <rPh sb="111" eb="113">
      <t>ヨウボウ</t>
    </rPh>
    <rPh sb="113" eb="114">
      <t>ベツ</t>
    </rPh>
    <rPh sb="130" eb="131">
      <t>トオ</t>
    </rPh>
    <rPh sb="153" eb="154">
      <t>イタダ</t>
    </rPh>
    <rPh sb="156" eb="159">
      <t>トウキョウカイ</t>
    </rPh>
    <rPh sb="161" eb="163">
      <t>イライ</t>
    </rPh>
    <rPh sb="193" eb="195">
      <t>ニュウリョク</t>
    </rPh>
    <rPh sb="217" eb="219">
      <t>ケントウ</t>
    </rPh>
    <rPh sb="220" eb="221">
      <t>オコナ</t>
    </rPh>
    <rPh sb="237" eb="238">
      <t>トオ</t>
    </rPh>
    <rPh sb="240" eb="243">
      <t>ショジョウケン</t>
    </rPh>
    <rPh sb="244" eb="246">
      <t>ニュウリョク</t>
    </rPh>
    <rPh sb="247" eb="249">
      <t>ヘンコウ</t>
    </rPh>
    <rPh sb="251" eb="252">
      <t>イタダ</t>
    </rPh>
    <rPh sb="265" eb="267">
      <t>ハンテイ</t>
    </rPh>
    <rPh sb="267" eb="269">
      <t>ケッカ</t>
    </rPh>
    <rPh sb="270" eb="272">
      <t>サンシュツ</t>
    </rPh>
    <rPh sb="275" eb="276">
      <t>オオ</t>
    </rPh>
    <rPh sb="279" eb="283">
      <t>ハンテイケッカ</t>
    </rPh>
    <rPh sb="284" eb="286">
      <t>ハアク</t>
    </rPh>
    <rPh sb="310" eb="312">
      <t>ケッカ</t>
    </rPh>
    <rPh sb="349" eb="352">
      <t>カクコウホウ</t>
    </rPh>
    <rPh sb="353" eb="355">
      <t>ショウサイ</t>
    </rPh>
    <rPh sb="358" eb="360">
      <t>アンシン</t>
    </rPh>
    <rPh sb="365" eb="367">
      <t>コウホウ</t>
    </rPh>
    <rPh sb="368" eb="370">
      <t>セッケイ</t>
    </rPh>
    <rPh sb="371" eb="373">
      <t>セコウ</t>
    </rPh>
    <rPh sb="378" eb="379">
      <t>オヨ</t>
    </rPh>
    <rPh sb="380" eb="386">
      <t>サンコウセキサンシリョウ</t>
    </rPh>
    <rPh sb="391" eb="392">
      <t>ネン</t>
    </rPh>
    <rPh sb="393" eb="394">
      <t>ガツ</t>
    </rPh>
    <rPh sb="397" eb="399">
      <t>カクニン</t>
    </rPh>
    <phoneticPr fontId="3"/>
  </si>
  <si>
    <t>担当者名</t>
    <rPh sb="3" eb="4">
      <t>メイ</t>
    </rPh>
    <phoneticPr fontId="3"/>
  </si>
  <si>
    <t>ご依頼物</t>
    <rPh sb="1" eb="4">
      <t>イライブツ</t>
    </rPh>
    <phoneticPr fontId="3"/>
  </si>
  <si>
    <t>浮上計算書及び見積書</t>
    <rPh sb="0" eb="5">
      <t>フジョウケイサンショ</t>
    </rPh>
    <rPh sb="5" eb="6">
      <t>オヨ</t>
    </rPh>
    <rPh sb="7" eb="10">
      <t>ミツモリショ</t>
    </rPh>
    <phoneticPr fontId="3"/>
  </si>
  <si>
    <t>浮上計算書のみ</t>
    <rPh sb="0" eb="5">
      <t>フジョウケイサンショ</t>
    </rPh>
    <phoneticPr fontId="3"/>
  </si>
  <si>
    <t>ご依頼内容</t>
    <rPh sb="1" eb="3">
      <t>イライ</t>
    </rPh>
    <rPh sb="3" eb="5">
      <t>ナイヨウ</t>
    </rPh>
    <phoneticPr fontId="3"/>
  </si>
  <si>
    <t>浮上計算書及び見積書（要相談）</t>
    <rPh sb="11" eb="14">
      <t>ヨウソウダン</t>
    </rPh>
    <phoneticPr fontId="3"/>
  </si>
  <si>
    <t>特記事項</t>
    <rPh sb="0" eb="4">
      <t>トッキジコウ</t>
    </rPh>
    <phoneticPr fontId="3"/>
  </si>
  <si>
    <r>
      <t>d</t>
    </r>
    <r>
      <rPr>
        <vertAlign val="subscript"/>
        <sz val="10"/>
        <rFont val="游ゴシック"/>
        <family val="3"/>
        <charset val="128"/>
      </rPr>
      <t>2</t>
    </r>
    <r>
      <rPr>
        <sz val="10"/>
        <rFont val="游ゴシック"/>
        <family val="3"/>
        <charset val="128"/>
      </rPr>
      <t xml:space="preserve">
内径
(長辺)</t>
    </r>
    <rPh sb="3" eb="5">
      <t>ナイケイ</t>
    </rPh>
    <rPh sb="7" eb="9">
      <t>チョウヘン</t>
    </rPh>
    <phoneticPr fontId="31"/>
  </si>
  <si>
    <t>特記事項</t>
    <rPh sb="0" eb="4">
      <t>トッキジコウ</t>
    </rPh>
    <phoneticPr fontId="31"/>
  </si>
  <si>
    <t>ご依頼内容</t>
    <rPh sb="1" eb="5">
      <t>イライナイヨウ</t>
    </rPh>
    <phoneticPr fontId="31"/>
  </si>
  <si>
    <t>浮上計算書及び見積書</t>
    <rPh sb="0" eb="5">
      <t>フジョウケイサンショ</t>
    </rPh>
    <rPh sb="5" eb="6">
      <t>オヨ</t>
    </rPh>
    <rPh sb="7" eb="10">
      <t>ミツモリショ</t>
    </rPh>
    <phoneticPr fontId="31"/>
  </si>
  <si>
    <t>初版</t>
    <rPh sb="0" eb="2">
      <t>ショハン</t>
    </rPh>
    <phoneticPr fontId="3"/>
  </si>
  <si>
    <t>人孔深
h'</t>
    <rPh sb="0" eb="3">
      <t>ジンコウシン</t>
    </rPh>
    <phoneticPr fontId="3"/>
  </si>
  <si>
    <t>内径＝2.2mを超える場合、起震機が設置できないため、適用外とする。</t>
    <phoneticPr fontId="3"/>
  </si>
  <si>
    <t>内径＝0.9m未満の場合、起震機が設置できないため、浮上計算の工法種別が「VD工法」と判定された場合、適用外とする。</t>
    <rPh sb="7" eb="9">
      <t>ミマン</t>
    </rPh>
    <rPh sb="31" eb="33">
      <t>コウホウ</t>
    </rPh>
    <rPh sb="33" eb="35">
      <t>シュベツ</t>
    </rPh>
    <phoneticPr fontId="3"/>
  </si>
  <si>
    <t>管接続により起震機が設置できないため、浮上計算の工法種別が「VD工法」と判定された場合、適用外とする。</t>
    <phoneticPr fontId="3"/>
  </si>
  <si>
    <t>人孔深＝1.5m未満の場合、起震機が設置できないため、浮上計算の工法種別が「VD工法」と判定された場合、適用外とする。</t>
    <phoneticPr fontId="3"/>
  </si>
  <si>
    <t>1.0.1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</si>
</sst>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ggge&quot;年&quot;m&quot;月&quot;d&quot;日&quot;;@" x16r2:formatCode16="[$-ja-JP-x-gannen]ggge&quot;年&quot;m&quot;月&quot;d&quot;日&quot;;@"/>
    <numFmt numFmtId="177" formatCode="0.00_ "/>
    <numFmt numFmtId="178" formatCode="0_ "/>
    <numFmt numFmtId="179" formatCode="0.000"/>
    <numFmt numFmtId="180" formatCode="0.000_ "/>
    <numFmt numFmtId="181" formatCode="0_);[Red]\(0\)"/>
    <numFmt numFmtId="182" formatCode="0.00;\-0.00;"/>
    <numFmt numFmtId="183" formatCode="0.0_ "/>
    <numFmt numFmtId="184" formatCode="0.0000_ "/>
    <numFmt numFmtId="185" formatCode="0.0000;\-0.0000;"/>
  </numFmts>
  <fonts count="82">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2"/>
      <color theme="1"/>
      <name val="Yu Gothic"/>
      <family val="2"/>
      <scheme val="minor"/>
    </font>
    <font>
      <sz val="12"/>
      <color theme="1"/>
      <name val="Yu Gothic"/>
      <family val="3"/>
      <charset val="128"/>
      <scheme val="minor"/>
    </font>
    <font>
      <sz val="14"/>
      <color theme="1"/>
      <name val="Yu Gothic"/>
      <family val="3"/>
      <charset val="128"/>
      <scheme val="minor"/>
    </font>
    <font>
      <sz val="14"/>
      <color theme="1"/>
      <name val="Yu Gothic"/>
      <family val="2"/>
      <scheme val="minor"/>
    </font>
    <font>
      <sz val="24"/>
      <color theme="1"/>
      <name val="HGP創英角ﾎﾟｯﾌﾟ体"/>
      <family val="3"/>
      <charset val="128"/>
    </font>
    <font>
      <sz val="26"/>
      <color theme="1"/>
      <name val="HGP創英角ﾎﾟｯﾌﾟ体"/>
      <family val="3"/>
      <charset val="128"/>
    </font>
    <font>
      <sz val="16"/>
      <color theme="1"/>
      <name val="HGP創英角ﾎﾟｯﾌﾟ体"/>
      <family val="3"/>
      <charset val="128"/>
    </font>
    <font>
      <sz val="16"/>
      <color theme="1"/>
      <name val="Yu Gothic"/>
      <family val="3"/>
      <charset val="128"/>
      <scheme val="minor"/>
    </font>
    <font>
      <vertAlign val="subscript"/>
      <sz val="14"/>
      <color theme="1"/>
      <name val="Yu Gothic"/>
      <family val="3"/>
      <charset val="128"/>
      <scheme val="minor"/>
    </font>
    <font>
      <i/>
      <sz val="14"/>
      <color theme="1"/>
      <name val="Yu Gothic"/>
      <family val="3"/>
      <charset val="128"/>
      <scheme val="minor"/>
    </font>
    <font>
      <i/>
      <vertAlign val="subscript"/>
      <sz val="14"/>
      <color theme="1"/>
      <name val="Yu Gothic"/>
      <family val="3"/>
      <charset val="128"/>
      <scheme val="minor"/>
    </font>
    <font>
      <sz val="14"/>
      <color theme="1"/>
      <name val="HGP創英角ﾎﾟｯﾌﾟ体"/>
      <family val="3"/>
      <charset val="128"/>
    </font>
    <font>
      <vertAlign val="subscript"/>
      <sz val="12"/>
      <color theme="1"/>
      <name val="Yu Gothic"/>
      <family val="3"/>
      <charset val="128"/>
      <scheme val="minor"/>
    </font>
    <font>
      <sz val="10.5"/>
      <color theme="1"/>
      <name val="Yu Gothic"/>
      <family val="3"/>
      <charset val="128"/>
      <scheme val="minor"/>
    </font>
    <font>
      <sz val="10"/>
      <color theme="1"/>
      <name val="Yu Gothic"/>
      <family val="2"/>
      <scheme val="minor"/>
    </font>
    <font>
      <sz val="10"/>
      <color theme="1"/>
      <name val="Yu Gothic"/>
      <family val="3"/>
      <charset val="128"/>
      <scheme val="minor"/>
    </font>
    <font>
      <sz val="14"/>
      <color theme="1"/>
      <name val="Yu Gothic"/>
      <family val="3"/>
      <charset val="128"/>
    </font>
    <font>
      <b/>
      <sz val="14"/>
      <color theme="1"/>
      <name val="游ゴシック"/>
      <family val="3"/>
      <charset val="128"/>
    </font>
    <font>
      <sz val="11"/>
      <color theme="1"/>
      <name val="游ゴシック"/>
      <family val="3"/>
      <charset val="128"/>
    </font>
    <font>
      <sz val="12"/>
      <name val="游ゴシック"/>
      <family val="3"/>
      <charset val="128"/>
    </font>
    <font>
      <b/>
      <sz val="18"/>
      <color theme="1"/>
      <name val="游ゴシック"/>
      <family val="3"/>
      <charset val="128"/>
    </font>
    <font>
      <b/>
      <sz val="11"/>
      <color theme="1"/>
      <name val="游ゴシック"/>
      <family val="3"/>
      <charset val="128"/>
    </font>
    <font>
      <sz val="12"/>
      <color theme="1"/>
      <name val="游ゴシック"/>
      <family val="3"/>
      <charset val="128"/>
    </font>
    <font>
      <sz val="10.5"/>
      <color theme="1"/>
      <name val="游ゴシック"/>
      <family val="3"/>
      <charset val="128"/>
    </font>
    <font>
      <sz val="11"/>
      <name val="游ゴシック"/>
      <family val="3"/>
      <charset val="128"/>
    </font>
    <font>
      <b/>
      <sz val="12"/>
      <name val="游ゴシック"/>
      <family val="3"/>
      <charset val="128"/>
    </font>
    <font>
      <sz val="9"/>
      <name val="游ゴシック"/>
      <family val="3"/>
      <charset val="128"/>
    </font>
    <font>
      <sz val="6"/>
      <name val="ＭＳ Ｐゴシック"/>
      <family val="3"/>
      <charset val="128"/>
    </font>
    <font>
      <sz val="8"/>
      <name val="游ゴシック"/>
      <family val="3"/>
      <charset val="128"/>
    </font>
    <font>
      <vertAlign val="subscript"/>
      <sz val="11"/>
      <name val="游ゴシック"/>
      <family val="3"/>
      <charset val="128"/>
    </font>
    <font>
      <sz val="10"/>
      <name val="游ゴシック"/>
      <family val="3"/>
      <charset val="128"/>
    </font>
    <font>
      <sz val="10"/>
      <color theme="1"/>
      <name val="游ゴシック"/>
      <family val="3"/>
      <charset val="128"/>
    </font>
    <font>
      <i/>
      <sz val="10"/>
      <color theme="1"/>
      <name val="Yu Gothic"/>
      <family val="3"/>
      <charset val="128"/>
      <scheme val="minor"/>
    </font>
    <font>
      <i/>
      <vertAlign val="subscript"/>
      <sz val="10"/>
      <color theme="1"/>
      <name val="Yu Gothic"/>
      <family val="3"/>
      <charset val="128"/>
      <scheme val="minor"/>
    </font>
    <font>
      <vertAlign val="subscript"/>
      <sz val="10"/>
      <color theme="1"/>
      <name val="Yu Gothic"/>
      <family val="3"/>
      <charset val="128"/>
      <scheme val="minor"/>
    </font>
    <font>
      <vertAlign val="superscript"/>
      <sz val="10"/>
      <color theme="1"/>
      <name val="Yu Gothic"/>
      <family val="3"/>
      <charset val="128"/>
      <scheme val="minor"/>
    </font>
    <font>
      <sz val="18"/>
      <color theme="1"/>
      <name val="HGP創英角ﾎﾟｯﾌﾟ体"/>
      <family val="3"/>
      <charset val="128"/>
    </font>
    <font>
      <i/>
      <sz val="11"/>
      <name val="游ゴシック"/>
      <family val="3"/>
      <charset val="128"/>
    </font>
    <font>
      <i/>
      <vertAlign val="subscript"/>
      <sz val="11"/>
      <name val="游ゴシック"/>
      <family val="3"/>
      <charset val="128"/>
    </font>
    <font>
      <i/>
      <sz val="11"/>
      <color theme="1"/>
      <name val="游ゴシック"/>
      <family val="3"/>
      <charset val="128"/>
    </font>
    <font>
      <i/>
      <sz val="11"/>
      <color theme="1"/>
      <name val="Yu Gothic"/>
      <family val="2"/>
      <scheme val="minor"/>
    </font>
    <font>
      <i/>
      <vertAlign val="subscript"/>
      <sz val="11"/>
      <color theme="1"/>
      <name val="Yu Gothic"/>
      <family val="3"/>
      <charset val="128"/>
      <scheme val="minor"/>
    </font>
    <font>
      <i/>
      <sz val="11"/>
      <color theme="1"/>
      <name val="Yu Gothic"/>
      <family val="3"/>
      <charset val="128"/>
      <scheme val="minor"/>
    </font>
    <font>
      <sz val="11"/>
      <color theme="1"/>
      <name val="Times New Roman"/>
      <family val="1"/>
    </font>
    <font>
      <sz val="11"/>
      <color theme="1"/>
      <name val="Yu Gothic"/>
      <family val="1"/>
      <scheme val="minor"/>
    </font>
    <font>
      <sz val="11"/>
      <color theme="1"/>
      <name val="Yu Gothic"/>
      <family val="2"/>
      <scheme val="minor"/>
    </font>
    <font>
      <sz val="9"/>
      <color indexed="81"/>
      <name val="MS P ゴシック"/>
      <family val="3"/>
      <charset val="128"/>
    </font>
    <font>
      <b/>
      <sz val="9"/>
      <color indexed="81"/>
      <name val="MS P ゴシック"/>
      <family val="3"/>
      <charset val="128"/>
    </font>
    <font>
      <sz val="16"/>
      <color theme="1"/>
      <name val="Yu Gothic"/>
      <family val="2"/>
      <scheme val="minor"/>
    </font>
    <font>
      <vertAlign val="superscript"/>
      <sz val="11"/>
      <color theme="1"/>
      <name val="Yu Gothic"/>
      <family val="3"/>
      <charset val="128"/>
      <scheme val="minor"/>
    </font>
    <font>
      <vertAlign val="superscript"/>
      <sz val="12"/>
      <color theme="1"/>
      <name val="Yu Gothic"/>
      <family val="3"/>
      <charset val="128"/>
      <scheme val="minor"/>
    </font>
    <font>
      <u/>
      <sz val="11"/>
      <color theme="10"/>
      <name val="Yu Gothic"/>
      <family val="2"/>
      <scheme val="minor"/>
    </font>
    <font>
      <sz val="12"/>
      <color rgb="FFFF0000"/>
      <name val="游ゴシック"/>
      <family val="3"/>
      <charset val="128"/>
    </font>
    <font>
      <b/>
      <sz val="28"/>
      <color theme="1"/>
      <name val="游ゴシック"/>
      <family val="3"/>
      <charset val="128"/>
    </font>
    <font>
      <sz val="9"/>
      <color theme="1"/>
      <name val="游ゴシック"/>
      <family val="3"/>
      <charset val="128"/>
    </font>
    <font>
      <vertAlign val="superscript"/>
      <sz val="12"/>
      <color theme="1"/>
      <name val="游ゴシック"/>
      <family val="3"/>
      <charset val="128"/>
    </font>
    <font>
      <vertAlign val="subscript"/>
      <sz val="9"/>
      <color indexed="81"/>
      <name val="MS P ゴシック"/>
      <family val="3"/>
      <charset val="128"/>
    </font>
    <font>
      <b/>
      <sz val="10"/>
      <name val="游ゴシック"/>
      <family val="3"/>
      <charset val="128"/>
    </font>
    <font>
      <i/>
      <sz val="12"/>
      <color theme="1"/>
      <name val="Yu Gothic"/>
      <family val="3"/>
      <charset val="128"/>
      <scheme val="minor"/>
    </font>
    <font>
      <i/>
      <vertAlign val="subscript"/>
      <sz val="12"/>
      <color theme="1"/>
      <name val="Yu Gothic"/>
      <family val="3"/>
      <charset val="128"/>
      <scheme val="minor"/>
    </font>
    <font>
      <sz val="10"/>
      <color theme="1"/>
      <name val="Yu Gothic"/>
      <family val="3"/>
      <charset val="128"/>
    </font>
    <font>
      <i/>
      <sz val="9"/>
      <color theme="1"/>
      <name val="Yu Gothic"/>
      <family val="3"/>
      <charset val="128"/>
      <scheme val="minor"/>
    </font>
    <font>
      <i/>
      <vertAlign val="subscript"/>
      <sz val="9"/>
      <color theme="1"/>
      <name val="Yu Gothic"/>
      <family val="3"/>
      <charset val="128"/>
      <scheme val="minor"/>
    </font>
    <font>
      <b/>
      <vertAlign val="subscript"/>
      <sz val="10"/>
      <name val="游ゴシック"/>
      <family val="3"/>
      <charset val="128"/>
    </font>
    <font>
      <i/>
      <vertAlign val="subscript"/>
      <sz val="11"/>
      <color theme="1"/>
      <name val="游ゴシック"/>
      <family val="3"/>
      <charset val="128"/>
    </font>
    <font>
      <sz val="14"/>
      <name val="游ゴシック"/>
      <family val="3"/>
      <charset val="128"/>
    </font>
    <font>
      <vertAlign val="subscript"/>
      <sz val="10"/>
      <name val="游ゴシック"/>
      <family val="3"/>
      <charset val="128"/>
    </font>
    <font>
      <vertAlign val="subscript"/>
      <sz val="9"/>
      <name val="游ゴシック"/>
      <family val="3"/>
      <charset val="128"/>
    </font>
    <font>
      <vertAlign val="subscript"/>
      <sz val="11"/>
      <color theme="1"/>
      <name val="Yu Gothic"/>
      <family val="3"/>
      <charset val="128"/>
      <scheme val="minor"/>
    </font>
    <font>
      <sz val="11"/>
      <color theme="1"/>
      <name val="Yu Gothic"/>
      <family val="3"/>
      <charset val="128"/>
      <scheme val="minor"/>
    </font>
    <font>
      <b/>
      <sz val="14"/>
      <color theme="1"/>
      <name val="Yu Gothic"/>
      <family val="3"/>
      <charset val="128"/>
      <scheme val="minor"/>
    </font>
    <font>
      <sz val="6"/>
      <name val="Yu Gothic"/>
      <family val="2"/>
      <charset val="128"/>
      <scheme val="minor"/>
    </font>
    <font>
      <vertAlign val="superscript"/>
      <sz val="9"/>
      <color indexed="81"/>
      <name val="MS P ゴシック"/>
      <family val="3"/>
      <charset val="128"/>
    </font>
    <font>
      <sz val="9"/>
      <color indexed="16"/>
      <name val="MS P ゴシック"/>
      <family val="3"/>
      <charset val="128"/>
    </font>
    <font>
      <sz val="12"/>
      <color rgb="FFC00000"/>
      <name val="游ゴシック"/>
      <family val="3"/>
      <charset val="128"/>
    </font>
    <font>
      <b/>
      <sz val="12"/>
      <color rgb="FFC00000"/>
      <name val="游ゴシック"/>
      <family val="3"/>
      <charset val="128"/>
    </font>
    <font>
      <sz val="10"/>
      <color rgb="FFC00000"/>
      <name val="Yu Gothic"/>
      <family val="2"/>
      <charset val="128"/>
      <scheme val="minor"/>
    </font>
    <font>
      <sz val="8"/>
      <color indexed="81"/>
      <name val="MS P ゴシック"/>
      <family val="3"/>
      <charset val="128"/>
    </font>
  </fonts>
  <fills count="8">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bgColor indexed="64"/>
      </patternFill>
    </fill>
    <fill>
      <patternFill patternType="solid">
        <fgColor theme="0" tint="-0.249977111117893"/>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s>
  <cellStyleXfs count="4">
    <xf numFmtId="0" fontId="0" fillId="0" borderId="0"/>
    <xf numFmtId="9" fontId="49"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cellStyleXfs>
  <cellXfs count="549">
    <xf numFmtId="0" fontId="0" fillId="0" borderId="0" xfId="0"/>
    <xf numFmtId="176" fontId="10" fillId="0" borderId="0" xfId="0" applyNumberFormat="1" applyFont="1" applyAlignment="1">
      <alignment vertical="center"/>
    </xf>
    <xf numFmtId="0" fontId="15" fillId="0" borderId="0" xfId="0" applyFont="1" applyAlignment="1">
      <alignment vertical="center"/>
    </xf>
    <xf numFmtId="0" fontId="5" fillId="0" borderId="0" xfId="0" applyFont="1"/>
    <xf numFmtId="49" fontId="6" fillId="0" borderId="0" xfId="0" applyNumberFormat="1" applyFont="1" applyAlignment="1">
      <alignment vertical="center"/>
    </xf>
    <xf numFmtId="0" fontId="17" fillId="0" borderId="0" xfId="0" applyFont="1" applyAlignment="1">
      <alignment vertical="top" wrapText="1"/>
    </xf>
    <xf numFmtId="0" fontId="0" fillId="0" borderId="0" xfId="0" applyAlignment="1">
      <alignment horizontal="center" vertical="center"/>
    </xf>
    <xf numFmtId="0" fontId="7" fillId="0" borderId="0" xfId="0" applyFont="1" applyAlignment="1">
      <alignment vertical="center"/>
    </xf>
    <xf numFmtId="0" fontId="6" fillId="0" borderId="0" xfId="0" applyFont="1" applyAlignment="1">
      <alignment vertical="center"/>
    </xf>
    <xf numFmtId="0" fontId="22" fillId="0" borderId="0" xfId="0" applyFont="1" applyAlignment="1">
      <alignment horizontal="center" vertical="center"/>
    </xf>
    <xf numFmtId="0" fontId="6" fillId="0" borderId="0" xfId="0" applyFont="1" applyAlignment="1">
      <alignment vertical="center" wrapText="1"/>
    </xf>
    <xf numFmtId="0" fontId="28"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21" fillId="0" borderId="0" xfId="0" applyFont="1" applyAlignment="1">
      <alignment horizontal="center" vertical="center"/>
    </xf>
    <xf numFmtId="0" fontId="23" fillId="0" borderId="0" xfId="0" applyFont="1" applyAlignment="1">
      <alignment horizontal="center" vertical="center" wrapText="1"/>
    </xf>
    <xf numFmtId="0" fontId="23" fillId="0" borderId="1" xfId="0" applyFont="1" applyBorder="1" applyAlignment="1">
      <alignment horizontal="center" vertical="center" wrapText="1"/>
    </xf>
    <xf numFmtId="0" fontId="0" fillId="0" borderId="0" xfId="0" applyAlignment="1">
      <alignment horizontal="center"/>
    </xf>
    <xf numFmtId="0" fontId="21" fillId="0" borderId="0" xfId="0" applyFont="1" applyAlignment="1">
      <alignment vertical="center"/>
    </xf>
    <xf numFmtId="0" fontId="0" fillId="0" borderId="0" xfId="0" applyAlignment="1">
      <alignment vertical="top"/>
    </xf>
    <xf numFmtId="9" fontId="0" fillId="0" borderId="0" xfId="1" applyFont="1" applyAlignment="1">
      <alignment horizontal="center"/>
    </xf>
    <xf numFmtId="0" fontId="0" fillId="2" borderId="1" xfId="0" applyFill="1" applyBorder="1" applyAlignment="1">
      <alignment horizontal="center"/>
    </xf>
    <xf numFmtId="0" fontId="7" fillId="0" borderId="0" xfId="0" applyFont="1" applyAlignment="1">
      <alignment horizontal="center" vertic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49" fontId="22" fillId="0" borderId="0" xfId="0" applyNumberFormat="1" applyFont="1" applyAlignment="1">
      <alignment horizontal="center" vertical="center"/>
    </xf>
    <xf numFmtId="49" fontId="28" fillId="0" borderId="0" xfId="0" applyNumberFormat="1" applyFont="1" applyAlignment="1">
      <alignment horizontal="center" vertical="center"/>
    </xf>
    <xf numFmtId="181" fontId="0" fillId="0" borderId="0" xfId="0" applyNumberFormat="1" applyAlignment="1">
      <alignment horizontal="center" vertical="center"/>
    </xf>
    <xf numFmtId="9" fontId="22" fillId="0" borderId="0" xfId="0" applyNumberFormat="1" applyFont="1" applyAlignment="1">
      <alignment horizontal="center" vertical="center"/>
    </xf>
    <xf numFmtId="9" fontId="28" fillId="0" borderId="0" xfId="0" applyNumberFormat="1" applyFont="1" applyAlignment="1">
      <alignment horizontal="center" vertical="center"/>
    </xf>
    <xf numFmtId="178" fontId="0" fillId="0" borderId="0" xfId="0" applyNumberFormat="1" applyAlignment="1">
      <alignment horizontal="center" vertical="center"/>
    </xf>
    <xf numFmtId="9" fontId="0" fillId="0" borderId="0" xfId="0" applyNumberFormat="1" applyAlignment="1">
      <alignment horizontal="center" vertical="center"/>
    </xf>
    <xf numFmtId="0" fontId="10" fillId="0" borderId="0" xfId="0" applyFont="1" applyAlignment="1">
      <alignment vertical="center" shrinkToFit="1"/>
    </xf>
    <xf numFmtId="0" fontId="0" fillId="0" borderId="0" xfId="0" applyAlignment="1">
      <alignment vertical="center"/>
    </xf>
    <xf numFmtId="0" fontId="0" fillId="0" borderId="10" xfId="0" applyBorder="1" applyAlignment="1">
      <alignment horizontal="center" vertical="center"/>
    </xf>
    <xf numFmtId="0" fontId="0" fillId="0" borderId="21"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xf>
    <xf numFmtId="0" fontId="0" fillId="0" borderId="21" xfId="0" applyBorder="1" applyAlignment="1">
      <alignment horizontal="center"/>
    </xf>
    <xf numFmtId="0" fontId="0" fillId="0" borderId="11" xfId="0" applyBorder="1" applyAlignment="1">
      <alignment horizontal="center"/>
    </xf>
    <xf numFmtId="9" fontId="0" fillId="0" borderId="10" xfId="0" applyNumberFormat="1" applyBorder="1" applyAlignment="1">
      <alignment horizontal="center" vertical="center"/>
    </xf>
    <xf numFmtId="9" fontId="0" fillId="0" borderId="10" xfId="0" applyNumberFormat="1" applyBorder="1" applyAlignment="1">
      <alignment horizontal="center"/>
    </xf>
    <xf numFmtId="9" fontId="0" fillId="0" borderId="31" xfId="1" applyFont="1" applyBorder="1" applyAlignment="1">
      <alignment horizontal="center" vertical="center"/>
    </xf>
    <xf numFmtId="9" fontId="0" fillId="0" borderId="31" xfId="1" applyFont="1" applyBorder="1" applyAlignment="1">
      <alignment horizontal="center"/>
    </xf>
    <xf numFmtId="9" fontId="0" fillId="0" borderId="21" xfId="0" applyNumberFormat="1" applyBorder="1" applyAlignment="1">
      <alignment horizontal="center" vertical="center"/>
    </xf>
    <xf numFmtId="9" fontId="0" fillId="0" borderId="21" xfId="0" applyNumberFormat="1" applyBorder="1" applyAlignment="1">
      <alignment horizontal="center"/>
    </xf>
    <xf numFmtId="9" fontId="0" fillId="0" borderId="23" xfId="1" applyFont="1" applyBorder="1" applyAlignment="1">
      <alignment horizontal="center" vertical="center"/>
    </xf>
    <xf numFmtId="9" fontId="0" fillId="0" borderId="23" xfId="1" applyFont="1" applyBorder="1" applyAlignment="1">
      <alignment horizontal="center"/>
    </xf>
    <xf numFmtId="9" fontId="0" fillId="0" borderId="11" xfId="0" applyNumberFormat="1" applyBorder="1" applyAlignment="1">
      <alignment horizontal="center" vertical="center"/>
    </xf>
    <xf numFmtId="9" fontId="0" fillId="0" borderId="11" xfId="0" applyNumberFormat="1" applyBorder="1" applyAlignment="1">
      <alignment horizontal="center"/>
    </xf>
    <xf numFmtId="9" fontId="0" fillId="0" borderId="14" xfId="1" applyFont="1" applyBorder="1" applyAlignment="1">
      <alignment horizontal="center" vertical="center"/>
    </xf>
    <xf numFmtId="9" fontId="0" fillId="0" borderId="14" xfId="1" applyFont="1" applyBorder="1" applyAlignment="1">
      <alignment horizontal="center"/>
    </xf>
    <xf numFmtId="0" fontId="4" fillId="0" borderId="0" xfId="0" applyFont="1" applyAlignment="1">
      <alignment vertical="top"/>
    </xf>
    <xf numFmtId="0" fontId="0" fillId="2" borderId="1" xfId="0" applyFill="1" applyBorder="1" applyAlignment="1">
      <alignment horizontal="center" vertical="center"/>
    </xf>
    <xf numFmtId="0" fontId="5" fillId="0" borderId="0" xfId="0" applyFont="1" applyAlignment="1">
      <alignment vertical="center"/>
    </xf>
    <xf numFmtId="0" fontId="5" fillId="0" borderId="0" xfId="0" applyFont="1" applyAlignment="1">
      <alignment vertical="center" wrapText="1"/>
    </xf>
    <xf numFmtId="0" fontId="6" fillId="0" borderId="0" xfId="0" applyFont="1" applyAlignment="1">
      <alignment vertical="top"/>
    </xf>
    <xf numFmtId="0" fontId="7" fillId="0" borderId="0" xfId="0" applyFont="1" applyAlignment="1">
      <alignment vertical="top" wrapText="1"/>
    </xf>
    <xf numFmtId="0" fontId="0" fillId="0" borderId="25" xfId="0" applyBorder="1"/>
    <xf numFmtId="0" fontId="0" fillId="0" borderId="26" xfId="0" applyBorder="1"/>
    <xf numFmtId="0" fontId="0" fillId="0" borderId="39" xfId="0" applyBorder="1" applyAlignment="1">
      <alignment horizontal="center"/>
    </xf>
    <xf numFmtId="0" fontId="28" fillId="0" borderId="0" xfId="0" applyFont="1"/>
    <xf numFmtId="0" fontId="29"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horizontal="left" vertical="center"/>
    </xf>
    <xf numFmtId="0" fontId="27" fillId="0" borderId="0" xfId="0" applyFont="1" applyAlignment="1">
      <alignment horizontal="center" vertical="center"/>
    </xf>
    <xf numFmtId="0" fontId="22" fillId="0" borderId="0" xfId="0" applyFont="1"/>
    <xf numFmtId="177" fontId="28" fillId="0" borderId="0" xfId="0" applyNumberFormat="1" applyFont="1" applyAlignment="1">
      <alignment horizontal="center"/>
    </xf>
    <xf numFmtId="177" fontId="28" fillId="0" borderId="0" xfId="0" applyNumberFormat="1" applyFont="1"/>
    <xf numFmtId="177" fontId="28" fillId="0" borderId="0" xfId="0" applyNumberFormat="1" applyFont="1" applyAlignment="1">
      <alignment horizontal="right"/>
    </xf>
    <xf numFmtId="0" fontId="22" fillId="0" borderId="0" xfId="0" applyFont="1" applyAlignment="1">
      <alignment vertical="center"/>
    </xf>
    <xf numFmtId="0" fontId="58" fillId="0" borderId="0" xfId="0" applyFont="1" applyAlignment="1">
      <alignment horizontal="center" vertical="center"/>
    </xf>
    <xf numFmtId="0" fontId="22" fillId="5" borderId="0" xfId="0" applyFont="1" applyFill="1" applyAlignment="1">
      <alignment horizontal="center" vertical="center"/>
    </xf>
    <xf numFmtId="0" fontId="22" fillId="5" borderId="15" xfId="0" applyFont="1" applyFill="1" applyBorder="1" applyAlignment="1">
      <alignment horizontal="center" vertical="center"/>
    </xf>
    <xf numFmtId="0" fontId="32" fillId="5" borderId="18" xfId="0" applyFont="1" applyFill="1" applyBorder="1" applyAlignment="1">
      <alignment horizontal="center" vertical="center"/>
    </xf>
    <xf numFmtId="0" fontId="57" fillId="0" borderId="0" xfId="0" applyFont="1" applyAlignment="1">
      <alignment horizontal="center" vertical="center"/>
    </xf>
    <xf numFmtId="0" fontId="30" fillId="5" borderId="12" xfId="0" applyFont="1" applyFill="1" applyBorder="1" applyAlignment="1">
      <alignment horizontal="center" vertical="center"/>
    </xf>
    <xf numFmtId="0" fontId="28" fillId="5" borderId="12" xfId="0" applyFont="1" applyFill="1" applyBorder="1" applyAlignment="1">
      <alignment horizontal="center" vertical="center"/>
    </xf>
    <xf numFmtId="0" fontId="28" fillId="5" borderId="12" xfId="0" applyFont="1" applyFill="1" applyBorder="1" applyAlignment="1">
      <alignment horizontal="center" vertical="center" wrapText="1"/>
    </xf>
    <xf numFmtId="0" fontId="26" fillId="0" borderId="0" xfId="0" applyFont="1" applyAlignment="1">
      <alignment horizontal="left" vertical="top" wrapText="1"/>
    </xf>
    <xf numFmtId="0" fontId="25" fillId="0" borderId="0" xfId="0" applyFont="1" applyAlignment="1">
      <alignment horizontal="center" vertical="center"/>
    </xf>
    <xf numFmtId="14" fontId="26" fillId="0" borderId="0" xfId="0" applyNumberFormat="1" applyFont="1" applyAlignment="1">
      <alignment horizontal="left" vertical="center"/>
    </xf>
    <xf numFmtId="0" fontId="23" fillId="0" borderId="0" xfId="0" applyFont="1" applyAlignment="1">
      <alignment vertical="center" wrapText="1"/>
    </xf>
    <xf numFmtId="0" fontId="23" fillId="0" borderId="0" xfId="0" applyFont="1" applyAlignment="1">
      <alignment horizontal="left" vertical="center" wrapText="1"/>
    </xf>
    <xf numFmtId="0" fontId="11" fillId="0" borderId="0" xfId="0" applyFont="1" applyAlignment="1">
      <alignment horizontal="center" vertical="center"/>
    </xf>
    <xf numFmtId="0" fontId="0" fillId="0" borderId="1" xfId="0" applyBorder="1" applyAlignment="1">
      <alignment horizontal="center" vertical="center"/>
    </xf>
    <xf numFmtId="0" fontId="18" fillId="0" borderId="0" xfId="0" applyFont="1" applyAlignment="1">
      <alignment horizontal="center" vertical="center"/>
    </xf>
    <xf numFmtId="177" fontId="35" fillId="0" borderId="0" xfId="0" applyNumberFormat="1" applyFont="1" applyAlignment="1">
      <alignment horizontal="center" vertical="center"/>
    </xf>
    <xf numFmtId="182" fontId="35" fillId="0" borderId="0" xfId="0" applyNumberFormat="1" applyFont="1" applyAlignment="1">
      <alignment horizontal="center" vertical="center"/>
    </xf>
    <xf numFmtId="181" fontId="35" fillId="0" borderId="0" xfId="0" applyNumberFormat="1" applyFont="1" applyAlignment="1">
      <alignment horizontal="center" vertical="center"/>
    </xf>
    <xf numFmtId="181" fontId="18" fillId="0" borderId="0" xfId="0" applyNumberFormat="1" applyFont="1" applyAlignment="1">
      <alignment horizontal="center" vertical="center"/>
    </xf>
    <xf numFmtId="49" fontId="35" fillId="0" borderId="0" xfId="0" applyNumberFormat="1" applyFont="1" applyAlignment="1">
      <alignment horizontal="center" vertical="center"/>
    </xf>
    <xf numFmtId="181" fontId="34" fillId="0" borderId="0" xfId="0" applyNumberFormat="1" applyFont="1" applyAlignment="1">
      <alignment horizontal="center" vertical="center"/>
    </xf>
    <xf numFmtId="177" fontId="34" fillId="0" borderId="0" xfId="0" applyNumberFormat="1" applyFont="1" applyAlignment="1">
      <alignment horizontal="center" vertical="center"/>
    </xf>
    <xf numFmtId="182" fontId="34" fillId="0" borderId="0" xfId="0" applyNumberFormat="1" applyFont="1" applyAlignment="1">
      <alignment horizontal="center" vertical="center"/>
    </xf>
    <xf numFmtId="0" fontId="6" fillId="0" borderId="0" xfId="0" applyFont="1" applyAlignment="1">
      <alignment horizontal="center" vertical="center"/>
    </xf>
    <xf numFmtId="0" fontId="19" fillId="0" borderId="0" xfId="0" applyFont="1" applyAlignment="1">
      <alignment horizontal="left" vertical="center" wrapText="1"/>
    </xf>
    <xf numFmtId="0" fontId="11" fillId="0" borderId="0" xfId="0" applyFont="1" applyAlignment="1">
      <alignment vertical="center"/>
    </xf>
    <xf numFmtId="181" fontId="22" fillId="0" borderId="0" xfId="0" applyNumberFormat="1" applyFont="1" applyAlignment="1">
      <alignment horizontal="center" vertical="center"/>
    </xf>
    <xf numFmtId="49" fontId="0" fillId="0" borderId="0" xfId="0" applyNumberFormat="1" applyAlignment="1">
      <alignment horizontal="center" vertical="center"/>
    </xf>
    <xf numFmtId="49" fontId="32" fillId="3" borderId="41" xfId="0" applyNumberFormat="1" applyFont="1" applyFill="1" applyBorder="1" applyAlignment="1">
      <alignment horizontal="center" vertical="center"/>
    </xf>
    <xf numFmtId="49" fontId="30" fillId="3" borderId="50" xfId="0" applyNumberFormat="1" applyFont="1" applyFill="1" applyBorder="1" applyAlignment="1">
      <alignment horizontal="center" vertical="center"/>
    </xf>
    <xf numFmtId="49" fontId="28" fillId="3" borderId="50" xfId="0" applyNumberFormat="1" applyFont="1" applyFill="1" applyBorder="1" applyAlignment="1">
      <alignment horizontal="center" vertical="center"/>
    </xf>
    <xf numFmtId="49" fontId="28" fillId="3" borderId="50" xfId="0" applyNumberFormat="1" applyFont="1"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horizontal="center" vertical="center"/>
    </xf>
    <xf numFmtId="177" fontId="22" fillId="0" borderId="0" xfId="0" applyNumberFormat="1" applyFont="1" applyAlignment="1">
      <alignment horizontal="center" vertical="center"/>
    </xf>
    <xf numFmtId="182" fontId="22" fillId="0" borderId="0" xfId="0" applyNumberFormat="1" applyFont="1"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0" fontId="36" fillId="0" borderId="0" xfId="0" applyFont="1" applyAlignment="1">
      <alignment horizontal="center" vertical="center" wrapText="1"/>
    </xf>
    <xf numFmtId="0" fontId="46" fillId="0" borderId="0" xfId="0" applyFont="1" applyAlignment="1">
      <alignment horizontal="center"/>
    </xf>
    <xf numFmtId="0" fontId="65" fillId="0" borderId="0" xfId="0" applyFont="1" applyAlignment="1">
      <alignment horizontal="center" vertical="center" wrapText="1"/>
    </xf>
    <xf numFmtId="0" fontId="61" fillId="5" borderId="42" xfId="0" applyFont="1" applyFill="1" applyBorder="1" applyAlignment="1">
      <alignment horizontal="center" vertical="center"/>
    </xf>
    <xf numFmtId="49" fontId="61" fillId="5" borderId="33" xfId="0" applyNumberFormat="1" applyFont="1" applyFill="1" applyBorder="1" applyAlignment="1">
      <alignment horizontal="center" vertical="center" wrapText="1"/>
    </xf>
    <xf numFmtId="0" fontId="61" fillId="5" borderId="33" xfId="0" applyFont="1" applyFill="1" applyBorder="1" applyAlignment="1">
      <alignment horizontal="center" vertical="center"/>
    </xf>
    <xf numFmtId="0" fontId="61" fillId="5" borderId="33" xfId="0" applyFont="1" applyFill="1" applyBorder="1" applyAlignment="1">
      <alignment horizontal="center" vertical="center" wrapText="1"/>
    </xf>
    <xf numFmtId="9" fontId="61" fillId="5" borderId="33" xfId="0" applyNumberFormat="1" applyFont="1" applyFill="1" applyBorder="1" applyAlignment="1">
      <alignment horizontal="center" vertical="center"/>
    </xf>
    <xf numFmtId="181" fontId="22" fillId="0" borderId="42" xfId="0" applyNumberFormat="1" applyFont="1" applyBorder="1" applyAlignment="1">
      <alignment horizontal="center" vertical="center"/>
    </xf>
    <xf numFmtId="49" fontId="34" fillId="0" borderId="33" xfId="0" applyNumberFormat="1" applyFont="1" applyBorder="1" applyAlignment="1">
      <alignment horizontal="center" vertical="center" wrapText="1"/>
    </xf>
    <xf numFmtId="181" fontId="34" fillId="0" borderId="33" xfId="0" applyNumberFormat="1" applyFont="1" applyBorder="1" applyAlignment="1">
      <alignment horizontal="center" vertical="center"/>
    </xf>
    <xf numFmtId="177" fontId="34" fillId="0" borderId="33" xfId="0" applyNumberFormat="1" applyFont="1" applyBorder="1" applyAlignment="1">
      <alignment horizontal="center" vertical="center"/>
    </xf>
    <xf numFmtId="182" fontId="34" fillId="0" borderId="33" xfId="0" applyNumberFormat="1" applyFont="1" applyBorder="1" applyAlignment="1">
      <alignment horizontal="center" vertical="center"/>
    </xf>
    <xf numFmtId="177" fontId="18" fillId="0" borderId="33" xfId="0" applyNumberFormat="1" applyFont="1" applyBorder="1" applyAlignment="1">
      <alignment horizontal="center" vertical="center"/>
    </xf>
    <xf numFmtId="49" fontId="22" fillId="0" borderId="42" xfId="0" applyNumberFormat="1" applyFont="1" applyBorder="1" applyAlignment="1">
      <alignment horizontal="center" vertical="center"/>
    </xf>
    <xf numFmtId="49" fontId="22" fillId="0" borderId="33" xfId="0" applyNumberFormat="1" applyFont="1" applyBorder="1" applyAlignment="1">
      <alignment horizontal="center" vertical="center"/>
    </xf>
    <xf numFmtId="181" fontId="22" fillId="0" borderId="33" xfId="0" applyNumberFormat="1" applyFont="1" applyBorder="1" applyAlignment="1">
      <alignment horizontal="center" vertical="center"/>
    </xf>
    <xf numFmtId="9" fontId="22" fillId="0" borderId="33" xfId="0" applyNumberFormat="1" applyFont="1" applyBorder="1" applyAlignment="1">
      <alignment horizontal="center" vertical="center"/>
    </xf>
    <xf numFmtId="181" fontId="22" fillId="0" borderId="35" xfId="0" applyNumberFormat="1" applyFont="1" applyBorder="1" applyAlignment="1">
      <alignment horizontal="center" vertical="center"/>
    </xf>
    <xf numFmtId="49" fontId="34" fillId="0" borderId="16" xfId="0" applyNumberFormat="1" applyFont="1" applyBorder="1" applyAlignment="1">
      <alignment horizontal="center" vertical="center" wrapText="1"/>
    </xf>
    <xf numFmtId="181" fontId="34" fillId="0" borderId="16" xfId="0" applyNumberFormat="1" applyFont="1" applyBorder="1" applyAlignment="1">
      <alignment horizontal="center" vertical="center"/>
    </xf>
    <xf numFmtId="177" fontId="34" fillId="0" borderId="16" xfId="0" applyNumberFormat="1" applyFont="1" applyBorder="1" applyAlignment="1">
      <alignment horizontal="center" vertical="center"/>
    </xf>
    <xf numFmtId="182" fontId="34" fillId="0" borderId="16" xfId="0" applyNumberFormat="1" applyFont="1" applyBorder="1" applyAlignment="1">
      <alignment horizontal="center" vertical="center"/>
    </xf>
    <xf numFmtId="177" fontId="18" fillId="0" borderId="16" xfId="0" applyNumberFormat="1" applyFont="1" applyBorder="1" applyAlignment="1">
      <alignment horizontal="center" vertical="center"/>
    </xf>
    <xf numFmtId="49" fontId="22" fillId="0" borderId="35" xfId="0" applyNumberFormat="1" applyFont="1" applyBorder="1" applyAlignment="1">
      <alignment horizontal="center" vertical="center"/>
    </xf>
    <xf numFmtId="49" fontId="22" fillId="0" borderId="16" xfId="0" applyNumberFormat="1" applyFont="1" applyBorder="1" applyAlignment="1">
      <alignment horizontal="center" vertical="center"/>
    </xf>
    <xf numFmtId="181" fontId="22" fillId="0" borderId="16" xfId="0" applyNumberFormat="1" applyFont="1" applyBorder="1" applyAlignment="1">
      <alignment horizontal="center" vertical="center"/>
    </xf>
    <xf numFmtId="9" fontId="22" fillId="0" borderId="16" xfId="0" applyNumberFormat="1" applyFont="1" applyBorder="1" applyAlignment="1">
      <alignment horizontal="center" vertical="center"/>
    </xf>
    <xf numFmtId="0" fontId="61" fillId="5" borderId="31" xfId="0" applyFont="1" applyFill="1" applyBorder="1" applyAlignment="1">
      <alignment horizontal="center" vertical="center"/>
    </xf>
    <xf numFmtId="181" fontId="22" fillId="0" borderId="31" xfId="0" applyNumberFormat="1" applyFont="1" applyBorder="1" applyAlignment="1">
      <alignment horizontal="center" vertical="center"/>
    </xf>
    <xf numFmtId="181" fontId="22" fillId="0" borderId="27" xfId="0" applyNumberFormat="1" applyFont="1" applyBorder="1" applyAlignment="1">
      <alignment horizontal="center" vertical="center"/>
    </xf>
    <xf numFmtId="181" fontId="22" fillId="0" borderId="0" xfId="0" applyNumberFormat="1" applyFont="1" applyAlignment="1" applyProtection="1">
      <alignment horizontal="center" vertical="center"/>
      <protection locked="0"/>
    </xf>
    <xf numFmtId="182" fontId="22" fillId="0" borderId="0" xfId="0" applyNumberFormat="1" applyFont="1" applyAlignment="1" applyProtection="1">
      <alignment horizontal="center" vertical="center"/>
      <protection locked="0"/>
    </xf>
    <xf numFmtId="177" fontId="22" fillId="0" borderId="0" xfId="0" applyNumberFormat="1" applyFont="1" applyAlignment="1" applyProtection="1">
      <alignment horizontal="center" vertical="center"/>
      <protection locked="0"/>
    </xf>
    <xf numFmtId="183" fontId="22" fillId="0" borderId="0" xfId="0" applyNumberFormat="1" applyFont="1" applyAlignment="1" applyProtection="1">
      <alignment horizontal="center" vertical="center"/>
      <protection locked="0"/>
    </xf>
    <xf numFmtId="49" fontId="22" fillId="0" borderId="0" xfId="0" applyNumberFormat="1" applyFont="1" applyAlignment="1" applyProtection="1">
      <alignment horizontal="center" vertical="center"/>
      <protection locked="0"/>
    </xf>
    <xf numFmtId="9" fontId="22" fillId="0" borderId="0" xfId="0" applyNumberFormat="1" applyFont="1" applyAlignment="1" applyProtection="1">
      <alignment horizontal="center" vertical="center"/>
      <protection locked="0"/>
    </xf>
    <xf numFmtId="177" fontId="0" fillId="0" borderId="0" xfId="0" applyNumberFormat="1" applyAlignment="1">
      <alignment horizontal="center" vertical="center"/>
    </xf>
    <xf numFmtId="180" fontId="0" fillId="0" borderId="0" xfId="0" applyNumberFormat="1" applyAlignment="1">
      <alignment horizontal="center" vertical="center"/>
    </xf>
    <xf numFmtId="183" fontId="0" fillId="0" borderId="0" xfId="0" applyNumberFormat="1" applyAlignment="1">
      <alignment horizontal="center" vertical="center"/>
    </xf>
    <xf numFmtId="183" fontId="18" fillId="0" borderId="0" xfId="0" applyNumberFormat="1" applyFont="1" applyAlignment="1">
      <alignment horizontal="center" vertical="center"/>
    </xf>
    <xf numFmtId="0" fontId="22" fillId="0" borderId="0" xfId="0" applyFont="1" applyAlignment="1" applyProtection="1">
      <alignment horizontal="center" vertical="center"/>
      <protection locked="0"/>
    </xf>
    <xf numFmtId="184" fontId="22" fillId="0" borderId="0" xfId="0" applyNumberFormat="1" applyFont="1" applyAlignment="1" applyProtection="1">
      <alignment horizontal="center" vertical="center"/>
      <protection locked="0"/>
    </xf>
    <xf numFmtId="185" fontId="22" fillId="0" borderId="0" xfId="0" applyNumberFormat="1" applyFont="1" applyAlignment="1" applyProtection="1">
      <alignment horizontal="center" vertical="center"/>
      <protection locked="0"/>
    </xf>
    <xf numFmtId="178" fontId="22" fillId="0" borderId="0" xfId="0" applyNumberFormat="1" applyFont="1" applyAlignment="1" applyProtection="1">
      <alignment horizontal="center" vertical="center"/>
      <protection locked="0"/>
    </xf>
    <xf numFmtId="49" fontId="35" fillId="0" borderId="0" xfId="0" applyNumberFormat="1" applyFont="1" applyAlignment="1">
      <alignment horizontal="left" vertical="center" wrapText="1"/>
    </xf>
    <xf numFmtId="178" fontId="35" fillId="0" borderId="0" xfId="0" applyNumberFormat="1" applyFont="1" applyAlignment="1">
      <alignment horizontal="center" vertical="center"/>
    </xf>
    <xf numFmtId="9" fontId="0" fillId="0" borderId="0" xfId="0" applyNumberFormat="1" applyAlignment="1">
      <alignment horizontal="center"/>
    </xf>
    <xf numFmtId="0" fontId="22" fillId="6" borderId="42" xfId="0" applyFont="1" applyFill="1" applyBorder="1"/>
    <xf numFmtId="177" fontId="28" fillId="6" borderId="47" xfId="0" applyNumberFormat="1" applyFont="1" applyFill="1" applyBorder="1"/>
    <xf numFmtId="14" fontId="69" fillId="6" borderId="47" xfId="0" applyNumberFormat="1" applyFont="1" applyFill="1" applyBorder="1"/>
    <xf numFmtId="0" fontId="28" fillId="6" borderId="47" xfId="0" applyFont="1" applyFill="1" applyBorder="1"/>
    <xf numFmtId="0" fontId="28" fillId="6" borderId="43" xfId="0" applyFont="1" applyFill="1" applyBorder="1"/>
    <xf numFmtId="0" fontId="22" fillId="6" borderId="36" xfId="0" applyFont="1" applyFill="1" applyBorder="1"/>
    <xf numFmtId="14" fontId="30" fillId="6" borderId="0" xfId="0" applyNumberFormat="1" applyFont="1" applyFill="1"/>
    <xf numFmtId="0" fontId="28" fillId="6" borderId="0" xfId="0" applyFont="1" applyFill="1" applyAlignment="1">
      <alignment horizontal="center"/>
    </xf>
    <xf numFmtId="0" fontId="28" fillId="6" borderId="0" xfId="0" applyFont="1" applyFill="1" applyAlignment="1">
      <alignment horizontal="left"/>
    </xf>
    <xf numFmtId="0" fontId="28" fillId="6" borderId="0" xfId="0" applyFont="1" applyFill="1"/>
    <xf numFmtId="177" fontId="28" fillId="6" borderId="0" xfId="0" applyNumberFormat="1" applyFont="1" applyFill="1"/>
    <xf numFmtId="177" fontId="28" fillId="6" borderId="0" xfId="0" applyNumberFormat="1" applyFont="1" applyFill="1" applyAlignment="1">
      <alignment horizontal="center"/>
    </xf>
    <xf numFmtId="177" fontId="22" fillId="6" borderId="0" xfId="0" applyNumberFormat="1" applyFont="1" applyFill="1"/>
    <xf numFmtId="0" fontId="22" fillId="6" borderId="0" xfId="0" applyFont="1" applyFill="1"/>
    <xf numFmtId="0" fontId="28" fillId="6" borderId="60" xfId="0" applyFont="1" applyFill="1" applyBorder="1"/>
    <xf numFmtId="0" fontId="22" fillId="6" borderId="60" xfId="0" applyFont="1" applyFill="1" applyBorder="1"/>
    <xf numFmtId="177" fontId="28" fillId="6" borderId="0" xfId="0" applyNumberFormat="1" applyFont="1" applyFill="1" applyAlignment="1">
      <alignment horizontal="center" vertical="center"/>
    </xf>
    <xf numFmtId="0" fontId="22" fillId="6" borderId="0" xfId="0" applyFont="1" applyFill="1" applyAlignment="1">
      <alignment horizontal="center"/>
    </xf>
    <xf numFmtId="0" fontId="22" fillId="6" borderId="49" xfId="0" applyFont="1" applyFill="1" applyBorder="1"/>
    <xf numFmtId="0" fontId="22" fillId="6" borderId="3" xfId="0" applyFont="1" applyFill="1" applyBorder="1"/>
    <xf numFmtId="0" fontId="22" fillId="6" borderId="48" xfId="0" applyFont="1" applyFill="1" applyBorder="1"/>
    <xf numFmtId="0" fontId="34" fillId="0" borderId="0" xfId="0" applyFont="1" applyAlignment="1">
      <alignment horizontal="center" vertical="center"/>
    </xf>
    <xf numFmtId="0" fontId="35" fillId="0" borderId="0" xfId="0" applyFont="1" applyAlignment="1">
      <alignment horizontal="center" vertical="center"/>
    </xf>
    <xf numFmtId="9" fontId="28" fillId="0" borderId="0" xfId="0" applyNumberFormat="1" applyFont="1"/>
    <xf numFmtId="9" fontId="22" fillId="0" borderId="0" xfId="0" applyNumberFormat="1" applyFont="1"/>
    <xf numFmtId="178" fontId="22" fillId="0" borderId="0" xfId="0" applyNumberFormat="1" applyFont="1" applyAlignment="1">
      <alignment horizontal="center" vertical="center"/>
    </xf>
    <xf numFmtId="0" fontId="22" fillId="5" borderId="18" xfId="0" applyFont="1" applyFill="1" applyBorder="1" applyAlignment="1">
      <alignment horizontal="center" vertical="center"/>
    </xf>
    <xf numFmtId="0" fontId="22" fillId="5" borderId="42" xfId="0" applyFont="1" applyFill="1" applyBorder="1" applyAlignment="1">
      <alignment vertical="center"/>
    </xf>
    <xf numFmtId="0" fontId="22" fillId="5" borderId="47" xfId="0" applyFont="1" applyFill="1" applyBorder="1" applyAlignment="1">
      <alignment vertical="center"/>
    </xf>
    <xf numFmtId="0" fontId="22" fillId="5" borderId="43" xfId="0" applyFont="1" applyFill="1" applyBorder="1" applyAlignment="1">
      <alignment vertical="center"/>
    </xf>
    <xf numFmtId="0" fontId="22" fillId="5" borderId="36" xfId="0" applyFont="1" applyFill="1" applyBorder="1" applyAlignment="1">
      <alignment vertical="center"/>
    </xf>
    <xf numFmtId="0" fontId="22" fillId="5" borderId="0" xfId="0" applyFont="1" applyFill="1" applyAlignment="1">
      <alignment vertical="center"/>
    </xf>
    <xf numFmtId="0" fontId="22" fillId="5" borderId="60" xfId="0" applyFont="1" applyFill="1" applyBorder="1" applyAlignment="1">
      <alignment vertical="center"/>
    </xf>
    <xf numFmtId="181" fontId="22" fillId="0" borderId="15" xfId="0" applyNumberFormat="1" applyFont="1" applyBorder="1" applyAlignment="1">
      <alignment horizontal="center" vertical="center"/>
    </xf>
    <xf numFmtId="0" fontId="22" fillId="0" borderId="18" xfId="0" applyFont="1" applyBorder="1" applyAlignment="1">
      <alignment horizontal="center" vertical="center"/>
    </xf>
    <xf numFmtId="177" fontId="22" fillId="0" borderId="15" xfId="0" applyNumberFormat="1" applyFont="1" applyBorder="1" applyAlignment="1">
      <alignment horizontal="center" vertical="center"/>
    </xf>
    <xf numFmtId="177" fontId="22" fillId="0" borderId="18" xfId="0" applyNumberFormat="1" applyFont="1" applyBorder="1" applyAlignment="1">
      <alignment horizontal="center" vertical="center"/>
    </xf>
    <xf numFmtId="181" fontId="22" fillId="0" borderId="18" xfId="0" applyNumberFormat="1" applyFont="1" applyBorder="1" applyAlignment="1">
      <alignment horizontal="center" vertical="center"/>
    </xf>
    <xf numFmtId="182" fontId="22" fillId="0" borderId="18" xfId="0" applyNumberFormat="1" applyFont="1" applyBorder="1" applyAlignment="1">
      <alignment horizontal="center" vertical="center"/>
    </xf>
    <xf numFmtId="184" fontId="22" fillId="0" borderId="18" xfId="0" applyNumberFormat="1" applyFont="1" applyBorder="1" applyAlignment="1">
      <alignment horizontal="center" vertical="center"/>
    </xf>
    <xf numFmtId="185" fontId="22" fillId="0" borderId="18" xfId="0" applyNumberFormat="1" applyFont="1" applyBorder="1" applyAlignment="1">
      <alignment horizontal="center" vertical="center"/>
    </xf>
    <xf numFmtId="183" fontId="22" fillId="0" borderId="18" xfId="0" applyNumberFormat="1" applyFont="1" applyBorder="1" applyAlignment="1">
      <alignment horizontal="center" vertical="center"/>
    </xf>
    <xf numFmtId="9" fontId="22" fillId="0" borderId="18" xfId="0" applyNumberFormat="1" applyFont="1" applyBorder="1" applyAlignment="1">
      <alignment horizontal="center" vertical="center"/>
    </xf>
    <xf numFmtId="178" fontId="22" fillId="0" borderId="18" xfId="0" applyNumberFormat="1" applyFont="1" applyBorder="1" applyAlignment="1">
      <alignment horizontal="center" vertical="center"/>
    </xf>
    <xf numFmtId="0" fontId="22" fillId="0" borderId="27" xfId="0" applyFont="1" applyBorder="1" applyAlignment="1">
      <alignment horizontal="center" vertical="center"/>
    </xf>
    <xf numFmtId="0" fontId="22" fillId="0" borderId="17" xfId="0" applyFont="1" applyBorder="1" applyAlignment="1">
      <alignment horizontal="center" vertical="center"/>
    </xf>
    <xf numFmtId="184" fontId="22" fillId="0" borderId="27" xfId="0" applyNumberFormat="1" applyFont="1" applyBorder="1" applyAlignment="1">
      <alignment horizontal="center" vertical="center"/>
    </xf>
    <xf numFmtId="177" fontId="22" fillId="0" borderId="17" xfId="0" applyNumberFormat="1" applyFont="1" applyBorder="1" applyAlignment="1">
      <alignment horizontal="center" vertical="center"/>
    </xf>
    <xf numFmtId="0" fontId="34" fillId="5" borderId="42"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33" xfId="0" applyFont="1" applyFill="1" applyBorder="1" applyAlignment="1">
      <alignment horizontal="center" vertical="center" wrapText="1"/>
    </xf>
    <xf numFmtId="0" fontId="30" fillId="5" borderId="42" xfId="0" applyFont="1" applyFill="1" applyBorder="1" applyAlignment="1">
      <alignment horizontal="center" vertical="center" wrapText="1"/>
    </xf>
    <xf numFmtId="0" fontId="30" fillId="5" borderId="33" xfId="0" applyFont="1" applyFill="1" applyBorder="1" applyAlignment="1">
      <alignment horizontal="center" vertical="center" wrapText="1"/>
    </xf>
    <xf numFmtId="9" fontId="30" fillId="5" borderId="33" xfId="0" applyNumberFormat="1" applyFont="1" applyFill="1" applyBorder="1" applyAlignment="1">
      <alignment horizontal="center" vertical="center" wrapText="1"/>
    </xf>
    <xf numFmtId="0" fontId="30" fillId="5" borderId="31" xfId="0" applyFont="1" applyFill="1" applyBorder="1" applyAlignment="1">
      <alignment horizontal="center" vertical="center" wrapText="1"/>
    </xf>
    <xf numFmtId="0" fontId="0" fillId="0" borderId="42" xfId="0" applyBorder="1" applyAlignment="1">
      <alignment horizontal="center"/>
    </xf>
    <xf numFmtId="179" fontId="0" fillId="0" borderId="42" xfId="0" applyNumberFormat="1" applyBorder="1" applyAlignment="1">
      <alignment horizontal="center"/>
    </xf>
    <xf numFmtId="9" fontId="0" fillId="0" borderId="42" xfId="1" applyFont="1" applyBorder="1" applyAlignment="1">
      <alignment horizontal="center"/>
    </xf>
    <xf numFmtId="9" fontId="0" fillId="0" borderId="63" xfId="1" applyFont="1" applyBorder="1" applyAlignment="1">
      <alignment horizontal="center"/>
    </xf>
    <xf numFmtId="0" fontId="0" fillId="0" borderId="62" xfId="0" applyBorder="1" applyAlignment="1">
      <alignment horizontal="center"/>
    </xf>
    <xf numFmtId="179" fontId="0" fillId="0" borderId="62" xfId="0" applyNumberFormat="1" applyBorder="1" applyAlignment="1">
      <alignment horizontal="center"/>
    </xf>
    <xf numFmtId="9" fontId="0" fillId="0" borderId="62" xfId="1" applyFont="1" applyBorder="1" applyAlignment="1">
      <alignment horizontal="center"/>
    </xf>
    <xf numFmtId="9" fontId="0" fillId="0" borderId="61" xfId="1" applyFont="1" applyBorder="1" applyAlignment="1">
      <alignment horizontal="center"/>
    </xf>
    <xf numFmtId="180" fontId="0" fillId="0" borderId="42" xfId="0" applyNumberFormat="1" applyBorder="1" applyAlignment="1">
      <alignment horizontal="center"/>
    </xf>
    <xf numFmtId="180" fontId="0" fillId="0" borderId="62" xfId="0" applyNumberFormat="1" applyBorder="1" applyAlignment="1">
      <alignment horizontal="center"/>
    </xf>
    <xf numFmtId="0" fontId="0" fillId="0" borderId="54" xfId="0" applyBorder="1" applyAlignment="1">
      <alignment horizontal="center"/>
    </xf>
    <xf numFmtId="179" fontId="0" fillId="0" borderId="54" xfId="0" applyNumberFormat="1" applyBorder="1" applyAlignment="1">
      <alignment horizontal="center"/>
    </xf>
    <xf numFmtId="180" fontId="0" fillId="0" borderId="54" xfId="0" applyNumberFormat="1" applyBorder="1" applyAlignment="1">
      <alignment horizontal="center"/>
    </xf>
    <xf numFmtId="9" fontId="0" fillId="0" borderId="54" xfId="1" applyFont="1" applyBorder="1" applyAlignment="1">
      <alignment horizontal="center"/>
    </xf>
    <xf numFmtId="9" fontId="0" fillId="0" borderId="26" xfId="1" applyFont="1" applyBorder="1" applyAlignment="1">
      <alignment horizontal="center"/>
    </xf>
    <xf numFmtId="0" fontId="73" fillId="2" borderId="42" xfId="0" applyFont="1" applyFill="1" applyBorder="1" applyAlignment="1">
      <alignment horizontal="center" vertical="center"/>
    </xf>
    <xf numFmtId="0" fontId="73" fillId="2" borderId="42" xfId="1" applyNumberFormat="1" applyFont="1" applyFill="1" applyBorder="1" applyAlignment="1">
      <alignment horizontal="center" vertical="center"/>
    </xf>
    <xf numFmtId="0" fontId="73" fillId="2" borderId="63" xfId="1" applyNumberFormat="1" applyFont="1" applyFill="1" applyBorder="1" applyAlignment="1">
      <alignment horizontal="center" vertical="center"/>
    </xf>
    <xf numFmtId="0" fontId="73" fillId="0" borderId="0" xfId="0" applyFont="1" applyAlignment="1">
      <alignment horizontal="center"/>
    </xf>
    <xf numFmtId="0" fontId="73" fillId="2" borderId="35" xfId="0" applyFont="1" applyFill="1" applyBorder="1" applyAlignment="1">
      <alignment horizontal="center" vertical="center"/>
    </xf>
    <xf numFmtId="0" fontId="19" fillId="2" borderId="18"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2" borderId="18" xfId="0" applyFont="1" applyFill="1" applyBorder="1" applyAlignment="1">
      <alignment horizontal="center" vertical="center" wrapText="1"/>
    </xf>
    <xf numFmtId="9" fontId="73" fillId="2" borderId="27" xfId="1" applyFont="1" applyFill="1" applyBorder="1" applyAlignment="1">
      <alignment horizontal="center" vertical="center" wrapText="1"/>
    </xf>
    <xf numFmtId="9" fontId="0" fillId="0" borderId="0" xfId="1" applyFont="1" applyBorder="1" applyAlignment="1">
      <alignment horizontal="center"/>
    </xf>
    <xf numFmtId="9" fontId="73" fillId="0" borderId="0" xfId="0" applyNumberFormat="1" applyFont="1" applyAlignment="1">
      <alignment horizontal="center" vertical="center"/>
    </xf>
    <xf numFmtId="0" fontId="21" fillId="0" borderId="0" xfId="0" applyFont="1" applyAlignment="1">
      <alignment horizontal="left" vertical="center"/>
    </xf>
    <xf numFmtId="178" fontId="34" fillId="0" borderId="0" xfId="0" applyNumberFormat="1" applyFont="1" applyAlignment="1">
      <alignment horizontal="center" vertical="center"/>
    </xf>
    <xf numFmtId="0" fontId="28" fillId="5" borderId="33" xfId="0" applyFont="1" applyFill="1" applyBorder="1" applyAlignment="1">
      <alignment horizontal="center" vertical="center" wrapText="1"/>
    </xf>
    <xf numFmtId="181" fontId="22" fillId="0" borderId="42" xfId="0" applyNumberFormat="1" applyFont="1" applyBorder="1" applyAlignment="1" applyProtection="1">
      <alignment horizontal="center" vertical="center"/>
      <protection locked="0"/>
    </xf>
    <xf numFmtId="49" fontId="34" fillId="0" borderId="33" xfId="0" applyNumberFormat="1" applyFont="1" applyBorder="1" applyAlignment="1" applyProtection="1">
      <alignment horizontal="center" vertical="center" wrapText="1"/>
      <protection locked="0"/>
    </xf>
    <xf numFmtId="181" fontId="34" fillId="0" borderId="33" xfId="0" applyNumberFormat="1" applyFont="1" applyBorder="1" applyAlignment="1" applyProtection="1">
      <alignment horizontal="center" vertical="center"/>
      <protection locked="0"/>
    </xf>
    <xf numFmtId="182" fontId="34" fillId="0" borderId="33" xfId="0" applyNumberFormat="1" applyFont="1" applyBorder="1" applyAlignment="1" applyProtection="1">
      <alignment horizontal="center" vertical="center"/>
      <protection locked="0"/>
    </xf>
    <xf numFmtId="177" fontId="34" fillId="0" borderId="33" xfId="0" applyNumberFormat="1" applyFont="1" applyBorder="1" applyAlignment="1" applyProtection="1">
      <alignment horizontal="center" vertical="center"/>
      <protection locked="0"/>
    </xf>
    <xf numFmtId="182" fontId="18" fillId="0" borderId="33" xfId="0" applyNumberFormat="1" applyFont="1" applyBorder="1" applyAlignment="1" applyProtection="1">
      <alignment horizontal="center" vertical="center"/>
      <protection locked="0"/>
    </xf>
    <xf numFmtId="181" fontId="34" fillId="0" borderId="18" xfId="0" applyNumberFormat="1" applyFont="1" applyBorder="1" applyAlignment="1" applyProtection="1">
      <alignment horizontal="center" vertical="center"/>
      <protection locked="0"/>
    </xf>
    <xf numFmtId="183" fontId="34" fillId="0" borderId="18" xfId="0" applyNumberFormat="1" applyFont="1" applyBorder="1" applyAlignment="1" applyProtection="1">
      <alignment horizontal="center" vertical="center"/>
      <protection locked="0"/>
    </xf>
    <xf numFmtId="181" fontId="34" fillId="0" borderId="27" xfId="0" applyNumberFormat="1" applyFont="1" applyBorder="1" applyAlignment="1" applyProtection="1">
      <alignment horizontal="center" vertical="center"/>
      <protection locked="0"/>
    </xf>
    <xf numFmtId="0" fontId="22" fillId="0" borderId="42" xfId="0" applyFont="1" applyBorder="1" applyAlignment="1" applyProtection="1">
      <alignment horizontal="center" vertical="center"/>
      <protection locked="0"/>
    </xf>
    <xf numFmtId="0" fontId="22" fillId="0" borderId="33" xfId="0" applyFont="1" applyBorder="1" applyAlignment="1" applyProtection="1">
      <alignment horizontal="center" vertical="center"/>
      <protection locked="0"/>
    </xf>
    <xf numFmtId="181" fontId="22" fillId="0" borderId="33" xfId="0" applyNumberFormat="1" applyFont="1" applyBorder="1" applyAlignment="1" applyProtection="1">
      <alignment horizontal="center" vertical="center"/>
      <protection locked="0"/>
    </xf>
    <xf numFmtId="9" fontId="22" fillId="0" borderId="33" xfId="0" applyNumberFormat="1" applyFont="1" applyBorder="1" applyAlignment="1" applyProtection="1">
      <alignment horizontal="center" vertical="center"/>
      <protection locked="0"/>
    </xf>
    <xf numFmtId="181" fontId="22" fillId="0" borderId="31" xfId="0" applyNumberFormat="1" applyFont="1" applyBorder="1" applyAlignment="1" applyProtection="1">
      <alignment horizontal="center" vertical="center"/>
      <protection locked="0"/>
    </xf>
    <xf numFmtId="181" fontId="22" fillId="0" borderId="35" xfId="0" applyNumberFormat="1" applyFont="1" applyBorder="1" applyAlignment="1" applyProtection="1">
      <alignment horizontal="center" vertical="center"/>
      <protection locked="0"/>
    </xf>
    <xf numFmtId="49" fontId="34" fillId="0" borderId="16" xfId="0" applyNumberFormat="1" applyFont="1" applyBorder="1" applyAlignment="1" applyProtection="1">
      <alignment horizontal="center" vertical="center" wrapText="1"/>
      <protection locked="0"/>
    </xf>
    <xf numFmtId="181" fontId="34" fillId="0" borderId="16" xfId="0" applyNumberFormat="1" applyFont="1" applyBorder="1" applyAlignment="1" applyProtection="1">
      <alignment horizontal="center" vertical="center"/>
      <protection locked="0"/>
    </xf>
    <xf numFmtId="182" fontId="34" fillId="0" borderId="16" xfId="0" applyNumberFormat="1" applyFont="1" applyBorder="1" applyAlignment="1" applyProtection="1">
      <alignment horizontal="center" vertical="center"/>
      <protection locked="0"/>
    </xf>
    <xf numFmtId="182" fontId="18" fillId="0" borderId="16" xfId="0" applyNumberFormat="1" applyFont="1" applyBorder="1" applyAlignment="1" applyProtection="1">
      <alignment horizontal="center" vertical="center"/>
      <protection locked="0"/>
    </xf>
    <xf numFmtId="177" fontId="34" fillId="0" borderId="16" xfId="0" applyNumberFormat="1"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181" fontId="22" fillId="0" borderId="27" xfId="0" applyNumberFormat="1" applyFont="1" applyBorder="1" applyAlignment="1" applyProtection="1">
      <alignment horizontal="center" vertical="center"/>
      <protection locked="0"/>
    </xf>
    <xf numFmtId="181" fontId="22" fillId="0" borderId="16" xfId="0" applyNumberFormat="1" applyFont="1" applyBorder="1" applyAlignment="1" applyProtection="1">
      <alignment horizontal="center" vertical="center"/>
      <protection locked="0"/>
    </xf>
    <xf numFmtId="9" fontId="22" fillId="0" borderId="16" xfId="0" applyNumberFormat="1" applyFont="1" applyBorder="1" applyAlignment="1" applyProtection="1">
      <alignment horizontal="center" vertical="center"/>
      <protection locked="0"/>
    </xf>
    <xf numFmtId="176" fontId="40" fillId="0" borderId="0" xfId="0" applyNumberFormat="1" applyFont="1" applyAlignment="1">
      <alignment vertical="center"/>
    </xf>
    <xf numFmtId="0" fontId="22" fillId="0" borderId="3" xfId="0" applyFont="1" applyBorder="1" applyAlignment="1">
      <alignment vertical="center"/>
    </xf>
    <xf numFmtId="0" fontId="2" fillId="0" borderId="0" xfId="3">
      <alignment vertical="center"/>
    </xf>
    <xf numFmtId="0" fontId="18" fillId="0" borderId="0" xfId="0" applyFont="1" applyAlignment="1">
      <alignment horizontal="left" vertical="center" wrapText="1"/>
    </xf>
    <xf numFmtId="0" fontId="74" fillId="0" borderId="42" xfId="3" applyFont="1" applyBorder="1">
      <alignment vertical="center"/>
    </xf>
    <xf numFmtId="0" fontId="2" fillId="0" borderId="47" xfId="3" applyBorder="1">
      <alignment vertical="center"/>
    </xf>
    <xf numFmtId="0" fontId="2" fillId="0" borderId="43" xfId="3" applyBorder="1">
      <alignment vertical="center"/>
    </xf>
    <xf numFmtId="0" fontId="2" fillId="0" borderId="36" xfId="3" applyBorder="1">
      <alignment vertical="center"/>
    </xf>
    <xf numFmtId="0" fontId="2" fillId="0" borderId="60" xfId="3" applyBorder="1">
      <alignment vertical="center"/>
    </xf>
    <xf numFmtId="0" fontId="2" fillId="0" borderId="49" xfId="3" applyBorder="1">
      <alignment vertical="center"/>
    </xf>
    <xf numFmtId="0" fontId="2" fillId="0" borderId="3" xfId="3" applyBorder="1">
      <alignment vertical="center"/>
    </xf>
    <xf numFmtId="0" fontId="2" fillId="0" borderId="48" xfId="3" applyBorder="1">
      <alignment vertical="center"/>
    </xf>
    <xf numFmtId="0" fontId="1" fillId="0" borderId="0" xfId="3" applyFont="1" applyAlignment="1"/>
    <xf numFmtId="0" fontId="1" fillId="0" borderId="0" xfId="3" applyFont="1" applyAlignment="1">
      <alignment vertical="top"/>
    </xf>
    <xf numFmtId="0" fontId="80" fillId="0" borderId="36" xfId="3" applyFont="1" applyBorder="1" applyAlignment="1">
      <alignment horizontal="left" vertical="top" shrinkToFit="1"/>
    </xf>
    <xf numFmtId="0" fontId="80" fillId="0" borderId="0" xfId="3" applyFont="1" applyAlignment="1">
      <alignment horizontal="left" vertical="top" shrinkToFit="1"/>
    </xf>
    <xf numFmtId="0" fontId="80" fillId="0" borderId="60" xfId="3" applyFont="1" applyBorder="1" applyAlignment="1">
      <alignment horizontal="left" vertical="top" shrinkToFit="1"/>
    </xf>
    <xf numFmtId="0" fontId="22" fillId="5" borderId="42" xfId="0" applyFont="1" applyFill="1" applyBorder="1" applyAlignment="1">
      <alignment horizontal="center" vertical="center"/>
    </xf>
    <xf numFmtId="0" fontId="22" fillId="5" borderId="47" xfId="0" applyFont="1" applyFill="1" applyBorder="1" applyAlignment="1">
      <alignment horizontal="center" vertical="center"/>
    </xf>
    <xf numFmtId="0" fontId="22" fillId="5" borderId="43" xfId="0" applyFont="1" applyFill="1" applyBorder="1" applyAlignment="1">
      <alignment horizontal="center" vertical="center"/>
    </xf>
    <xf numFmtId="0" fontId="28" fillId="5" borderId="18" xfId="0" applyFont="1" applyFill="1" applyBorder="1" applyAlignment="1">
      <alignment horizontal="center" vertical="center"/>
    </xf>
    <xf numFmtId="0" fontId="28" fillId="5" borderId="27" xfId="0" applyFont="1" applyFill="1" applyBorder="1" applyAlignment="1">
      <alignment horizontal="center" vertical="center"/>
    </xf>
    <xf numFmtId="0" fontId="22" fillId="5" borderId="49"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48" xfId="0" applyFont="1" applyFill="1" applyBorder="1" applyAlignment="1">
      <alignment horizontal="center" vertical="center"/>
    </xf>
    <xf numFmtId="0" fontId="22" fillId="5" borderId="16"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59"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44"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2" fillId="5" borderId="56"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53" xfId="0" applyFont="1" applyFill="1" applyBorder="1" applyAlignment="1">
      <alignment horizontal="center" vertical="center"/>
    </xf>
    <xf numFmtId="0" fontId="22" fillId="5" borderId="50" xfId="0" applyFont="1" applyFill="1" applyBorder="1" applyAlignment="1">
      <alignment horizontal="center" vertical="center"/>
    </xf>
    <xf numFmtId="0" fontId="22" fillId="5" borderId="51" xfId="0" applyFont="1" applyFill="1" applyBorder="1" applyAlignment="1">
      <alignment horizontal="center" vertical="center"/>
    </xf>
    <xf numFmtId="0" fontId="28" fillId="5" borderId="33" xfId="0" applyFont="1" applyFill="1" applyBorder="1" applyAlignment="1">
      <alignment horizontal="center" vertical="center"/>
    </xf>
    <xf numFmtId="0" fontId="28" fillId="5" borderId="6"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7"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18" xfId="0" applyFont="1" applyFill="1" applyBorder="1" applyAlignment="1">
      <alignment horizontal="center" vertical="center" wrapText="1"/>
    </xf>
    <xf numFmtId="0" fontId="22" fillId="5" borderId="10" xfId="0" applyFont="1" applyFill="1" applyBorder="1" applyAlignment="1">
      <alignment horizontal="center" vertical="center" wrapText="1"/>
    </xf>
    <xf numFmtId="9" fontId="22" fillId="5" borderId="18" xfId="0" applyNumberFormat="1" applyFont="1" applyFill="1" applyBorder="1" applyAlignment="1">
      <alignment horizontal="center" vertical="center"/>
    </xf>
    <xf numFmtId="9" fontId="22" fillId="5" borderId="10" xfId="0" applyNumberFormat="1" applyFont="1" applyFill="1" applyBorder="1" applyAlignment="1">
      <alignment horizontal="center" vertical="center"/>
    </xf>
    <xf numFmtId="0" fontId="22" fillId="5" borderId="31"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5" xfId="0" applyFont="1" applyFill="1" applyBorder="1" applyAlignment="1">
      <alignment horizontal="center" vertical="center"/>
    </xf>
    <xf numFmtId="0" fontId="22" fillId="5" borderId="15"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30" xfId="0" applyFont="1" applyFill="1" applyBorder="1" applyAlignment="1">
      <alignment horizontal="center" vertical="center"/>
    </xf>
    <xf numFmtId="0" fontId="22" fillId="5" borderId="38" xfId="0" applyFont="1" applyFill="1" applyBorder="1" applyAlignment="1">
      <alignment horizontal="center" vertical="center"/>
    </xf>
    <xf numFmtId="49" fontId="30" fillId="5" borderId="32" xfId="0" applyNumberFormat="1" applyFont="1" applyFill="1" applyBorder="1" applyAlignment="1">
      <alignment horizontal="center" vertical="center" wrapText="1"/>
    </xf>
    <xf numFmtId="49" fontId="30" fillId="5" borderId="4" xfId="0" applyNumberFormat="1" applyFont="1" applyFill="1" applyBorder="1" applyAlignment="1">
      <alignment horizontal="center" vertical="center" wrapText="1"/>
    </xf>
    <xf numFmtId="0" fontId="30" fillId="5" borderId="10" xfId="0" applyFont="1" applyFill="1" applyBorder="1" applyAlignment="1">
      <alignment horizontal="center" vertical="center"/>
    </xf>
    <xf numFmtId="0" fontId="30" fillId="5" borderId="5" xfId="0" applyFont="1" applyFill="1" applyBorder="1" applyAlignment="1">
      <alignment horizontal="center" vertical="center"/>
    </xf>
    <xf numFmtId="0" fontId="28" fillId="5" borderId="33"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2" fillId="5" borderId="29"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5" xfId="0" applyFont="1" applyFill="1" applyBorder="1" applyAlignment="1">
      <alignment horizontal="center" vertical="center"/>
    </xf>
    <xf numFmtId="0" fontId="57" fillId="0" borderId="0" xfId="0" applyFont="1" applyAlignment="1">
      <alignment horizontal="center" vertical="center"/>
    </xf>
    <xf numFmtId="0" fontId="21" fillId="0" borderId="0" xfId="0" applyFont="1" applyAlignment="1">
      <alignment horizontal="left" vertical="center"/>
    </xf>
    <xf numFmtId="0" fontId="25" fillId="0" borderId="3" xfId="0" applyFont="1" applyBorder="1" applyAlignment="1">
      <alignment horizontal="center" vertical="center"/>
    </xf>
    <xf numFmtId="0" fontId="26" fillId="0" borderId="1" xfId="0" applyFont="1" applyBorder="1" applyAlignment="1" applyProtection="1">
      <alignment horizontal="left" vertical="center"/>
      <protection locked="0"/>
    </xf>
    <xf numFmtId="0" fontId="22" fillId="5" borderId="35" xfId="0" applyFont="1" applyFill="1" applyBorder="1" applyAlignment="1">
      <alignment horizontal="center" vertical="center"/>
    </xf>
    <xf numFmtId="0" fontId="22" fillId="5" borderId="19" xfId="0" applyFont="1" applyFill="1" applyBorder="1" applyAlignment="1">
      <alignment horizontal="center" vertical="center"/>
    </xf>
    <xf numFmtId="14" fontId="26" fillId="0" borderId="1" xfId="0" applyNumberFormat="1" applyFont="1" applyBorder="1" applyAlignment="1" applyProtection="1">
      <alignment horizontal="left" vertical="center"/>
      <protection locked="0"/>
    </xf>
    <xf numFmtId="14" fontId="26" fillId="0" borderId="35" xfId="0" applyNumberFormat="1" applyFont="1" applyBorder="1" applyAlignment="1" applyProtection="1">
      <alignment horizontal="left" vertical="center"/>
      <protection locked="0"/>
    </xf>
    <xf numFmtId="14" fontId="26" fillId="0" borderId="2" xfId="0" applyNumberFormat="1" applyFont="1" applyBorder="1" applyAlignment="1" applyProtection="1">
      <alignment horizontal="left" vertical="center"/>
      <protection locked="0"/>
    </xf>
    <xf numFmtId="0" fontId="26" fillId="0" borderId="2"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7" fillId="5" borderId="35" xfId="0" applyFont="1" applyFill="1" applyBorder="1" applyAlignment="1">
      <alignment horizontal="center" vertical="center"/>
    </xf>
    <xf numFmtId="0" fontId="27" fillId="5" borderId="2" xfId="0" applyFont="1" applyFill="1" applyBorder="1" applyAlignment="1">
      <alignment horizontal="center" vertical="center"/>
    </xf>
    <xf numFmtId="0" fontId="27" fillId="5" borderId="19" xfId="0" applyFont="1" applyFill="1" applyBorder="1" applyAlignment="1">
      <alignment horizontal="center" vertical="center"/>
    </xf>
    <xf numFmtId="0" fontId="26" fillId="0" borderId="42" xfId="0" applyFont="1" applyBorder="1" applyAlignment="1">
      <alignment horizontal="left" vertical="top" wrapText="1"/>
    </xf>
    <xf numFmtId="0" fontId="26" fillId="0" borderId="47" xfId="0" applyFont="1" applyBorder="1" applyAlignment="1">
      <alignment horizontal="left" vertical="top" wrapText="1"/>
    </xf>
    <xf numFmtId="0" fontId="26" fillId="0" borderId="43" xfId="0" applyFont="1" applyBorder="1" applyAlignment="1">
      <alignment horizontal="left" vertical="top" wrapText="1"/>
    </xf>
    <xf numFmtId="0" fontId="26" fillId="0" borderId="36" xfId="0" applyFont="1" applyBorder="1" applyAlignment="1">
      <alignment horizontal="left" vertical="top" wrapText="1"/>
    </xf>
    <xf numFmtId="0" fontId="26" fillId="0" borderId="0" xfId="0" applyFont="1" applyAlignment="1">
      <alignment horizontal="left" vertical="top" wrapText="1"/>
    </xf>
    <xf numFmtId="0" fontId="26" fillId="0" borderId="60" xfId="0" applyFont="1" applyBorder="1" applyAlignment="1">
      <alignment horizontal="left" vertical="top" wrapText="1"/>
    </xf>
    <xf numFmtId="0" fontId="26" fillId="0" borderId="49" xfId="0" applyFont="1" applyBorder="1" applyAlignment="1">
      <alignment horizontal="left" vertical="top" wrapText="1"/>
    </xf>
    <xf numFmtId="0" fontId="26" fillId="0" borderId="3" xfId="0" applyFont="1" applyBorder="1" applyAlignment="1">
      <alignment horizontal="left" vertical="top" wrapText="1"/>
    </xf>
    <xf numFmtId="0" fontId="26" fillId="0" borderId="48" xfId="0" applyFont="1" applyBorder="1" applyAlignment="1">
      <alignment horizontal="left" vertical="top" wrapText="1"/>
    </xf>
    <xf numFmtId="14" fontId="22" fillId="0" borderId="0" xfId="0" applyNumberFormat="1" applyFont="1" applyAlignment="1">
      <alignment horizontal="center" vertical="center"/>
    </xf>
    <xf numFmtId="0" fontId="22" fillId="0" borderId="0" xfId="0" applyFont="1" applyAlignment="1">
      <alignment horizontal="center" vertical="center"/>
    </xf>
    <xf numFmtId="0" fontId="22" fillId="6" borderId="0" xfId="0" applyFont="1" applyFill="1" applyAlignment="1">
      <alignment horizontal="center" vertical="center"/>
    </xf>
    <xf numFmtId="0" fontId="22" fillId="6" borderId="3" xfId="0" applyFont="1" applyFill="1" applyBorder="1" applyAlignment="1">
      <alignment horizontal="center" vertical="center"/>
    </xf>
    <xf numFmtId="0" fontId="34" fillId="5" borderId="33" xfId="0" applyFont="1" applyFill="1" applyBorder="1" applyAlignment="1">
      <alignment horizontal="center" vertical="center" wrapText="1"/>
    </xf>
    <xf numFmtId="0" fontId="34" fillId="5" borderId="6" xfId="0" applyFont="1" applyFill="1" applyBorder="1" applyAlignment="1">
      <alignment horizontal="center" vertical="center"/>
    </xf>
    <xf numFmtId="177" fontId="28" fillId="6" borderId="0" xfId="0" applyNumberFormat="1" applyFont="1" applyFill="1" applyAlignment="1">
      <alignment horizontal="center" vertical="center"/>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26" fillId="0" borderId="1" xfId="0" applyFont="1" applyBorder="1" applyAlignment="1">
      <alignment horizontal="left" vertical="center"/>
    </xf>
    <xf numFmtId="181" fontId="22" fillId="0" borderId="1" xfId="0" applyNumberFormat="1" applyFont="1" applyBorder="1" applyAlignment="1" applyProtection="1">
      <alignment horizontal="center" vertical="center"/>
      <protection locked="0"/>
    </xf>
    <xf numFmtId="0" fontId="21" fillId="0" borderId="3" xfId="0" applyFont="1" applyBorder="1" applyAlignment="1">
      <alignment horizontal="left" vertical="center"/>
    </xf>
    <xf numFmtId="0" fontId="22" fillId="5" borderId="17" xfId="0" applyFont="1" applyFill="1" applyBorder="1" applyAlignment="1">
      <alignment horizontal="center" vertical="center"/>
    </xf>
    <xf numFmtId="14" fontId="69" fillId="6" borderId="47" xfId="0" applyNumberFormat="1" applyFont="1" applyFill="1" applyBorder="1" applyAlignment="1">
      <alignment horizontal="center"/>
    </xf>
    <xf numFmtId="0" fontId="22" fillId="4" borderId="1" xfId="0" applyFont="1" applyFill="1" applyBorder="1" applyAlignment="1">
      <alignment horizontal="center" vertical="center"/>
    </xf>
    <xf numFmtId="0" fontId="23" fillId="0" borderId="1" xfId="0" applyFont="1" applyBorder="1" applyAlignment="1">
      <alignment vertical="center" wrapText="1"/>
    </xf>
    <xf numFmtId="0" fontId="55" fillId="0" borderId="1" xfId="2" applyFill="1" applyBorder="1" applyAlignment="1">
      <alignment vertical="center" wrapText="1"/>
    </xf>
    <xf numFmtId="0" fontId="23" fillId="0" borderId="1" xfId="0" applyFont="1" applyBorder="1" applyAlignment="1">
      <alignment horizontal="left" vertical="center" wrapText="1"/>
    </xf>
    <xf numFmtId="0" fontId="26" fillId="0" borderId="35" xfId="0" applyFont="1" applyBorder="1" applyAlignment="1" applyProtection="1">
      <alignment horizontal="left" vertical="center"/>
      <protection locked="0"/>
    </xf>
    <xf numFmtId="0" fontId="27" fillId="4" borderId="1" xfId="0" applyFont="1" applyFill="1" applyBorder="1" applyAlignment="1">
      <alignment horizontal="center" vertical="center"/>
    </xf>
    <xf numFmtId="0" fontId="26" fillId="0" borderId="1" xfId="0" applyFont="1" applyBorder="1" applyAlignment="1" applyProtection="1">
      <alignment horizontal="left" vertical="top" wrapText="1"/>
      <protection locked="0"/>
    </xf>
    <xf numFmtId="0" fontId="26" fillId="0" borderId="1" xfId="0" applyFont="1" applyBorder="1" applyAlignment="1" applyProtection="1">
      <alignment horizontal="left" vertical="top"/>
      <protection locked="0"/>
    </xf>
    <xf numFmtId="0" fontId="27" fillId="7" borderId="1" xfId="0" applyFont="1" applyFill="1" applyBorder="1" applyAlignment="1">
      <alignment horizontal="center" vertical="center"/>
    </xf>
    <xf numFmtId="181" fontId="22" fillId="0" borderId="1" xfId="0" applyNumberFormat="1" applyFont="1" applyBorder="1" applyAlignment="1">
      <alignment horizontal="center" vertical="center"/>
    </xf>
    <xf numFmtId="14" fontId="26" fillId="0" borderId="35" xfId="0" applyNumberFormat="1" applyFont="1" applyBorder="1" applyAlignment="1">
      <alignment horizontal="left" vertical="center"/>
    </xf>
    <xf numFmtId="14" fontId="26" fillId="0" borderId="2" xfId="0" applyNumberFormat="1" applyFont="1" applyBorder="1" applyAlignment="1">
      <alignment horizontal="left" vertical="center"/>
    </xf>
    <xf numFmtId="0" fontId="26" fillId="0" borderId="2" xfId="0" applyFont="1" applyBorder="1" applyAlignment="1">
      <alignment horizontal="left" vertical="center"/>
    </xf>
    <xf numFmtId="0" fontId="26" fillId="0" borderId="19" xfId="0" applyFont="1" applyBorder="1" applyAlignment="1">
      <alignment horizontal="left" vertical="center"/>
    </xf>
    <xf numFmtId="14" fontId="26" fillId="0" borderId="1" xfId="0" applyNumberFormat="1" applyFont="1" applyBorder="1" applyAlignment="1">
      <alignment horizontal="left" vertical="center"/>
    </xf>
    <xf numFmtId="14" fontId="26" fillId="0" borderId="19" xfId="0" applyNumberFormat="1" applyFont="1" applyBorder="1" applyAlignment="1">
      <alignment horizontal="left" vertical="center"/>
    </xf>
    <xf numFmtId="0" fontId="28" fillId="5" borderId="31" xfId="0" applyFont="1" applyFill="1" applyBorder="1" applyAlignment="1">
      <alignment horizontal="center" vertical="center"/>
    </xf>
    <xf numFmtId="0" fontId="28" fillId="5" borderId="13" xfId="0" applyFont="1" applyFill="1" applyBorder="1" applyAlignment="1">
      <alignment horizontal="center" vertical="center"/>
    </xf>
    <xf numFmtId="0" fontId="28" fillId="5" borderId="21"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2" xfId="0" quotePrefix="1"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shrinkToFit="1"/>
    </xf>
    <xf numFmtId="0" fontId="11" fillId="0" borderId="0" xfId="0" applyFont="1" applyAlignment="1">
      <alignment horizontal="center" vertical="center"/>
    </xf>
    <xf numFmtId="0" fontId="9" fillId="0" borderId="0" xfId="0" applyFont="1" applyAlignment="1">
      <alignment horizontal="center" vertical="center"/>
    </xf>
    <xf numFmtId="176" fontId="40" fillId="0" borderId="0" xfId="0" applyNumberFormat="1" applyFont="1" applyAlignment="1">
      <alignment horizontal="distributed" vertical="center"/>
    </xf>
    <xf numFmtId="0" fontId="10" fillId="0" borderId="0" xfId="0" applyFont="1" applyAlignment="1">
      <alignment horizontal="left" vertical="center"/>
    </xf>
    <xf numFmtId="0" fontId="4" fillId="0" borderId="0" xfId="0" applyFont="1" applyAlignment="1">
      <alignment horizontal="left" vertical="center" wrapText="1"/>
    </xf>
    <xf numFmtId="0" fontId="6" fillId="0" borderId="0" xfId="0" applyFont="1" applyAlignment="1">
      <alignment horizontal="left" vertical="center" wrapText="1"/>
    </xf>
    <xf numFmtId="0" fontId="8" fillId="0" borderId="0" xfId="0" applyFont="1" applyAlignment="1">
      <alignment horizontal="left" vertical="center"/>
    </xf>
    <xf numFmtId="0" fontId="15" fillId="0" borderId="0" xfId="0" applyFont="1" applyAlignment="1">
      <alignment horizontal="distributed" vertical="center"/>
    </xf>
    <xf numFmtId="0" fontId="7" fillId="0" borderId="0" xfId="0" applyFont="1" applyAlignment="1">
      <alignment horizontal="left" vertical="center" wrapText="1"/>
    </xf>
    <xf numFmtId="0" fontId="19" fillId="0" borderId="0" xfId="0" applyFont="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left"/>
    </xf>
    <xf numFmtId="0" fontId="7" fillId="0" borderId="0" xfId="0" applyFont="1" applyAlignment="1">
      <alignment horizontal="left"/>
    </xf>
    <xf numFmtId="0" fontId="6" fillId="0" borderId="0" xfId="0" applyFont="1" applyAlignment="1">
      <alignment horizontal="left" vertical="center"/>
    </xf>
    <xf numFmtId="0" fontId="7"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4" fillId="0" borderId="0" xfId="0" applyFont="1" applyAlignment="1">
      <alignment horizontal="center" vertical="center"/>
    </xf>
    <xf numFmtId="0" fontId="5" fillId="0" borderId="0" xfId="0" applyFont="1" applyAlignment="1">
      <alignment horizontal="center" vertical="center"/>
    </xf>
    <xf numFmtId="49" fontId="19" fillId="0" borderId="0" xfId="0" applyNumberFormat="1" applyFont="1" applyAlignment="1">
      <alignment horizontal="left" vertical="center" wrapText="1"/>
    </xf>
    <xf numFmtId="49" fontId="11" fillId="0" borderId="0" xfId="0" applyNumberFormat="1" applyFont="1" applyAlignment="1">
      <alignment horizontal="center" vertical="center"/>
    </xf>
    <xf numFmtId="49" fontId="6" fillId="0" borderId="0" xfId="0" applyNumberFormat="1" applyFont="1" applyAlignment="1">
      <alignment horizontal="center" vertical="center"/>
    </xf>
    <xf numFmtId="0" fontId="7" fillId="0" borderId="0" xfId="0" applyFont="1" applyAlignment="1">
      <alignment horizontal="center" vertical="center"/>
    </xf>
    <xf numFmtId="49" fontId="22" fillId="3" borderId="7" xfId="0" applyNumberFormat="1" applyFont="1" applyFill="1" applyBorder="1" applyAlignment="1">
      <alignment horizontal="center" vertical="center"/>
    </xf>
    <xf numFmtId="49" fontId="22" fillId="3" borderId="8" xfId="0" applyNumberFormat="1" applyFont="1" applyFill="1" applyBorder="1" applyAlignment="1">
      <alignment horizontal="center" vertical="center"/>
    </xf>
    <xf numFmtId="49" fontId="22" fillId="3" borderId="9" xfId="0" applyNumberFormat="1" applyFont="1" applyFill="1" applyBorder="1" applyAlignment="1">
      <alignment horizontal="center" vertical="center"/>
    </xf>
    <xf numFmtId="49" fontId="41" fillId="3" borderId="5" xfId="0" applyNumberFormat="1" applyFont="1" applyFill="1" applyBorder="1" applyAlignment="1">
      <alignment horizontal="center" vertical="center"/>
    </xf>
    <xf numFmtId="49" fontId="41" fillId="3" borderId="21" xfId="0" applyNumberFormat="1" applyFont="1" applyFill="1" applyBorder="1" applyAlignment="1">
      <alignment horizontal="center" vertical="center"/>
    </xf>
    <xf numFmtId="49" fontId="0" fillId="3" borderId="29" xfId="0" applyNumberFormat="1" applyFill="1" applyBorder="1" applyAlignment="1">
      <alignment horizontal="center" vertical="center"/>
    </xf>
    <xf numFmtId="49" fontId="0" fillId="3" borderId="34" xfId="0" applyNumberFormat="1" applyFill="1" applyBorder="1" applyAlignment="1">
      <alignment horizontal="center" vertical="center"/>
    </xf>
    <xf numFmtId="49" fontId="0" fillId="3" borderId="28" xfId="0" applyNumberFormat="1" applyFill="1" applyBorder="1" applyAlignment="1">
      <alignment horizontal="center" vertical="center"/>
    </xf>
    <xf numFmtId="49" fontId="44" fillId="3" borderId="5" xfId="0" applyNumberFormat="1" applyFont="1" applyFill="1" applyBorder="1" applyAlignment="1">
      <alignment horizontal="center" vertical="center"/>
    </xf>
    <xf numFmtId="49" fontId="44" fillId="3" borderId="21" xfId="0" applyNumberFormat="1" applyFont="1" applyFill="1" applyBorder="1" applyAlignment="1">
      <alignment horizontal="center" vertical="center"/>
    </xf>
    <xf numFmtId="49" fontId="22" fillId="3" borderId="5" xfId="0" applyNumberFormat="1" applyFont="1" applyFill="1" applyBorder="1" applyAlignment="1">
      <alignment horizontal="center" vertical="center" wrapText="1"/>
    </xf>
    <xf numFmtId="49" fontId="22" fillId="3" borderId="21" xfId="0" applyNumberFormat="1" applyFont="1" applyFill="1" applyBorder="1" applyAlignment="1">
      <alignment horizontal="center" vertical="center"/>
    </xf>
    <xf numFmtId="49" fontId="28" fillId="3" borderId="44" xfId="0" applyNumberFormat="1" applyFont="1" applyFill="1" applyBorder="1" applyAlignment="1">
      <alignment horizontal="center" vertical="center" wrapText="1"/>
    </xf>
    <xf numFmtId="49" fontId="28" fillId="3" borderId="45" xfId="0" applyNumberFormat="1" applyFont="1" applyFill="1" applyBorder="1" applyAlignment="1">
      <alignment horizontal="center" vertical="center"/>
    </xf>
    <xf numFmtId="49" fontId="28" fillId="3" borderId="57" xfId="0" applyNumberFormat="1" applyFont="1" applyFill="1" applyBorder="1" applyAlignment="1">
      <alignment horizontal="center" vertical="center"/>
    </xf>
    <xf numFmtId="178" fontId="28" fillId="3" borderId="33" xfId="0" applyNumberFormat="1" applyFont="1" applyFill="1" applyBorder="1" applyAlignment="1">
      <alignment horizontal="center" vertical="center" wrapText="1"/>
    </xf>
    <xf numFmtId="178" fontId="28" fillId="3" borderId="6" xfId="0" applyNumberFormat="1" applyFont="1" applyFill="1" applyBorder="1" applyAlignment="1">
      <alignment horizontal="center" vertical="center" wrapText="1"/>
    </xf>
    <xf numFmtId="178" fontId="28" fillId="3" borderId="22" xfId="0" applyNumberFormat="1" applyFont="1" applyFill="1" applyBorder="1" applyAlignment="1">
      <alignment horizontal="center" vertical="center" wrapText="1"/>
    </xf>
    <xf numFmtId="49" fontId="34" fillId="3" borderId="41" xfId="0" applyNumberFormat="1" applyFont="1" applyFill="1" applyBorder="1" applyAlignment="1">
      <alignment horizontal="center" vertical="center" wrapText="1"/>
    </xf>
    <xf numFmtId="49" fontId="34" fillId="3" borderId="11" xfId="0" applyNumberFormat="1" applyFont="1" applyFill="1" applyBorder="1" applyAlignment="1">
      <alignment horizontal="center" vertical="center" wrapText="1"/>
    </xf>
    <xf numFmtId="49" fontId="34" fillId="3" borderId="50" xfId="0" applyNumberFormat="1" applyFont="1" applyFill="1" applyBorder="1" applyAlignment="1">
      <alignment horizontal="center" vertical="center" wrapText="1"/>
    </xf>
    <xf numFmtId="49" fontId="28" fillId="3" borderId="10" xfId="0" applyNumberFormat="1" applyFont="1" applyFill="1" applyBorder="1" applyAlignment="1">
      <alignment horizontal="center" vertical="center" wrapText="1"/>
    </xf>
    <xf numFmtId="49" fontId="28" fillId="3" borderId="5" xfId="0" applyNumberFormat="1" applyFont="1" applyFill="1" applyBorder="1" applyAlignment="1">
      <alignment horizontal="center" vertical="center" wrapText="1"/>
    </xf>
    <xf numFmtId="49" fontId="28" fillId="3" borderId="21" xfId="0" applyNumberFormat="1" applyFont="1" applyFill="1" applyBorder="1" applyAlignment="1">
      <alignment horizontal="center" vertical="center" wrapText="1"/>
    </xf>
    <xf numFmtId="49" fontId="41" fillId="3" borderId="10" xfId="0" applyNumberFormat="1" applyFont="1" applyFill="1" applyBorder="1" applyAlignment="1">
      <alignment horizontal="center" vertical="center" wrapText="1"/>
    </xf>
    <xf numFmtId="49" fontId="41" fillId="3" borderId="5" xfId="0" applyNumberFormat="1" applyFont="1" applyFill="1" applyBorder="1" applyAlignment="1">
      <alignment horizontal="center" vertical="center" wrapText="1"/>
    </xf>
    <xf numFmtId="49" fontId="41" fillId="3" borderId="21" xfId="0" applyNumberFormat="1" applyFont="1" applyFill="1" applyBorder="1" applyAlignment="1">
      <alignment horizontal="center" vertical="center" wrapText="1"/>
    </xf>
    <xf numFmtId="49" fontId="41" fillId="3" borderId="47" xfId="0" applyNumberFormat="1" applyFont="1" applyFill="1" applyBorder="1" applyAlignment="1">
      <alignment horizontal="center" vertical="center" wrapText="1"/>
    </xf>
    <xf numFmtId="49" fontId="41" fillId="3" borderId="0" xfId="0" applyNumberFormat="1" applyFont="1" applyFill="1" applyAlignment="1">
      <alignment horizontal="center" vertical="center" wrapText="1"/>
    </xf>
    <xf numFmtId="49" fontId="41" fillId="3" borderId="3" xfId="0" applyNumberFormat="1" applyFont="1" applyFill="1" applyBorder="1" applyAlignment="1">
      <alignment horizontal="center" vertical="center" wrapText="1"/>
    </xf>
    <xf numFmtId="49" fontId="28" fillId="3" borderId="33" xfId="0" applyNumberFormat="1" applyFont="1" applyFill="1" applyBorder="1" applyAlignment="1">
      <alignment horizontal="center" vertical="center" wrapText="1"/>
    </xf>
    <xf numFmtId="49" fontId="28" fillId="3" borderId="6" xfId="0" applyNumberFormat="1" applyFont="1" applyFill="1" applyBorder="1" applyAlignment="1">
      <alignment horizontal="center" vertical="center"/>
    </xf>
    <xf numFmtId="49" fontId="28" fillId="3" borderId="22" xfId="0" applyNumberFormat="1" applyFont="1" applyFill="1" applyBorder="1" applyAlignment="1">
      <alignment horizontal="center" vertical="center"/>
    </xf>
    <xf numFmtId="49" fontId="41" fillId="3" borderId="41" xfId="0" applyNumberFormat="1" applyFont="1" applyFill="1" applyBorder="1" applyAlignment="1">
      <alignment horizontal="center" vertical="center" wrapText="1"/>
    </xf>
    <xf numFmtId="49" fontId="41" fillId="3" borderId="11" xfId="0" applyNumberFormat="1" applyFont="1" applyFill="1" applyBorder="1" applyAlignment="1">
      <alignment horizontal="center" vertical="center"/>
    </xf>
    <xf numFmtId="49" fontId="41" fillId="3" borderId="50" xfId="0" applyNumberFormat="1" applyFont="1" applyFill="1" applyBorder="1" applyAlignment="1">
      <alignment horizontal="center" vertical="center"/>
    </xf>
    <xf numFmtId="49" fontId="24" fillId="0" borderId="0" xfId="0" applyNumberFormat="1" applyFont="1" applyAlignment="1">
      <alignment horizontal="center" vertical="center"/>
    </xf>
    <xf numFmtId="49" fontId="43" fillId="3" borderId="5" xfId="0" applyNumberFormat="1" applyFont="1" applyFill="1" applyBorder="1" applyAlignment="1">
      <alignment horizontal="center" vertical="center"/>
    </xf>
    <xf numFmtId="49" fontId="43" fillId="3" borderId="21" xfId="0" applyNumberFormat="1" applyFont="1" applyFill="1" applyBorder="1" applyAlignment="1">
      <alignment horizontal="center" vertical="center"/>
    </xf>
    <xf numFmtId="49" fontId="22" fillId="3" borderId="29" xfId="0" applyNumberFormat="1" applyFont="1" applyFill="1" applyBorder="1" applyAlignment="1">
      <alignment horizontal="center" vertical="center"/>
    </xf>
    <xf numFmtId="49" fontId="22" fillId="3" borderId="34" xfId="0" applyNumberFormat="1" applyFont="1" applyFill="1" applyBorder="1" applyAlignment="1">
      <alignment horizontal="center" vertical="center"/>
    </xf>
    <xf numFmtId="49" fontId="22" fillId="3" borderId="28" xfId="0" applyNumberFormat="1" applyFont="1" applyFill="1" applyBorder="1" applyAlignment="1">
      <alignment horizontal="center" vertical="center"/>
    </xf>
    <xf numFmtId="0" fontId="30" fillId="3" borderId="4" xfId="0" applyFont="1" applyFill="1" applyBorder="1" applyAlignment="1">
      <alignment horizontal="center" vertical="center" wrapText="1"/>
    </xf>
    <xf numFmtId="0" fontId="30" fillId="3" borderId="20" xfId="0" applyFont="1" applyFill="1" applyBorder="1" applyAlignment="1">
      <alignment horizontal="center" vertical="center" wrapText="1"/>
    </xf>
    <xf numFmtId="49" fontId="30" fillId="3" borderId="5" xfId="0" applyNumberFormat="1" applyFont="1" applyFill="1" applyBorder="1" applyAlignment="1">
      <alignment horizontal="center" vertical="center"/>
    </xf>
    <xf numFmtId="49" fontId="30" fillId="3" borderId="21" xfId="0" applyNumberFormat="1" applyFont="1" applyFill="1" applyBorder="1" applyAlignment="1">
      <alignment horizontal="center" vertical="center"/>
    </xf>
    <xf numFmtId="49" fontId="41" fillId="3" borderId="6" xfId="0" applyNumberFormat="1" applyFont="1" applyFill="1" applyBorder="1" applyAlignment="1">
      <alignment horizontal="center" vertical="center"/>
    </xf>
    <xf numFmtId="49" fontId="41" fillId="3" borderId="22" xfId="0" applyNumberFormat="1" applyFont="1" applyFill="1" applyBorder="1" applyAlignment="1">
      <alignment horizontal="center" vertical="center"/>
    </xf>
    <xf numFmtId="49" fontId="22" fillId="3" borderId="40" xfId="0" applyNumberFormat="1" applyFont="1" applyFill="1" applyBorder="1" applyAlignment="1">
      <alignment horizontal="center" vertical="center"/>
    </xf>
    <xf numFmtId="49" fontId="22" fillId="3" borderId="37" xfId="0" applyNumberFormat="1" applyFont="1" applyFill="1" applyBorder="1" applyAlignment="1">
      <alignment horizontal="center" vertical="center"/>
    </xf>
    <xf numFmtId="49" fontId="22" fillId="3" borderId="46" xfId="0" applyNumberFormat="1" applyFont="1" applyFill="1" applyBorder="1" applyAlignment="1">
      <alignment horizontal="center" vertical="center"/>
    </xf>
    <xf numFmtId="49" fontId="24" fillId="0" borderId="0" xfId="0" applyNumberFormat="1" applyFont="1" applyAlignment="1">
      <alignment horizontal="left" vertical="center"/>
    </xf>
    <xf numFmtId="0" fontId="5" fillId="0" borderId="0" xfId="0" applyFont="1" applyAlignment="1">
      <alignment horizontal="center" vertical="center" shrinkToFit="1"/>
    </xf>
    <xf numFmtId="0" fontId="10" fillId="0" borderId="0" xfId="0" applyFont="1" applyAlignment="1">
      <alignment horizontal="left" vertical="center" wrapText="1" shrinkToFit="1"/>
    </xf>
    <xf numFmtId="177" fontId="0" fillId="3" borderId="12" xfId="0" applyNumberFormat="1" applyFill="1" applyBorder="1" applyAlignment="1">
      <alignment horizontal="center" vertical="center"/>
    </xf>
    <xf numFmtId="177" fontId="0" fillId="3" borderId="21" xfId="0" applyNumberFormat="1" applyFill="1" applyBorder="1" applyAlignment="1">
      <alignment horizontal="center" vertical="center"/>
    </xf>
    <xf numFmtId="177" fontId="46" fillId="3" borderId="41" xfId="0" applyNumberFormat="1" applyFont="1" applyFill="1" applyBorder="1" applyAlignment="1">
      <alignment horizontal="center" vertical="center"/>
    </xf>
    <xf numFmtId="177" fontId="46" fillId="3" borderId="5" xfId="0" applyNumberFormat="1" applyFont="1" applyFill="1" applyBorder="1" applyAlignment="1">
      <alignment horizontal="center" vertical="center"/>
    </xf>
    <xf numFmtId="177" fontId="46" fillId="3" borderId="50" xfId="0" applyNumberFormat="1" applyFont="1" applyFill="1" applyBorder="1" applyAlignment="1">
      <alignment horizontal="center" vertical="center"/>
    </xf>
    <xf numFmtId="177" fontId="46" fillId="3" borderId="29" xfId="0" applyNumberFormat="1" applyFont="1" applyFill="1" applyBorder="1" applyAlignment="1">
      <alignment horizontal="center" vertical="center"/>
    </xf>
    <xf numFmtId="177" fontId="46" fillId="3" borderId="6" xfId="0" applyNumberFormat="1" applyFont="1" applyFill="1" applyBorder="1" applyAlignment="1">
      <alignment horizontal="center" vertical="center"/>
    </xf>
    <xf numFmtId="177" fontId="46" fillId="3" borderId="58" xfId="0" applyNumberFormat="1" applyFont="1" applyFill="1" applyBorder="1" applyAlignment="1">
      <alignment horizontal="center" vertical="center"/>
    </xf>
    <xf numFmtId="49" fontId="0" fillId="3" borderId="52" xfId="0" applyNumberFormat="1" applyFill="1" applyBorder="1" applyAlignment="1">
      <alignment horizontal="center" vertical="center"/>
    </xf>
    <xf numFmtId="49" fontId="0" fillId="3" borderId="13" xfId="0" applyNumberFormat="1" applyFill="1" applyBorder="1" applyAlignment="1">
      <alignment horizontal="center" vertical="center"/>
    </xf>
    <xf numFmtId="49" fontId="0" fillId="3" borderId="51" xfId="0" applyNumberFormat="1" applyFill="1" applyBorder="1" applyAlignment="1">
      <alignment horizontal="center" vertical="center"/>
    </xf>
    <xf numFmtId="178" fontId="28" fillId="3" borderId="10" xfId="0" applyNumberFormat="1" applyFont="1" applyFill="1" applyBorder="1" applyAlignment="1">
      <alignment horizontal="center" vertical="center" wrapText="1"/>
    </xf>
    <xf numFmtId="178" fontId="28" fillId="3" borderId="5" xfId="0" applyNumberFormat="1" applyFont="1" applyFill="1" applyBorder="1" applyAlignment="1">
      <alignment horizontal="center" vertical="center" wrapText="1"/>
    </xf>
    <xf numFmtId="178" fontId="28" fillId="3" borderId="21" xfId="0" applyNumberFormat="1" applyFont="1" applyFill="1" applyBorder="1" applyAlignment="1">
      <alignment horizontal="center" vertical="center" wrapText="1"/>
    </xf>
    <xf numFmtId="49" fontId="28" fillId="3" borderId="41" xfId="0" applyNumberFormat="1" applyFont="1" applyFill="1" applyBorder="1" applyAlignment="1">
      <alignment horizontal="center" vertical="center"/>
    </xf>
    <xf numFmtId="49" fontId="28" fillId="3" borderId="5" xfId="0" applyNumberFormat="1" applyFont="1" applyFill="1" applyBorder="1" applyAlignment="1">
      <alignment horizontal="center" vertical="center"/>
    </xf>
    <xf numFmtId="49" fontId="28" fillId="3" borderId="50" xfId="0" applyNumberFormat="1" applyFont="1" applyFill="1" applyBorder="1" applyAlignment="1">
      <alignment horizontal="center" vertical="center"/>
    </xf>
    <xf numFmtId="49" fontId="28" fillId="3" borderId="28" xfId="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49" fontId="28" fillId="3" borderId="56" xfId="0" applyNumberFormat="1" applyFont="1" applyFill="1" applyBorder="1" applyAlignment="1">
      <alignment horizontal="center" vertical="center" wrapText="1"/>
    </xf>
    <xf numFmtId="49" fontId="22" fillId="3" borderId="59" xfId="0" applyNumberFormat="1" applyFont="1" applyFill="1" applyBorder="1" applyAlignment="1">
      <alignment horizontal="center" vertical="center"/>
    </xf>
    <xf numFmtId="49" fontId="22" fillId="3" borderId="36" xfId="0" applyNumberFormat="1" applyFont="1" applyFill="1" applyBorder="1" applyAlignment="1">
      <alignment horizontal="center" vertical="center"/>
    </xf>
    <xf numFmtId="49" fontId="22" fillId="3" borderId="54" xfId="0" applyNumberFormat="1" applyFont="1" applyFill="1" applyBorder="1" applyAlignment="1">
      <alignment horizontal="center" vertical="center"/>
    </xf>
    <xf numFmtId="0" fontId="34" fillId="3" borderId="41"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34" fillId="3" borderId="50" xfId="0" applyFont="1" applyFill="1" applyBorder="1" applyAlignment="1">
      <alignment horizontal="center" vertical="center" wrapText="1"/>
    </xf>
    <xf numFmtId="49" fontId="0" fillId="3" borderId="41" xfId="0" applyNumberFormat="1" applyFill="1" applyBorder="1" applyAlignment="1">
      <alignment horizontal="center" vertical="center"/>
    </xf>
    <xf numFmtId="49" fontId="0" fillId="3" borderId="5" xfId="0" applyNumberFormat="1" applyFill="1" applyBorder="1" applyAlignment="1">
      <alignment horizontal="center" vertical="center"/>
    </xf>
    <xf numFmtId="49" fontId="0" fillId="3" borderId="50" xfId="0" applyNumberFormat="1" applyFill="1" applyBorder="1" applyAlignment="1">
      <alignment horizontal="center" vertical="center"/>
    </xf>
    <xf numFmtId="0" fontId="0" fillId="3" borderId="41" xfId="0" applyFill="1" applyBorder="1" applyAlignment="1">
      <alignment horizontal="center" vertical="center" wrapText="1"/>
    </xf>
    <xf numFmtId="0" fontId="0" fillId="3" borderId="5" xfId="0" applyFill="1" applyBorder="1" applyAlignment="1">
      <alignment horizontal="center" vertical="center" wrapText="1"/>
    </xf>
    <xf numFmtId="0" fontId="0" fillId="3" borderId="50" xfId="0" applyFill="1" applyBorder="1" applyAlignment="1">
      <alignment horizontal="center" vertical="center"/>
    </xf>
    <xf numFmtId="177" fontId="0" fillId="3" borderId="41" xfId="0" applyNumberFormat="1" applyFill="1" applyBorder="1" applyAlignment="1">
      <alignment horizontal="center" vertical="center"/>
    </xf>
    <xf numFmtId="178" fontId="0" fillId="3" borderId="41" xfId="0" applyNumberFormat="1" applyFill="1" applyBorder="1" applyAlignment="1">
      <alignment horizontal="center" vertical="center"/>
    </xf>
    <xf numFmtId="177" fontId="0" fillId="3" borderId="41" xfId="0" applyNumberFormat="1" applyFill="1" applyBorder="1" applyAlignment="1">
      <alignment horizontal="center" vertical="center" wrapText="1"/>
    </xf>
    <xf numFmtId="177" fontId="0" fillId="3" borderId="5" xfId="0" applyNumberFormat="1" applyFill="1" applyBorder="1" applyAlignment="1">
      <alignment horizontal="center" vertical="center" wrapText="1"/>
    </xf>
    <xf numFmtId="177" fontId="0" fillId="3" borderId="50" xfId="0" applyNumberFormat="1" applyFill="1" applyBorder="1" applyAlignment="1">
      <alignment horizontal="center" vertical="center"/>
    </xf>
    <xf numFmtId="178" fontId="0" fillId="3" borderId="12" xfId="0" applyNumberFormat="1" applyFill="1" applyBorder="1" applyAlignment="1">
      <alignment horizontal="center" vertical="center" wrapText="1"/>
    </xf>
    <xf numFmtId="178" fontId="0" fillId="3" borderId="21" xfId="0" applyNumberFormat="1" applyFill="1" applyBorder="1" applyAlignment="1">
      <alignment horizontal="center" vertical="center" wrapText="1"/>
    </xf>
    <xf numFmtId="9" fontId="48" fillId="3" borderId="41" xfId="0" applyNumberFormat="1" applyFont="1" applyFill="1" applyBorder="1" applyAlignment="1">
      <alignment horizontal="center" vertical="center" wrapText="1"/>
    </xf>
    <xf numFmtId="9" fontId="48" fillId="3" borderId="5" xfId="0" applyNumberFormat="1" applyFont="1" applyFill="1" applyBorder="1" applyAlignment="1">
      <alignment horizontal="center" vertical="center" wrapText="1"/>
    </xf>
    <xf numFmtId="9" fontId="0" fillId="3" borderId="50" xfId="0" applyNumberFormat="1" applyFill="1" applyBorder="1" applyAlignment="1">
      <alignment horizontal="center" vertical="center"/>
    </xf>
    <xf numFmtId="0" fontId="52" fillId="0" borderId="0" xfId="0" applyFont="1" applyAlignment="1">
      <alignment horizontal="left" vertical="center"/>
    </xf>
    <xf numFmtId="0" fontId="24" fillId="0" borderId="0" xfId="0" applyFont="1" applyAlignment="1">
      <alignment horizontal="left" vertical="center"/>
    </xf>
    <xf numFmtId="0" fontId="22" fillId="3" borderId="30" xfId="0" applyFont="1" applyFill="1" applyBorder="1" applyAlignment="1">
      <alignment horizontal="center" vertical="center"/>
    </xf>
    <xf numFmtId="0" fontId="22" fillId="3" borderId="37" xfId="0" applyFont="1" applyFill="1" applyBorder="1" applyAlignment="1">
      <alignment horizontal="center" vertical="center"/>
    </xf>
    <xf numFmtId="0" fontId="22" fillId="3" borderId="53" xfId="0" applyFont="1" applyFill="1" applyBorder="1" applyAlignment="1">
      <alignment horizontal="center" vertical="center"/>
    </xf>
    <xf numFmtId="0" fontId="0" fillId="3" borderId="41" xfId="0" applyFill="1" applyBorder="1" applyAlignment="1">
      <alignment horizontal="center" vertical="center"/>
    </xf>
    <xf numFmtId="0" fontId="0" fillId="3" borderId="5" xfId="0" applyFill="1" applyBorder="1" applyAlignment="1">
      <alignment horizontal="center" vertical="center"/>
    </xf>
    <xf numFmtId="0" fontId="46" fillId="3" borderId="10" xfId="0" applyFont="1" applyFill="1" applyBorder="1" applyAlignment="1">
      <alignment horizontal="center" vertical="center" wrapText="1"/>
    </xf>
    <xf numFmtId="0" fontId="46" fillId="3" borderId="5" xfId="0" applyFont="1" applyFill="1" applyBorder="1" applyAlignment="1">
      <alignment horizontal="center" vertical="center" wrapText="1"/>
    </xf>
    <xf numFmtId="0" fontId="46" fillId="3" borderId="21" xfId="0" applyFont="1" applyFill="1" applyBorder="1" applyAlignment="1">
      <alignment horizontal="center" vertical="center" wrapText="1"/>
    </xf>
    <xf numFmtId="178" fontId="0" fillId="3" borderId="41" xfId="0" applyNumberFormat="1" applyFill="1" applyBorder="1" applyAlignment="1">
      <alignment horizontal="center" vertical="center" wrapText="1"/>
    </xf>
    <xf numFmtId="178" fontId="0" fillId="3" borderId="5" xfId="0" applyNumberFormat="1" applyFill="1" applyBorder="1" applyAlignment="1">
      <alignment horizontal="center" vertical="center" wrapText="1"/>
    </xf>
    <xf numFmtId="178" fontId="0" fillId="3" borderId="50" xfId="0" applyNumberFormat="1" applyFill="1" applyBorder="1" applyAlignment="1">
      <alignment horizontal="center" vertical="center"/>
    </xf>
    <xf numFmtId="0" fontId="28" fillId="3" borderId="41"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50" xfId="0" applyFont="1" applyFill="1" applyBorder="1" applyAlignment="1">
      <alignment horizontal="center" vertical="center" wrapText="1"/>
    </xf>
    <xf numFmtId="0" fontId="28" fillId="3" borderId="41" xfId="0" applyFont="1" applyFill="1" applyBorder="1" applyAlignment="1">
      <alignment horizontal="center" vertical="center"/>
    </xf>
    <xf numFmtId="0" fontId="28" fillId="3" borderId="5" xfId="0" applyFont="1" applyFill="1" applyBorder="1" applyAlignment="1">
      <alignment horizontal="center" vertical="center"/>
    </xf>
    <xf numFmtId="0" fontId="28" fillId="3" borderId="50" xfId="0" applyFont="1" applyFill="1" applyBorder="1" applyAlignment="1">
      <alignment horizontal="center" vertical="center"/>
    </xf>
    <xf numFmtId="0" fontId="0" fillId="3" borderId="31" xfId="0" applyFill="1" applyBorder="1" applyAlignment="1">
      <alignment horizontal="center" vertical="center"/>
    </xf>
    <xf numFmtId="0" fontId="0" fillId="3" borderId="13" xfId="0" applyFill="1" applyBorder="1" applyAlignment="1">
      <alignment horizontal="center" vertical="center"/>
    </xf>
    <xf numFmtId="0" fontId="0" fillId="3" borderId="23" xfId="0" applyFill="1" applyBorder="1" applyAlignment="1">
      <alignment horizontal="center" vertical="center"/>
    </xf>
    <xf numFmtId="181" fontId="28" fillId="3" borderId="10" xfId="0" applyNumberFormat="1" applyFont="1" applyFill="1" applyBorder="1" applyAlignment="1">
      <alignment horizontal="center" vertical="center" wrapText="1"/>
    </xf>
    <xf numFmtId="181" fontId="28" fillId="3" borderId="5" xfId="0" applyNumberFormat="1" applyFont="1" applyFill="1" applyBorder="1" applyAlignment="1">
      <alignment horizontal="center" vertical="center" wrapText="1"/>
    </xf>
    <xf numFmtId="181" fontId="28" fillId="3" borderId="21" xfId="0" applyNumberFormat="1"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6" xfId="0" applyFill="1" applyBorder="1" applyAlignment="1">
      <alignment horizontal="center" vertical="center"/>
    </xf>
    <xf numFmtId="0" fontId="0" fillId="3" borderId="22" xfId="0" applyFill="1" applyBorder="1" applyAlignment="1">
      <alignment horizontal="center" vertical="center"/>
    </xf>
    <xf numFmtId="0" fontId="0" fillId="3" borderId="10"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10" xfId="0" applyFill="1" applyBorder="1" applyAlignment="1">
      <alignment horizontal="center" vertical="center"/>
    </xf>
    <xf numFmtId="0" fontId="0" fillId="3" borderId="21" xfId="0" applyFill="1" applyBorder="1" applyAlignment="1">
      <alignment horizontal="center" vertical="center"/>
    </xf>
    <xf numFmtId="0" fontId="0" fillId="3" borderId="33" xfId="0" applyFill="1" applyBorder="1" applyAlignment="1">
      <alignment horizontal="center" vertical="center"/>
    </xf>
    <xf numFmtId="0" fontId="0" fillId="3" borderId="6" xfId="0" applyFill="1" applyBorder="1" applyAlignment="1">
      <alignment horizontal="center" vertical="center" wrapText="1"/>
    </xf>
    <xf numFmtId="0" fontId="0" fillId="3" borderId="22" xfId="0" applyFill="1" applyBorder="1" applyAlignment="1">
      <alignment horizontal="center" vertical="center" wrapText="1"/>
    </xf>
    <xf numFmtId="0" fontId="28" fillId="3" borderId="52" xfId="0" applyFont="1" applyFill="1" applyBorder="1" applyAlignment="1">
      <alignment horizontal="center" vertical="center" wrapText="1"/>
    </xf>
    <xf numFmtId="0" fontId="28" fillId="3" borderId="13" xfId="0" applyFont="1" applyFill="1" applyBorder="1" applyAlignment="1">
      <alignment horizontal="center" vertical="center" wrapText="1"/>
    </xf>
    <xf numFmtId="0" fontId="28" fillId="3" borderId="51" xfId="0" applyFont="1" applyFill="1" applyBorder="1" applyAlignment="1">
      <alignment horizontal="center" vertical="center" wrapText="1"/>
    </xf>
    <xf numFmtId="0" fontId="11" fillId="0" borderId="0" xfId="0" applyFont="1" applyAlignment="1">
      <alignment horizontal="left" vertical="center"/>
    </xf>
  </cellXfs>
  <cellStyles count="4">
    <cellStyle name="パーセント" xfId="1" builtinId="5"/>
    <cellStyle name="ハイパーリンク" xfId="2" builtinId="8"/>
    <cellStyle name="標準" xfId="0" builtinId="0"/>
    <cellStyle name="標準 2" xfId="3" xr:uid="{7FC8F7FD-8208-42F7-93EE-0D496FCA6D96}"/>
  </cellStyles>
  <dxfs count="0"/>
  <tableStyles count="0" defaultTableStyle="TableStyleMedium2" defaultPivotStyle="PivotStyleLight16"/>
  <colors>
    <mruColors>
      <color rgb="FFFFCC99"/>
      <color rgb="FFFFFF97"/>
      <color rgb="FF5BFF5B"/>
      <color rgb="FFC5FFC5"/>
      <color rgb="FFBDFFEE"/>
      <color rgb="FF9BFF9B"/>
      <color rgb="FFFF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1.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17</xdr:col>
      <xdr:colOff>0</xdr:colOff>
      <xdr:row>4</xdr:row>
      <xdr:rowOff>0</xdr:rowOff>
    </xdr:to>
    <xdr:sp macro="" textlink="">
      <xdr:nvSpPr>
        <xdr:cNvPr id="2" name="テキスト ボックス 1">
          <a:extLst>
            <a:ext uri="{FF2B5EF4-FFF2-40B4-BE49-F238E27FC236}">
              <a16:creationId xmlns:a16="http://schemas.microsoft.com/office/drawing/2014/main" id="{E2777880-CB6B-4BE0-B730-82E42CAE29F0}"/>
            </a:ext>
          </a:extLst>
        </xdr:cNvPr>
        <xdr:cNvSpPr txBox="1"/>
      </xdr:nvSpPr>
      <xdr:spPr>
        <a:xfrm>
          <a:off x="342900" y="666750"/>
          <a:ext cx="54864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0" i="0">
              <a:solidFill>
                <a:schemeClr val="dk1"/>
              </a:solidFill>
              <a:effectLst/>
              <a:latin typeface="+mn-lt"/>
              <a:ea typeface="+mn-ea"/>
              <a:cs typeface="+mn-cs"/>
            </a:rPr>
            <a:t>お客様が最新版の依頼書をダウンロードし、データ入力シートを開く</a:t>
          </a:r>
          <a:endParaRPr kumimoji="1" lang="ja-JP" altLang="en-US" sz="1100"/>
        </a:p>
      </xdr:txBody>
    </xdr:sp>
    <xdr:clientData/>
  </xdr:twoCellAnchor>
  <xdr:twoCellAnchor>
    <xdr:from>
      <xdr:col>1</xdr:col>
      <xdr:colOff>0</xdr:colOff>
      <xdr:row>5</xdr:row>
      <xdr:rowOff>0</xdr:rowOff>
    </xdr:from>
    <xdr:to>
      <xdr:col>17</xdr:col>
      <xdr:colOff>0</xdr:colOff>
      <xdr:row>7</xdr:row>
      <xdr:rowOff>0</xdr:rowOff>
    </xdr:to>
    <xdr:sp macro="" textlink="">
      <xdr:nvSpPr>
        <xdr:cNvPr id="3" name="テキスト ボックス 2">
          <a:extLst>
            <a:ext uri="{FF2B5EF4-FFF2-40B4-BE49-F238E27FC236}">
              <a16:creationId xmlns:a16="http://schemas.microsoft.com/office/drawing/2014/main" id="{140AC38B-0A18-46E1-BFF7-DDB9C597E185}"/>
            </a:ext>
          </a:extLst>
        </xdr:cNvPr>
        <xdr:cNvSpPr txBox="1"/>
      </xdr:nvSpPr>
      <xdr:spPr>
        <a:xfrm>
          <a:off x="342900" y="2000250"/>
          <a:ext cx="54864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依頼内容</a:t>
          </a:r>
          <a:r>
            <a:rPr kumimoji="1" lang="en-US" altLang="ja-JP" sz="1100"/>
            <a:t>】</a:t>
          </a:r>
          <a:r>
            <a:rPr kumimoji="1" lang="ja-JP" altLang="en-US" sz="1100"/>
            <a:t>の会社名や施工場所などを入力する</a:t>
          </a:r>
        </a:p>
      </xdr:txBody>
    </xdr:sp>
    <xdr:clientData/>
  </xdr:twoCellAnchor>
  <xdr:twoCellAnchor>
    <xdr:from>
      <xdr:col>1</xdr:col>
      <xdr:colOff>0</xdr:colOff>
      <xdr:row>8</xdr:row>
      <xdr:rowOff>0</xdr:rowOff>
    </xdr:from>
    <xdr:to>
      <xdr:col>17</xdr:col>
      <xdr:colOff>0</xdr:colOff>
      <xdr:row>10</xdr:row>
      <xdr:rowOff>0</xdr:rowOff>
    </xdr:to>
    <xdr:sp macro="" textlink="">
      <xdr:nvSpPr>
        <xdr:cNvPr id="4" name="テキスト ボックス 3">
          <a:extLst>
            <a:ext uri="{FF2B5EF4-FFF2-40B4-BE49-F238E27FC236}">
              <a16:creationId xmlns:a16="http://schemas.microsoft.com/office/drawing/2014/main" id="{2EB2FC80-8EA6-46A5-8F66-38C8B12B186D}"/>
            </a:ext>
          </a:extLst>
        </xdr:cNvPr>
        <xdr:cNvSpPr txBox="1"/>
      </xdr:nvSpPr>
      <xdr:spPr>
        <a:xfrm>
          <a:off x="342900" y="3333750"/>
          <a:ext cx="54864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許容浮上量の設定</a:t>
          </a:r>
          <a:r>
            <a:rPr kumimoji="1" lang="en-US" altLang="ja-JP" sz="1100"/>
            <a:t>】</a:t>
          </a:r>
          <a:r>
            <a:rPr kumimoji="1" lang="ja-JP" altLang="en-US" sz="1100"/>
            <a:t>の許容浮上量を入力する</a:t>
          </a:r>
        </a:p>
      </xdr:txBody>
    </xdr:sp>
    <xdr:clientData/>
  </xdr:twoCellAnchor>
  <xdr:twoCellAnchor>
    <xdr:from>
      <xdr:col>1</xdr:col>
      <xdr:colOff>0</xdr:colOff>
      <xdr:row>11</xdr:row>
      <xdr:rowOff>0</xdr:rowOff>
    </xdr:from>
    <xdr:to>
      <xdr:col>17</xdr:col>
      <xdr:colOff>0</xdr:colOff>
      <xdr:row>13</xdr:row>
      <xdr:rowOff>0</xdr:rowOff>
    </xdr:to>
    <xdr:sp macro="" textlink="">
      <xdr:nvSpPr>
        <xdr:cNvPr id="5" name="テキスト ボックス 4">
          <a:extLst>
            <a:ext uri="{FF2B5EF4-FFF2-40B4-BE49-F238E27FC236}">
              <a16:creationId xmlns:a16="http://schemas.microsoft.com/office/drawing/2014/main" id="{194B4D1F-5E17-45AE-AD78-33D8E367297E}"/>
            </a:ext>
          </a:extLst>
        </xdr:cNvPr>
        <xdr:cNvSpPr txBox="1"/>
      </xdr:nvSpPr>
      <xdr:spPr>
        <a:xfrm>
          <a:off x="342900" y="4667250"/>
          <a:ext cx="54864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データ入力</a:t>
          </a:r>
          <a:r>
            <a:rPr kumimoji="1" lang="en-US" altLang="ja-JP" sz="1100"/>
            <a:t>】</a:t>
          </a:r>
          <a:r>
            <a:rPr kumimoji="1" lang="ja-JP" altLang="en-US" sz="1100"/>
            <a:t>のマンホール条件、地下水位、土質条件を入力する</a:t>
          </a:r>
        </a:p>
      </xdr:txBody>
    </xdr:sp>
    <xdr:clientData/>
  </xdr:twoCellAnchor>
  <xdr:twoCellAnchor>
    <xdr:from>
      <xdr:col>1</xdr:col>
      <xdr:colOff>0</xdr:colOff>
      <xdr:row>20</xdr:row>
      <xdr:rowOff>0</xdr:rowOff>
    </xdr:from>
    <xdr:to>
      <xdr:col>17</xdr:col>
      <xdr:colOff>0</xdr:colOff>
      <xdr:row>22</xdr:row>
      <xdr:rowOff>0</xdr:rowOff>
    </xdr:to>
    <xdr:sp macro="" textlink="">
      <xdr:nvSpPr>
        <xdr:cNvPr id="6" name="テキスト ボックス 5">
          <a:extLst>
            <a:ext uri="{FF2B5EF4-FFF2-40B4-BE49-F238E27FC236}">
              <a16:creationId xmlns:a16="http://schemas.microsoft.com/office/drawing/2014/main" id="{5D75FEC7-E68C-4318-A313-BF8F90C24952}"/>
            </a:ext>
          </a:extLst>
        </xdr:cNvPr>
        <xdr:cNvSpPr txBox="1"/>
      </xdr:nvSpPr>
      <xdr:spPr>
        <a:xfrm>
          <a:off x="333375" y="5905500"/>
          <a:ext cx="5334000" cy="5905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お客様が依頼書とマンホール構造図、浮上検討書　等をメールで当協会へ提出する</a:t>
          </a:r>
        </a:p>
      </xdr:txBody>
    </xdr:sp>
    <xdr:clientData/>
  </xdr:twoCellAnchor>
  <xdr:twoCellAnchor>
    <xdr:from>
      <xdr:col>1</xdr:col>
      <xdr:colOff>0</xdr:colOff>
      <xdr:row>22</xdr:row>
      <xdr:rowOff>333374</xdr:rowOff>
    </xdr:from>
    <xdr:to>
      <xdr:col>17</xdr:col>
      <xdr:colOff>0</xdr:colOff>
      <xdr:row>25</xdr:row>
      <xdr:rowOff>0</xdr:rowOff>
    </xdr:to>
    <xdr:sp macro="" textlink="">
      <xdr:nvSpPr>
        <xdr:cNvPr id="7" name="テキスト ボックス 6">
          <a:extLst>
            <a:ext uri="{FF2B5EF4-FFF2-40B4-BE49-F238E27FC236}">
              <a16:creationId xmlns:a16="http://schemas.microsoft.com/office/drawing/2014/main" id="{06C4FC8E-F94F-4C03-A4A1-5DCD9D74078E}"/>
            </a:ext>
          </a:extLst>
        </xdr:cNvPr>
        <xdr:cNvSpPr txBox="1"/>
      </xdr:nvSpPr>
      <xdr:spPr>
        <a:xfrm>
          <a:off x="342900" y="7334249"/>
          <a:ext cx="5486400" cy="6667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当協会で依頼書のデータ入力シート</a:t>
          </a:r>
          <a:r>
            <a:rPr kumimoji="1" lang="en-US" altLang="ja-JP" sz="1100"/>
            <a:t>【</a:t>
          </a:r>
          <a:r>
            <a:rPr kumimoji="1" lang="ja-JP" altLang="en-US" sz="1100"/>
            <a:t>データ入力</a:t>
          </a:r>
          <a:r>
            <a:rPr kumimoji="1" lang="en-US" altLang="ja-JP" sz="1100"/>
            <a:t>】</a:t>
          </a:r>
          <a:r>
            <a:rPr kumimoji="1" lang="ja-JP" altLang="en-US" sz="1100"/>
            <a:t>の浮上計算条件の内容を確認し、メールを頂いてから</a:t>
          </a:r>
          <a:r>
            <a:rPr kumimoji="1" lang="en-US" altLang="ja-JP" sz="1100"/>
            <a:t>1</a:t>
          </a:r>
          <a:r>
            <a:rPr kumimoji="1" lang="ja-JP" altLang="en-US" sz="1100"/>
            <a:t>週間程度で浮上計算書を作成する</a:t>
          </a:r>
        </a:p>
      </xdr:txBody>
    </xdr:sp>
    <xdr:clientData/>
  </xdr:twoCellAnchor>
  <xdr:twoCellAnchor>
    <xdr:from>
      <xdr:col>1</xdr:col>
      <xdr:colOff>0</xdr:colOff>
      <xdr:row>32</xdr:row>
      <xdr:rowOff>0</xdr:rowOff>
    </xdr:from>
    <xdr:to>
      <xdr:col>17</xdr:col>
      <xdr:colOff>0</xdr:colOff>
      <xdr:row>34</xdr:row>
      <xdr:rowOff>0</xdr:rowOff>
    </xdr:to>
    <xdr:sp macro="" textlink="">
      <xdr:nvSpPr>
        <xdr:cNvPr id="8" name="テキスト ボックス 7">
          <a:extLst>
            <a:ext uri="{FF2B5EF4-FFF2-40B4-BE49-F238E27FC236}">
              <a16:creationId xmlns:a16="http://schemas.microsoft.com/office/drawing/2014/main" id="{5F9D4D96-36E6-4246-ABC4-A915D5BA937A}"/>
            </a:ext>
          </a:extLst>
        </xdr:cNvPr>
        <xdr:cNvSpPr txBox="1"/>
      </xdr:nvSpPr>
      <xdr:spPr>
        <a:xfrm>
          <a:off x="333375" y="100012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正会員は、当協会から提出された浮上計算書をもとに</a:t>
          </a:r>
          <a:r>
            <a:rPr kumimoji="1" lang="en-US" altLang="ja-JP" sz="1100"/>
            <a:t>1</a:t>
          </a:r>
          <a:r>
            <a:rPr kumimoji="1" lang="ja-JP" altLang="en-US" sz="1100"/>
            <a:t>週間程度で見積書を作成する</a:t>
          </a:r>
        </a:p>
      </xdr:txBody>
    </xdr:sp>
    <xdr:clientData/>
  </xdr:twoCellAnchor>
  <xdr:twoCellAnchor>
    <xdr:from>
      <xdr:col>9</xdr:col>
      <xdr:colOff>0</xdr:colOff>
      <xdr:row>4</xdr:row>
      <xdr:rowOff>0</xdr:rowOff>
    </xdr:from>
    <xdr:to>
      <xdr:col>9</xdr:col>
      <xdr:colOff>0</xdr:colOff>
      <xdr:row>5</xdr:row>
      <xdr:rowOff>0</xdr:rowOff>
    </xdr:to>
    <xdr:cxnSp macro="">
      <xdr:nvCxnSpPr>
        <xdr:cNvPr id="9" name="直線矢印コネクタ 8">
          <a:extLst>
            <a:ext uri="{FF2B5EF4-FFF2-40B4-BE49-F238E27FC236}">
              <a16:creationId xmlns:a16="http://schemas.microsoft.com/office/drawing/2014/main" id="{95B8E0B7-E7B0-420E-B9C1-7A596FA67192}"/>
            </a:ext>
          </a:extLst>
        </xdr:cNvPr>
        <xdr:cNvCxnSpPr/>
      </xdr:nvCxnSpPr>
      <xdr:spPr>
        <a:xfrm>
          <a:off x="3086100" y="1333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xdr:row>
      <xdr:rowOff>0</xdr:rowOff>
    </xdr:from>
    <xdr:to>
      <xdr:col>9</xdr:col>
      <xdr:colOff>0</xdr:colOff>
      <xdr:row>8</xdr:row>
      <xdr:rowOff>0</xdr:rowOff>
    </xdr:to>
    <xdr:cxnSp macro="">
      <xdr:nvCxnSpPr>
        <xdr:cNvPr id="10" name="直線矢印コネクタ 9">
          <a:extLst>
            <a:ext uri="{FF2B5EF4-FFF2-40B4-BE49-F238E27FC236}">
              <a16:creationId xmlns:a16="http://schemas.microsoft.com/office/drawing/2014/main" id="{BA4B8D8D-8549-437B-AE98-A0F32ADEB386}"/>
            </a:ext>
          </a:extLst>
        </xdr:cNvPr>
        <xdr:cNvCxnSpPr/>
      </xdr:nvCxnSpPr>
      <xdr:spPr>
        <a:xfrm>
          <a:off x="3086100" y="26670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xdr:row>
      <xdr:rowOff>0</xdr:rowOff>
    </xdr:from>
    <xdr:to>
      <xdr:col>9</xdr:col>
      <xdr:colOff>0</xdr:colOff>
      <xdr:row>11</xdr:row>
      <xdr:rowOff>0</xdr:rowOff>
    </xdr:to>
    <xdr:cxnSp macro="">
      <xdr:nvCxnSpPr>
        <xdr:cNvPr id="11" name="直線矢印コネクタ 10">
          <a:extLst>
            <a:ext uri="{FF2B5EF4-FFF2-40B4-BE49-F238E27FC236}">
              <a16:creationId xmlns:a16="http://schemas.microsoft.com/office/drawing/2014/main" id="{A6DD5F34-68CD-4016-8993-47D986CFFBC9}"/>
            </a:ext>
          </a:extLst>
        </xdr:cNvPr>
        <xdr:cNvCxnSpPr/>
      </xdr:nvCxnSpPr>
      <xdr:spPr>
        <a:xfrm>
          <a:off x="3086100" y="4000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13</xdr:row>
      <xdr:rowOff>0</xdr:rowOff>
    </xdr:from>
    <xdr:to>
      <xdr:col>9</xdr:col>
      <xdr:colOff>0</xdr:colOff>
      <xdr:row>20</xdr:row>
      <xdr:rowOff>0</xdr:rowOff>
    </xdr:to>
    <xdr:cxnSp macro="">
      <xdr:nvCxnSpPr>
        <xdr:cNvPr id="12" name="直線矢印コネクタ 11">
          <a:extLst>
            <a:ext uri="{FF2B5EF4-FFF2-40B4-BE49-F238E27FC236}">
              <a16:creationId xmlns:a16="http://schemas.microsoft.com/office/drawing/2014/main" id="{31328943-4E7D-40E4-ABD7-87E3EB395AB7}"/>
            </a:ext>
          </a:extLst>
        </xdr:cNvPr>
        <xdr:cNvCxnSpPr/>
      </xdr:nvCxnSpPr>
      <xdr:spPr>
        <a:xfrm>
          <a:off x="3000375" y="3838575"/>
          <a:ext cx="0" cy="20669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22</xdr:row>
      <xdr:rowOff>0</xdr:rowOff>
    </xdr:from>
    <xdr:to>
      <xdr:col>9</xdr:col>
      <xdr:colOff>0</xdr:colOff>
      <xdr:row>23</xdr:row>
      <xdr:rowOff>0</xdr:rowOff>
    </xdr:to>
    <xdr:cxnSp macro="">
      <xdr:nvCxnSpPr>
        <xdr:cNvPr id="13" name="直線矢印コネクタ 12">
          <a:extLst>
            <a:ext uri="{FF2B5EF4-FFF2-40B4-BE49-F238E27FC236}">
              <a16:creationId xmlns:a16="http://schemas.microsoft.com/office/drawing/2014/main" id="{EBB3FB2B-34CD-4EC4-AAD8-F22F31703A6A}"/>
            </a:ext>
          </a:extLst>
        </xdr:cNvPr>
        <xdr:cNvCxnSpPr/>
      </xdr:nvCxnSpPr>
      <xdr:spPr>
        <a:xfrm>
          <a:off x="3000375" y="6496050"/>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25</xdr:row>
      <xdr:rowOff>0</xdr:rowOff>
    </xdr:from>
    <xdr:to>
      <xdr:col>9</xdr:col>
      <xdr:colOff>0</xdr:colOff>
      <xdr:row>29</xdr:row>
      <xdr:rowOff>0</xdr:rowOff>
    </xdr:to>
    <xdr:cxnSp macro="">
      <xdr:nvCxnSpPr>
        <xdr:cNvPr id="14" name="直線矢印コネクタ 13">
          <a:extLst>
            <a:ext uri="{FF2B5EF4-FFF2-40B4-BE49-F238E27FC236}">
              <a16:creationId xmlns:a16="http://schemas.microsoft.com/office/drawing/2014/main" id="{18539AEA-0941-4AD0-8AE6-000C0F08B048}"/>
            </a:ext>
          </a:extLst>
        </xdr:cNvPr>
        <xdr:cNvCxnSpPr/>
      </xdr:nvCxnSpPr>
      <xdr:spPr>
        <a:xfrm>
          <a:off x="3000375" y="7381875"/>
          <a:ext cx="0" cy="1181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37</xdr:row>
      <xdr:rowOff>323850</xdr:rowOff>
    </xdr:from>
    <xdr:to>
      <xdr:col>17</xdr:col>
      <xdr:colOff>0</xdr:colOff>
      <xdr:row>39</xdr:row>
      <xdr:rowOff>323850</xdr:rowOff>
    </xdr:to>
    <xdr:sp macro="" textlink="">
      <xdr:nvSpPr>
        <xdr:cNvPr id="15" name="テキスト ボックス 14">
          <a:extLst>
            <a:ext uri="{FF2B5EF4-FFF2-40B4-BE49-F238E27FC236}">
              <a16:creationId xmlns:a16="http://schemas.microsoft.com/office/drawing/2014/main" id="{9D2CBAEA-C4E2-4AAB-8359-555E79BC545B}"/>
            </a:ext>
          </a:extLst>
        </xdr:cNvPr>
        <xdr:cNvSpPr txBox="1"/>
      </xdr:nvSpPr>
      <xdr:spPr>
        <a:xfrm>
          <a:off x="333375" y="12658725"/>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完了</a:t>
          </a:r>
        </a:p>
      </xdr:txBody>
    </xdr:sp>
    <xdr:clientData/>
  </xdr:twoCellAnchor>
  <xdr:twoCellAnchor>
    <xdr:from>
      <xdr:col>9</xdr:col>
      <xdr:colOff>0</xdr:colOff>
      <xdr:row>34</xdr:row>
      <xdr:rowOff>0</xdr:rowOff>
    </xdr:from>
    <xdr:to>
      <xdr:col>9</xdr:col>
      <xdr:colOff>0</xdr:colOff>
      <xdr:row>35</xdr:row>
      <xdr:rowOff>0</xdr:rowOff>
    </xdr:to>
    <xdr:cxnSp macro="">
      <xdr:nvCxnSpPr>
        <xdr:cNvPr id="16" name="直線矢印コネクタ 15">
          <a:extLst>
            <a:ext uri="{FF2B5EF4-FFF2-40B4-BE49-F238E27FC236}">
              <a16:creationId xmlns:a16="http://schemas.microsoft.com/office/drawing/2014/main" id="{2FF5E1E1-AF5E-4621-92FC-DA9AF88EBEED}"/>
            </a:ext>
          </a:extLst>
        </xdr:cNvPr>
        <xdr:cNvCxnSpPr/>
      </xdr:nvCxnSpPr>
      <xdr:spPr>
        <a:xfrm>
          <a:off x="3000375" y="106680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xdr:row>
      <xdr:rowOff>0</xdr:rowOff>
    </xdr:from>
    <xdr:to>
      <xdr:col>36</xdr:col>
      <xdr:colOff>0</xdr:colOff>
      <xdr:row>4</xdr:row>
      <xdr:rowOff>0</xdr:rowOff>
    </xdr:to>
    <xdr:sp macro="" textlink="">
      <xdr:nvSpPr>
        <xdr:cNvPr id="17" name="テキスト ボックス 16">
          <a:extLst>
            <a:ext uri="{FF2B5EF4-FFF2-40B4-BE49-F238E27FC236}">
              <a16:creationId xmlns:a16="http://schemas.microsoft.com/office/drawing/2014/main" id="{2D31CFC7-2649-463A-B91D-4AD50C11A6B4}"/>
            </a:ext>
          </a:extLst>
        </xdr:cNvPr>
        <xdr:cNvSpPr txBox="1"/>
      </xdr:nvSpPr>
      <xdr:spPr>
        <a:xfrm>
          <a:off x="333375" y="6667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0" i="0">
              <a:solidFill>
                <a:schemeClr val="dk1"/>
              </a:solidFill>
              <a:effectLst/>
              <a:latin typeface="+mn-lt"/>
              <a:ea typeface="+mn-ea"/>
              <a:cs typeface="+mn-cs"/>
            </a:rPr>
            <a:t>お客様が最新版の依頼書をダウンロードし、データ入力シートを開く</a:t>
          </a:r>
          <a:endParaRPr kumimoji="1" lang="ja-JP" altLang="en-US" sz="1100"/>
        </a:p>
      </xdr:txBody>
    </xdr:sp>
    <xdr:clientData/>
  </xdr:twoCellAnchor>
  <xdr:twoCellAnchor>
    <xdr:from>
      <xdr:col>20</xdr:col>
      <xdr:colOff>0</xdr:colOff>
      <xdr:row>5</xdr:row>
      <xdr:rowOff>0</xdr:rowOff>
    </xdr:from>
    <xdr:to>
      <xdr:col>36</xdr:col>
      <xdr:colOff>0</xdr:colOff>
      <xdr:row>7</xdr:row>
      <xdr:rowOff>0</xdr:rowOff>
    </xdr:to>
    <xdr:sp macro="" textlink="">
      <xdr:nvSpPr>
        <xdr:cNvPr id="18" name="テキスト ボックス 17">
          <a:extLst>
            <a:ext uri="{FF2B5EF4-FFF2-40B4-BE49-F238E27FC236}">
              <a16:creationId xmlns:a16="http://schemas.microsoft.com/office/drawing/2014/main" id="{4FA2F8B1-B331-4A2F-8BCE-04BCBC832EC9}"/>
            </a:ext>
          </a:extLst>
        </xdr:cNvPr>
        <xdr:cNvSpPr txBox="1"/>
      </xdr:nvSpPr>
      <xdr:spPr>
        <a:xfrm>
          <a:off x="333375" y="20002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依頼内容</a:t>
          </a:r>
          <a:r>
            <a:rPr kumimoji="1" lang="en-US" altLang="ja-JP" sz="1100"/>
            <a:t>】</a:t>
          </a:r>
          <a:r>
            <a:rPr kumimoji="1" lang="ja-JP" altLang="en-US" sz="1100"/>
            <a:t>の会社名や施工場所などを入力する</a:t>
          </a:r>
        </a:p>
      </xdr:txBody>
    </xdr:sp>
    <xdr:clientData/>
  </xdr:twoCellAnchor>
  <xdr:twoCellAnchor>
    <xdr:from>
      <xdr:col>20</xdr:col>
      <xdr:colOff>0</xdr:colOff>
      <xdr:row>8</xdr:row>
      <xdr:rowOff>0</xdr:rowOff>
    </xdr:from>
    <xdr:to>
      <xdr:col>36</xdr:col>
      <xdr:colOff>0</xdr:colOff>
      <xdr:row>10</xdr:row>
      <xdr:rowOff>0</xdr:rowOff>
    </xdr:to>
    <xdr:sp macro="" textlink="">
      <xdr:nvSpPr>
        <xdr:cNvPr id="19" name="テキスト ボックス 18">
          <a:extLst>
            <a:ext uri="{FF2B5EF4-FFF2-40B4-BE49-F238E27FC236}">
              <a16:creationId xmlns:a16="http://schemas.microsoft.com/office/drawing/2014/main" id="{85D7B25A-B0E9-452D-B919-F97E3749DAA9}"/>
            </a:ext>
          </a:extLst>
        </xdr:cNvPr>
        <xdr:cNvSpPr txBox="1"/>
      </xdr:nvSpPr>
      <xdr:spPr>
        <a:xfrm>
          <a:off x="333375" y="33337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許容浮上量の設定</a:t>
          </a:r>
          <a:r>
            <a:rPr kumimoji="1" lang="en-US" altLang="ja-JP" sz="1100"/>
            <a:t>】</a:t>
          </a:r>
          <a:r>
            <a:rPr kumimoji="1" lang="ja-JP" altLang="en-US" sz="1100"/>
            <a:t>の許容浮上量を入力する</a:t>
          </a:r>
        </a:p>
      </xdr:txBody>
    </xdr:sp>
    <xdr:clientData/>
  </xdr:twoCellAnchor>
  <xdr:twoCellAnchor>
    <xdr:from>
      <xdr:col>20</xdr:col>
      <xdr:colOff>0</xdr:colOff>
      <xdr:row>11</xdr:row>
      <xdr:rowOff>0</xdr:rowOff>
    </xdr:from>
    <xdr:to>
      <xdr:col>36</xdr:col>
      <xdr:colOff>0</xdr:colOff>
      <xdr:row>13</xdr:row>
      <xdr:rowOff>0</xdr:rowOff>
    </xdr:to>
    <xdr:sp macro="" textlink="">
      <xdr:nvSpPr>
        <xdr:cNvPr id="20" name="テキスト ボックス 19">
          <a:extLst>
            <a:ext uri="{FF2B5EF4-FFF2-40B4-BE49-F238E27FC236}">
              <a16:creationId xmlns:a16="http://schemas.microsoft.com/office/drawing/2014/main" id="{3828BED4-689A-424C-BF93-B812946F5C87}"/>
            </a:ext>
          </a:extLst>
        </xdr:cNvPr>
        <xdr:cNvSpPr txBox="1"/>
      </xdr:nvSpPr>
      <xdr:spPr>
        <a:xfrm>
          <a:off x="333375" y="46672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データ入力</a:t>
          </a:r>
          <a:r>
            <a:rPr kumimoji="1" lang="en-US" altLang="ja-JP" sz="1100"/>
            <a:t>】</a:t>
          </a:r>
          <a:r>
            <a:rPr kumimoji="1" lang="ja-JP" altLang="en-US" sz="1100"/>
            <a:t>のマンホール条件、地下水位、土質条件を入力する</a:t>
          </a:r>
        </a:p>
      </xdr:txBody>
    </xdr:sp>
    <xdr:clientData/>
  </xdr:twoCellAnchor>
  <xdr:twoCellAnchor>
    <xdr:from>
      <xdr:col>28</xdr:col>
      <xdr:colOff>0</xdr:colOff>
      <xdr:row>4</xdr:row>
      <xdr:rowOff>0</xdr:rowOff>
    </xdr:from>
    <xdr:to>
      <xdr:col>28</xdr:col>
      <xdr:colOff>0</xdr:colOff>
      <xdr:row>5</xdr:row>
      <xdr:rowOff>0</xdr:rowOff>
    </xdr:to>
    <xdr:cxnSp macro="">
      <xdr:nvCxnSpPr>
        <xdr:cNvPr id="24" name="直線矢印コネクタ 23">
          <a:extLst>
            <a:ext uri="{FF2B5EF4-FFF2-40B4-BE49-F238E27FC236}">
              <a16:creationId xmlns:a16="http://schemas.microsoft.com/office/drawing/2014/main" id="{DDCE691C-4661-4D6E-A3FA-9AB39845BF3D}"/>
            </a:ext>
          </a:extLst>
        </xdr:cNvPr>
        <xdr:cNvCxnSpPr/>
      </xdr:nvCxnSpPr>
      <xdr:spPr>
        <a:xfrm>
          <a:off x="3000375" y="1333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7</xdr:row>
      <xdr:rowOff>0</xdr:rowOff>
    </xdr:from>
    <xdr:to>
      <xdr:col>28</xdr:col>
      <xdr:colOff>0</xdr:colOff>
      <xdr:row>8</xdr:row>
      <xdr:rowOff>0</xdr:rowOff>
    </xdr:to>
    <xdr:cxnSp macro="">
      <xdr:nvCxnSpPr>
        <xdr:cNvPr id="25" name="直線矢印コネクタ 24">
          <a:extLst>
            <a:ext uri="{FF2B5EF4-FFF2-40B4-BE49-F238E27FC236}">
              <a16:creationId xmlns:a16="http://schemas.microsoft.com/office/drawing/2014/main" id="{C3399B61-600A-43E6-9681-AE80E62B0C9E}"/>
            </a:ext>
          </a:extLst>
        </xdr:cNvPr>
        <xdr:cNvCxnSpPr/>
      </xdr:nvCxnSpPr>
      <xdr:spPr>
        <a:xfrm>
          <a:off x="3000375" y="26670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10</xdr:row>
      <xdr:rowOff>0</xdr:rowOff>
    </xdr:from>
    <xdr:to>
      <xdr:col>28</xdr:col>
      <xdr:colOff>0</xdr:colOff>
      <xdr:row>11</xdr:row>
      <xdr:rowOff>0</xdr:rowOff>
    </xdr:to>
    <xdr:cxnSp macro="">
      <xdr:nvCxnSpPr>
        <xdr:cNvPr id="26" name="直線矢印コネクタ 25">
          <a:extLst>
            <a:ext uri="{FF2B5EF4-FFF2-40B4-BE49-F238E27FC236}">
              <a16:creationId xmlns:a16="http://schemas.microsoft.com/office/drawing/2014/main" id="{131AC8C8-1DEE-4D25-87C4-00F79D86542C}"/>
            </a:ext>
          </a:extLst>
        </xdr:cNvPr>
        <xdr:cNvCxnSpPr/>
      </xdr:nvCxnSpPr>
      <xdr:spPr>
        <a:xfrm>
          <a:off x="3000375" y="4000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13</xdr:row>
      <xdr:rowOff>0</xdr:rowOff>
    </xdr:from>
    <xdr:to>
      <xdr:col>28</xdr:col>
      <xdr:colOff>0</xdr:colOff>
      <xdr:row>20</xdr:row>
      <xdr:rowOff>0</xdr:rowOff>
    </xdr:to>
    <xdr:cxnSp macro="">
      <xdr:nvCxnSpPr>
        <xdr:cNvPr id="27" name="直線矢印コネクタ 26">
          <a:extLst>
            <a:ext uri="{FF2B5EF4-FFF2-40B4-BE49-F238E27FC236}">
              <a16:creationId xmlns:a16="http://schemas.microsoft.com/office/drawing/2014/main" id="{F06062CA-181A-4D32-9554-769D6A650FE2}"/>
            </a:ext>
          </a:extLst>
        </xdr:cNvPr>
        <xdr:cNvCxnSpPr/>
      </xdr:nvCxnSpPr>
      <xdr:spPr>
        <a:xfrm>
          <a:off x="9334500" y="3838575"/>
          <a:ext cx="0" cy="20669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22</xdr:row>
      <xdr:rowOff>0</xdr:rowOff>
    </xdr:from>
    <xdr:to>
      <xdr:col>28</xdr:col>
      <xdr:colOff>0</xdr:colOff>
      <xdr:row>23</xdr:row>
      <xdr:rowOff>0</xdr:rowOff>
    </xdr:to>
    <xdr:cxnSp macro="">
      <xdr:nvCxnSpPr>
        <xdr:cNvPr id="28" name="直線矢印コネクタ 27">
          <a:extLst>
            <a:ext uri="{FF2B5EF4-FFF2-40B4-BE49-F238E27FC236}">
              <a16:creationId xmlns:a16="http://schemas.microsoft.com/office/drawing/2014/main" id="{97AD6158-9B25-491F-BA46-C1D7697C5933}"/>
            </a:ext>
          </a:extLst>
        </xdr:cNvPr>
        <xdr:cNvCxnSpPr/>
      </xdr:nvCxnSpPr>
      <xdr:spPr>
        <a:xfrm>
          <a:off x="9334500" y="6496050"/>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0</xdr:rowOff>
    </xdr:from>
    <xdr:to>
      <xdr:col>28</xdr:col>
      <xdr:colOff>0</xdr:colOff>
      <xdr:row>38</xdr:row>
      <xdr:rowOff>0</xdr:rowOff>
    </xdr:to>
    <xdr:cxnSp macro="">
      <xdr:nvCxnSpPr>
        <xdr:cNvPr id="29" name="直線矢印コネクタ 28">
          <a:extLst>
            <a:ext uri="{FF2B5EF4-FFF2-40B4-BE49-F238E27FC236}">
              <a16:creationId xmlns:a16="http://schemas.microsoft.com/office/drawing/2014/main" id="{9854D619-16DA-4B4C-B023-5EF35DE7D52D}"/>
            </a:ext>
          </a:extLst>
        </xdr:cNvPr>
        <xdr:cNvCxnSpPr/>
      </xdr:nvCxnSpPr>
      <xdr:spPr>
        <a:xfrm>
          <a:off x="9334500" y="8267700"/>
          <a:ext cx="0" cy="2952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38</xdr:row>
      <xdr:rowOff>0</xdr:rowOff>
    </xdr:from>
    <xdr:to>
      <xdr:col>36</xdr:col>
      <xdr:colOff>0</xdr:colOff>
      <xdr:row>39</xdr:row>
      <xdr:rowOff>323850</xdr:rowOff>
    </xdr:to>
    <xdr:sp macro="" textlink="">
      <xdr:nvSpPr>
        <xdr:cNvPr id="30" name="テキスト ボックス 29">
          <a:extLst>
            <a:ext uri="{FF2B5EF4-FFF2-40B4-BE49-F238E27FC236}">
              <a16:creationId xmlns:a16="http://schemas.microsoft.com/office/drawing/2014/main" id="{208720CD-B7A0-439C-AE47-A775EF07F5A7}"/>
            </a:ext>
          </a:extLst>
        </xdr:cNvPr>
        <xdr:cNvSpPr txBox="1"/>
      </xdr:nvSpPr>
      <xdr:spPr>
        <a:xfrm>
          <a:off x="6334125" y="13001625"/>
          <a:ext cx="5334000" cy="6572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完了</a:t>
          </a:r>
        </a:p>
      </xdr:txBody>
    </xdr:sp>
    <xdr:clientData/>
  </xdr:twoCellAnchor>
  <xdr:twoCellAnchor>
    <xdr:from>
      <xdr:col>39</xdr:col>
      <xdr:colOff>0</xdr:colOff>
      <xdr:row>2</xdr:row>
      <xdr:rowOff>0</xdr:rowOff>
    </xdr:from>
    <xdr:to>
      <xdr:col>55</xdr:col>
      <xdr:colOff>0</xdr:colOff>
      <xdr:row>4</xdr:row>
      <xdr:rowOff>0</xdr:rowOff>
    </xdr:to>
    <xdr:sp macro="" textlink="">
      <xdr:nvSpPr>
        <xdr:cNvPr id="32" name="テキスト ボックス 31">
          <a:extLst>
            <a:ext uri="{FF2B5EF4-FFF2-40B4-BE49-F238E27FC236}">
              <a16:creationId xmlns:a16="http://schemas.microsoft.com/office/drawing/2014/main" id="{FC610635-4B69-465B-A1B4-29B7A2C83A0D}"/>
            </a:ext>
          </a:extLst>
        </xdr:cNvPr>
        <xdr:cNvSpPr txBox="1"/>
      </xdr:nvSpPr>
      <xdr:spPr>
        <a:xfrm>
          <a:off x="6334125" y="6667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0" i="0">
              <a:solidFill>
                <a:schemeClr val="dk1"/>
              </a:solidFill>
              <a:effectLst/>
              <a:latin typeface="+mn-lt"/>
              <a:ea typeface="+mn-ea"/>
              <a:cs typeface="+mn-cs"/>
            </a:rPr>
            <a:t>お客様が最新版の依頼書をダウンロードし、データ入力シートを開く</a:t>
          </a:r>
          <a:endParaRPr kumimoji="1" lang="ja-JP" altLang="en-US" sz="1100"/>
        </a:p>
      </xdr:txBody>
    </xdr:sp>
    <xdr:clientData/>
  </xdr:twoCellAnchor>
  <xdr:twoCellAnchor>
    <xdr:from>
      <xdr:col>39</xdr:col>
      <xdr:colOff>0</xdr:colOff>
      <xdr:row>8</xdr:row>
      <xdr:rowOff>0</xdr:rowOff>
    </xdr:from>
    <xdr:to>
      <xdr:col>55</xdr:col>
      <xdr:colOff>0</xdr:colOff>
      <xdr:row>10</xdr:row>
      <xdr:rowOff>0</xdr:rowOff>
    </xdr:to>
    <xdr:sp macro="" textlink="">
      <xdr:nvSpPr>
        <xdr:cNvPr id="34" name="テキスト ボックス 33">
          <a:extLst>
            <a:ext uri="{FF2B5EF4-FFF2-40B4-BE49-F238E27FC236}">
              <a16:creationId xmlns:a16="http://schemas.microsoft.com/office/drawing/2014/main" id="{FD73BDDB-0C1C-4F07-82C7-CEEB3F6BC720}"/>
            </a:ext>
          </a:extLst>
        </xdr:cNvPr>
        <xdr:cNvSpPr txBox="1"/>
      </xdr:nvSpPr>
      <xdr:spPr>
        <a:xfrm>
          <a:off x="12334875" y="33337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許容浮上量の設定</a:t>
          </a:r>
          <a:r>
            <a:rPr kumimoji="1" lang="en-US" altLang="ja-JP" sz="1100"/>
            <a:t>】</a:t>
          </a:r>
          <a:r>
            <a:rPr kumimoji="1" lang="ja-JP" altLang="en-US" sz="1100"/>
            <a:t>の許容浮上量を入力する</a:t>
          </a:r>
        </a:p>
      </xdr:txBody>
    </xdr:sp>
    <xdr:clientData/>
  </xdr:twoCellAnchor>
  <xdr:twoCellAnchor>
    <xdr:from>
      <xdr:col>39</xdr:col>
      <xdr:colOff>0</xdr:colOff>
      <xdr:row>11</xdr:row>
      <xdr:rowOff>0</xdr:rowOff>
    </xdr:from>
    <xdr:to>
      <xdr:col>55</xdr:col>
      <xdr:colOff>0</xdr:colOff>
      <xdr:row>13</xdr:row>
      <xdr:rowOff>0</xdr:rowOff>
    </xdr:to>
    <xdr:sp macro="" textlink="">
      <xdr:nvSpPr>
        <xdr:cNvPr id="35" name="テキスト ボックス 34">
          <a:extLst>
            <a:ext uri="{FF2B5EF4-FFF2-40B4-BE49-F238E27FC236}">
              <a16:creationId xmlns:a16="http://schemas.microsoft.com/office/drawing/2014/main" id="{5146780C-8189-4BC2-B5FB-F7790EE7FF8E}"/>
            </a:ext>
          </a:extLst>
        </xdr:cNvPr>
        <xdr:cNvSpPr txBox="1"/>
      </xdr:nvSpPr>
      <xdr:spPr>
        <a:xfrm>
          <a:off x="12334875" y="46672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お客様が依頼書のデータ入力シート</a:t>
          </a:r>
          <a:r>
            <a:rPr kumimoji="1" lang="en-US" altLang="ja-JP" sz="1100"/>
            <a:t>【</a:t>
          </a:r>
          <a:r>
            <a:rPr kumimoji="1" lang="ja-JP" altLang="en-US" sz="1100"/>
            <a:t>データ入力</a:t>
          </a:r>
          <a:r>
            <a:rPr kumimoji="1" lang="en-US" altLang="ja-JP" sz="1100"/>
            <a:t>】</a:t>
          </a:r>
          <a:r>
            <a:rPr kumimoji="1" lang="ja-JP" altLang="en-US" sz="1100"/>
            <a:t>のマンホール条件、地下水位、土質条件を入力する</a:t>
          </a:r>
        </a:p>
      </xdr:txBody>
    </xdr:sp>
    <xdr:clientData/>
  </xdr:twoCellAnchor>
  <xdr:twoCellAnchor>
    <xdr:from>
      <xdr:col>39</xdr:col>
      <xdr:colOff>0</xdr:colOff>
      <xdr:row>14</xdr:row>
      <xdr:rowOff>0</xdr:rowOff>
    </xdr:from>
    <xdr:to>
      <xdr:col>55</xdr:col>
      <xdr:colOff>0</xdr:colOff>
      <xdr:row>16</xdr:row>
      <xdr:rowOff>1</xdr:rowOff>
    </xdr:to>
    <xdr:sp macro="" textlink="">
      <xdr:nvSpPr>
        <xdr:cNvPr id="37" name="テキスト ボックス 36">
          <a:extLst>
            <a:ext uri="{FF2B5EF4-FFF2-40B4-BE49-F238E27FC236}">
              <a16:creationId xmlns:a16="http://schemas.microsoft.com/office/drawing/2014/main" id="{4E824D88-99A8-4841-A3A1-7DBF50D70C1F}"/>
            </a:ext>
          </a:extLst>
        </xdr:cNvPr>
        <xdr:cNvSpPr txBox="1"/>
      </xdr:nvSpPr>
      <xdr:spPr>
        <a:xfrm>
          <a:off x="13001625" y="4133850"/>
          <a:ext cx="5334000" cy="5905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a:t>
          </a:r>
          <a:r>
            <a:rPr kumimoji="1" lang="ja-JP" altLang="ja-JP" sz="1100">
              <a:solidFill>
                <a:schemeClr val="dk1"/>
              </a:solidFill>
              <a:effectLst/>
              <a:latin typeface="+mn-lt"/>
              <a:ea typeface="+mn-ea"/>
              <a:cs typeface="+mn-cs"/>
            </a:rPr>
            <a:t>依頼書のデータ入力シート</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データ入力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浮上計算条件を確認し、間違っている場合や変更したい場合は、各注意事項を確認しながら変更する</a:t>
          </a:r>
          <a:endParaRPr kumimoji="1" lang="ja-JP" altLang="en-US" sz="1100"/>
        </a:p>
      </xdr:txBody>
    </xdr:sp>
    <xdr:clientData/>
  </xdr:twoCellAnchor>
  <xdr:twoCellAnchor>
    <xdr:from>
      <xdr:col>47</xdr:col>
      <xdr:colOff>0</xdr:colOff>
      <xdr:row>4</xdr:row>
      <xdr:rowOff>0</xdr:rowOff>
    </xdr:from>
    <xdr:to>
      <xdr:col>47</xdr:col>
      <xdr:colOff>0</xdr:colOff>
      <xdr:row>8</xdr:row>
      <xdr:rowOff>0</xdr:rowOff>
    </xdr:to>
    <xdr:cxnSp macro="">
      <xdr:nvCxnSpPr>
        <xdr:cNvPr id="38" name="直線矢印コネクタ 37">
          <a:extLst>
            <a:ext uri="{FF2B5EF4-FFF2-40B4-BE49-F238E27FC236}">
              <a16:creationId xmlns:a16="http://schemas.microsoft.com/office/drawing/2014/main" id="{9398332C-B242-4059-BD5D-96C94C83CF89}"/>
            </a:ext>
          </a:extLst>
        </xdr:cNvPr>
        <xdr:cNvCxnSpPr/>
      </xdr:nvCxnSpPr>
      <xdr:spPr>
        <a:xfrm>
          <a:off x="15001875" y="1333500"/>
          <a:ext cx="0" cy="20002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10</xdr:row>
      <xdr:rowOff>0</xdr:rowOff>
    </xdr:from>
    <xdr:to>
      <xdr:col>47</xdr:col>
      <xdr:colOff>0</xdr:colOff>
      <xdr:row>11</xdr:row>
      <xdr:rowOff>0</xdr:rowOff>
    </xdr:to>
    <xdr:cxnSp macro="">
      <xdr:nvCxnSpPr>
        <xdr:cNvPr id="39" name="直線矢印コネクタ 38">
          <a:extLst>
            <a:ext uri="{FF2B5EF4-FFF2-40B4-BE49-F238E27FC236}">
              <a16:creationId xmlns:a16="http://schemas.microsoft.com/office/drawing/2014/main" id="{3EF42A3C-E6E2-45FC-B2C5-322E573CD8D8}"/>
            </a:ext>
          </a:extLst>
        </xdr:cNvPr>
        <xdr:cNvCxnSpPr/>
      </xdr:nvCxnSpPr>
      <xdr:spPr>
        <a:xfrm>
          <a:off x="15001875" y="4000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13</xdr:row>
      <xdr:rowOff>0</xdr:rowOff>
    </xdr:from>
    <xdr:to>
      <xdr:col>47</xdr:col>
      <xdr:colOff>0</xdr:colOff>
      <xdr:row>14</xdr:row>
      <xdr:rowOff>0</xdr:rowOff>
    </xdr:to>
    <xdr:cxnSp macro="">
      <xdr:nvCxnSpPr>
        <xdr:cNvPr id="40" name="直線矢印コネクタ 39">
          <a:extLst>
            <a:ext uri="{FF2B5EF4-FFF2-40B4-BE49-F238E27FC236}">
              <a16:creationId xmlns:a16="http://schemas.microsoft.com/office/drawing/2014/main" id="{629E21F4-E420-4B4B-8BDC-FA89DE03059F}"/>
            </a:ext>
          </a:extLst>
        </xdr:cNvPr>
        <xdr:cNvCxnSpPr/>
      </xdr:nvCxnSpPr>
      <xdr:spPr>
        <a:xfrm>
          <a:off x="15668625" y="3838575"/>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19</xdr:row>
      <xdr:rowOff>0</xdr:rowOff>
    </xdr:from>
    <xdr:to>
      <xdr:col>47</xdr:col>
      <xdr:colOff>0</xdr:colOff>
      <xdr:row>38</xdr:row>
      <xdr:rowOff>0</xdr:rowOff>
    </xdr:to>
    <xdr:cxnSp macro="">
      <xdr:nvCxnSpPr>
        <xdr:cNvPr id="41" name="直線矢印コネクタ 40">
          <a:extLst>
            <a:ext uri="{FF2B5EF4-FFF2-40B4-BE49-F238E27FC236}">
              <a16:creationId xmlns:a16="http://schemas.microsoft.com/office/drawing/2014/main" id="{922F024C-7DD0-463C-AA77-1BD2CEF17B0A}"/>
            </a:ext>
          </a:extLst>
        </xdr:cNvPr>
        <xdr:cNvCxnSpPr/>
      </xdr:nvCxnSpPr>
      <xdr:spPr>
        <a:xfrm>
          <a:off x="15668625" y="5610225"/>
          <a:ext cx="0" cy="56102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16</xdr:row>
      <xdr:rowOff>0</xdr:rowOff>
    </xdr:from>
    <xdr:to>
      <xdr:col>47</xdr:col>
      <xdr:colOff>0</xdr:colOff>
      <xdr:row>17</xdr:row>
      <xdr:rowOff>0</xdr:rowOff>
    </xdr:to>
    <xdr:cxnSp macro="">
      <xdr:nvCxnSpPr>
        <xdr:cNvPr id="43" name="直線矢印コネクタ 42">
          <a:extLst>
            <a:ext uri="{FF2B5EF4-FFF2-40B4-BE49-F238E27FC236}">
              <a16:creationId xmlns:a16="http://schemas.microsoft.com/office/drawing/2014/main" id="{BB934B84-9E5A-4247-807F-664BB0C59E54}"/>
            </a:ext>
          </a:extLst>
        </xdr:cNvPr>
        <xdr:cNvCxnSpPr/>
      </xdr:nvCxnSpPr>
      <xdr:spPr>
        <a:xfrm>
          <a:off x="15668625" y="4724400"/>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38</xdr:row>
      <xdr:rowOff>0</xdr:rowOff>
    </xdr:from>
    <xdr:to>
      <xdr:col>55</xdr:col>
      <xdr:colOff>0</xdr:colOff>
      <xdr:row>39</xdr:row>
      <xdr:rowOff>323850</xdr:rowOff>
    </xdr:to>
    <xdr:sp macro="" textlink="">
      <xdr:nvSpPr>
        <xdr:cNvPr id="44" name="テキスト ボックス 43">
          <a:extLst>
            <a:ext uri="{FF2B5EF4-FFF2-40B4-BE49-F238E27FC236}">
              <a16:creationId xmlns:a16="http://schemas.microsoft.com/office/drawing/2014/main" id="{723A4F27-3FC1-4FF9-9F5B-5493C1FA3FF3}"/>
            </a:ext>
          </a:extLst>
        </xdr:cNvPr>
        <xdr:cNvSpPr txBox="1"/>
      </xdr:nvSpPr>
      <xdr:spPr>
        <a:xfrm>
          <a:off x="12334875" y="13001625"/>
          <a:ext cx="5334000" cy="6572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完了</a:t>
          </a:r>
        </a:p>
      </xdr:txBody>
    </xdr:sp>
    <xdr:clientData/>
  </xdr:twoCellAnchor>
  <xdr:twoCellAnchor>
    <xdr:from>
      <xdr:col>39</xdr:col>
      <xdr:colOff>0</xdr:colOff>
      <xdr:row>17</xdr:row>
      <xdr:rowOff>0</xdr:rowOff>
    </xdr:from>
    <xdr:to>
      <xdr:col>55</xdr:col>
      <xdr:colOff>0</xdr:colOff>
      <xdr:row>19</xdr:row>
      <xdr:rowOff>1</xdr:rowOff>
    </xdr:to>
    <xdr:sp macro="" textlink="">
      <xdr:nvSpPr>
        <xdr:cNvPr id="45" name="テキスト ボックス 44">
          <a:extLst>
            <a:ext uri="{FF2B5EF4-FFF2-40B4-BE49-F238E27FC236}">
              <a16:creationId xmlns:a16="http://schemas.microsoft.com/office/drawing/2014/main" id="{E2942689-6BD9-48BD-B8B4-BB8B302551C0}"/>
            </a:ext>
          </a:extLst>
        </xdr:cNvPr>
        <xdr:cNvSpPr txBox="1"/>
      </xdr:nvSpPr>
      <xdr:spPr>
        <a:xfrm>
          <a:off x="13001625" y="5019675"/>
          <a:ext cx="5334000" cy="5905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お客様が</a:t>
          </a:r>
          <a:r>
            <a:rPr kumimoji="1" lang="ja-JP" altLang="ja-JP" sz="1100">
              <a:solidFill>
                <a:schemeClr val="dk1"/>
              </a:solidFill>
              <a:effectLst/>
              <a:latin typeface="+mn-lt"/>
              <a:ea typeface="+mn-ea"/>
              <a:cs typeface="+mn-cs"/>
            </a:rPr>
            <a:t>依頼書の</a:t>
          </a:r>
          <a:r>
            <a:rPr kumimoji="1" lang="ja-JP" altLang="en-US" sz="1100">
              <a:solidFill>
                <a:schemeClr val="dk1"/>
              </a:solidFill>
              <a:effectLst/>
              <a:latin typeface="+mn-lt"/>
              <a:ea typeface="+mn-ea"/>
              <a:cs typeface="+mn-cs"/>
            </a:rPr>
            <a:t>総括シートを開き、安心マンホール工法での概算の判定結果を確認する</a:t>
          </a:r>
          <a:endParaRPr kumimoji="1" lang="ja-JP" altLang="en-US" sz="1100"/>
        </a:p>
      </xdr:txBody>
    </xdr:sp>
    <xdr:clientData/>
  </xdr:twoCellAnchor>
  <xdr:twoCellAnchor>
    <xdr:from>
      <xdr:col>1</xdr:col>
      <xdr:colOff>0</xdr:colOff>
      <xdr:row>28</xdr:row>
      <xdr:rowOff>295274</xdr:rowOff>
    </xdr:from>
    <xdr:to>
      <xdr:col>17</xdr:col>
      <xdr:colOff>0</xdr:colOff>
      <xdr:row>31</xdr:row>
      <xdr:rowOff>0</xdr:rowOff>
    </xdr:to>
    <xdr:sp macro="" textlink="">
      <xdr:nvSpPr>
        <xdr:cNvPr id="23" name="テキスト ボックス 22">
          <a:extLst>
            <a:ext uri="{FF2B5EF4-FFF2-40B4-BE49-F238E27FC236}">
              <a16:creationId xmlns:a16="http://schemas.microsoft.com/office/drawing/2014/main" id="{204CCCBB-374B-4653-ACA5-3C0FB9964013}"/>
            </a:ext>
          </a:extLst>
        </xdr:cNvPr>
        <xdr:cNvSpPr txBox="1"/>
      </xdr:nvSpPr>
      <xdr:spPr>
        <a:xfrm>
          <a:off x="333375" y="8562974"/>
          <a:ext cx="5334000" cy="5905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当協会で作成した浮上計算書をメールで正会員へ提出し、見積作成を依頼する</a:t>
          </a:r>
          <a:endParaRPr kumimoji="1" lang="en-US" altLang="ja-JP" sz="1100"/>
        </a:p>
        <a:p>
          <a:pPr algn="ctr"/>
          <a:r>
            <a:rPr kumimoji="1" lang="ja-JP" altLang="en-US" sz="1100"/>
            <a:t>（</a:t>
          </a:r>
          <a:r>
            <a:rPr kumimoji="1" lang="en-US" altLang="ja-JP" sz="1100"/>
            <a:t>CC</a:t>
          </a:r>
          <a:r>
            <a:rPr kumimoji="1" lang="ja-JP" altLang="en-US" sz="1100"/>
            <a:t>：お客様）</a:t>
          </a:r>
        </a:p>
      </xdr:txBody>
    </xdr:sp>
    <xdr:clientData/>
  </xdr:twoCellAnchor>
  <xdr:twoCellAnchor>
    <xdr:from>
      <xdr:col>9</xdr:col>
      <xdr:colOff>0</xdr:colOff>
      <xdr:row>31</xdr:row>
      <xdr:rowOff>0</xdr:rowOff>
    </xdr:from>
    <xdr:to>
      <xdr:col>9</xdr:col>
      <xdr:colOff>0</xdr:colOff>
      <xdr:row>32</xdr:row>
      <xdr:rowOff>0</xdr:rowOff>
    </xdr:to>
    <xdr:cxnSp macro="">
      <xdr:nvCxnSpPr>
        <xdr:cNvPr id="31" name="直線矢印コネクタ 30">
          <a:extLst>
            <a:ext uri="{FF2B5EF4-FFF2-40B4-BE49-F238E27FC236}">
              <a16:creationId xmlns:a16="http://schemas.microsoft.com/office/drawing/2014/main" id="{04B59BC8-7423-41D7-8DA3-DF9A79084299}"/>
            </a:ext>
          </a:extLst>
        </xdr:cNvPr>
        <xdr:cNvCxnSpPr/>
      </xdr:nvCxnSpPr>
      <xdr:spPr>
        <a:xfrm>
          <a:off x="3000375" y="9153525"/>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35</xdr:row>
      <xdr:rowOff>0</xdr:rowOff>
    </xdr:from>
    <xdr:to>
      <xdr:col>17</xdr:col>
      <xdr:colOff>0</xdr:colOff>
      <xdr:row>37</xdr:row>
      <xdr:rowOff>0</xdr:rowOff>
    </xdr:to>
    <xdr:sp macro="" textlink="">
      <xdr:nvSpPr>
        <xdr:cNvPr id="33" name="テキスト ボックス 32">
          <a:extLst>
            <a:ext uri="{FF2B5EF4-FFF2-40B4-BE49-F238E27FC236}">
              <a16:creationId xmlns:a16="http://schemas.microsoft.com/office/drawing/2014/main" id="{217633AB-04F5-47B3-B10A-BFF8FC59B7A0}"/>
            </a:ext>
          </a:extLst>
        </xdr:cNvPr>
        <xdr:cNvSpPr txBox="1"/>
      </xdr:nvSpPr>
      <xdr:spPr>
        <a:xfrm>
          <a:off x="333375" y="11334750"/>
          <a:ext cx="5334000" cy="6667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正会員は、浮上計算書及び見積書をメールでお客様へ提出する</a:t>
          </a:r>
          <a:endParaRPr kumimoji="1" lang="en-US" altLang="ja-JP" sz="1100"/>
        </a:p>
        <a:p>
          <a:pPr algn="ctr"/>
          <a:r>
            <a:rPr kumimoji="1" lang="ja-JP" altLang="en-US" sz="1100"/>
            <a:t>（</a:t>
          </a:r>
          <a:r>
            <a:rPr kumimoji="1" lang="en-US" altLang="ja-JP" sz="1100"/>
            <a:t>CC</a:t>
          </a:r>
          <a:r>
            <a:rPr kumimoji="1" lang="ja-JP" altLang="en-US" sz="1100"/>
            <a:t>：当協会）</a:t>
          </a:r>
        </a:p>
      </xdr:txBody>
    </xdr:sp>
    <xdr:clientData/>
  </xdr:twoCellAnchor>
  <xdr:twoCellAnchor>
    <xdr:from>
      <xdr:col>9</xdr:col>
      <xdr:colOff>0</xdr:colOff>
      <xdr:row>37</xdr:row>
      <xdr:rowOff>0</xdr:rowOff>
    </xdr:from>
    <xdr:to>
      <xdr:col>9</xdr:col>
      <xdr:colOff>0</xdr:colOff>
      <xdr:row>38</xdr:row>
      <xdr:rowOff>0</xdr:rowOff>
    </xdr:to>
    <xdr:cxnSp macro="">
      <xdr:nvCxnSpPr>
        <xdr:cNvPr id="36" name="直線矢印コネクタ 35">
          <a:extLst>
            <a:ext uri="{FF2B5EF4-FFF2-40B4-BE49-F238E27FC236}">
              <a16:creationId xmlns:a16="http://schemas.microsoft.com/office/drawing/2014/main" id="{1365379D-26AA-4453-9A22-5E291C25A83E}"/>
            </a:ext>
          </a:extLst>
        </xdr:cNvPr>
        <xdr:cNvCxnSpPr/>
      </xdr:nvCxnSpPr>
      <xdr:spPr>
        <a:xfrm>
          <a:off x="3000375" y="12001500"/>
          <a:ext cx="0" cy="666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22</xdr:row>
      <xdr:rowOff>333374</xdr:rowOff>
    </xdr:from>
    <xdr:to>
      <xdr:col>36</xdr:col>
      <xdr:colOff>0</xdr:colOff>
      <xdr:row>25</xdr:row>
      <xdr:rowOff>0</xdr:rowOff>
    </xdr:to>
    <xdr:sp macro="" textlink="">
      <xdr:nvSpPr>
        <xdr:cNvPr id="49" name="テキスト ボックス 48">
          <a:extLst>
            <a:ext uri="{FF2B5EF4-FFF2-40B4-BE49-F238E27FC236}">
              <a16:creationId xmlns:a16="http://schemas.microsoft.com/office/drawing/2014/main" id="{D4CC60E0-500B-4511-BDBA-9998BE85ECAE}"/>
            </a:ext>
          </a:extLst>
        </xdr:cNvPr>
        <xdr:cNvSpPr txBox="1"/>
      </xdr:nvSpPr>
      <xdr:spPr>
        <a:xfrm>
          <a:off x="6334125" y="7667624"/>
          <a:ext cx="5334000" cy="6667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当協会で依頼書のデータ入力シート</a:t>
          </a:r>
          <a:r>
            <a:rPr kumimoji="1" lang="en-US" altLang="ja-JP" sz="1100"/>
            <a:t>【</a:t>
          </a:r>
          <a:r>
            <a:rPr kumimoji="1" lang="ja-JP" altLang="en-US" sz="1100"/>
            <a:t>データ入力</a:t>
          </a:r>
          <a:r>
            <a:rPr kumimoji="1" lang="en-US" altLang="ja-JP" sz="1100"/>
            <a:t>】</a:t>
          </a:r>
          <a:r>
            <a:rPr kumimoji="1" lang="ja-JP" altLang="en-US" sz="1100"/>
            <a:t>の浮上計算条件の内容を確認し、メールを頂いてから</a:t>
          </a:r>
          <a:r>
            <a:rPr kumimoji="1" lang="en-US" altLang="ja-JP" sz="1100"/>
            <a:t>1</a:t>
          </a:r>
          <a:r>
            <a:rPr kumimoji="1" lang="ja-JP" altLang="en-US" sz="1100"/>
            <a:t>週間程度で浮上計算書を作成する</a:t>
          </a:r>
        </a:p>
      </xdr:txBody>
    </xdr:sp>
    <xdr:clientData/>
  </xdr:twoCellAnchor>
  <xdr:twoCellAnchor>
    <xdr:from>
      <xdr:col>28</xdr:col>
      <xdr:colOff>0</xdr:colOff>
      <xdr:row>25</xdr:row>
      <xdr:rowOff>0</xdr:rowOff>
    </xdr:from>
    <xdr:to>
      <xdr:col>28</xdr:col>
      <xdr:colOff>0</xdr:colOff>
      <xdr:row>26</xdr:row>
      <xdr:rowOff>0</xdr:rowOff>
    </xdr:to>
    <xdr:cxnSp macro="">
      <xdr:nvCxnSpPr>
        <xdr:cNvPr id="50" name="直線矢印コネクタ 49">
          <a:extLst>
            <a:ext uri="{FF2B5EF4-FFF2-40B4-BE49-F238E27FC236}">
              <a16:creationId xmlns:a16="http://schemas.microsoft.com/office/drawing/2014/main" id="{A7BEFCBC-21DC-4A43-8D20-085F7608499D}"/>
            </a:ext>
          </a:extLst>
        </xdr:cNvPr>
        <xdr:cNvCxnSpPr/>
      </xdr:nvCxnSpPr>
      <xdr:spPr>
        <a:xfrm>
          <a:off x="9334500" y="7381875"/>
          <a:ext cx="0" cy="2952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25</xdr:row>
      <xdr:rowOff>295274</xdr:rowOff>
    </xdr:from>
    <xdr:to>
      <xdr:col>36</xdr:col>
      <xdr:colOff>0</xdr:colOff>
      <xdr:row>28</xdr:row>
      <xdr:rowOff>0</xdr:rowOff>
    </xdr:to>
    <xdr:sp macro="" textlink="">
      <xdr:nvSpPr>
        <xdr:cNvPr id="52" name="テキスト ボックス 51">
          <a:extLst>
            <a:ext uri="{FF2B5EF4-FFF2-40B4-BE49-F238E27FC236}">
              <a16:creationId xmlns:a16="http://schemas.microsoft.com/office/drawing/2014/main" id="{7E6D9E2C-C88A-4CD5-90C9-2BAB9114042C}"/>
            </a:ext>
          </a:extLst>
        </xdr:cNvPr>
        <xdr:cNvSpPr txBox="1"/>
      </xdr:nvSpPr>
      <xdr:spPr>
        <a:xfrm>
          <a:off x="6667500" y="7677149"/>
          <a:ext cx="5334000" cy="5905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当協会で作成した浮上計算書をメールでお客様へ提出する</a:t>
          </a:r>
          <a:endParaRPr kumimoji="1" lang="en-US" altLang="ja-JP" sz="1100"/>
        </a:p>
      </xdr:txBody>
    </xdr:sp>
    <xdr:clientData/>
  </xdr:twoCellAnchor>
  <xdr:twoCellAnchor>
    <xdr:from>
      <xdr:col>20</xdr:col>
      <xdr:colOff>0</xdr:colOff>
      <xdr:row>20</xdr:row>
      <xdr:rowOff>0</xdr:rowOff>
    </xdr:from>
    <xdr:to>
      <xdr:col>36</xdr:col>
      <xdr:colOff>0</xdr:colOff>
      <xdr:row>22</xdr:row>
      <xdr:rowOff>0</xdr:rowOff>
    </xdr:to>
    <xdr:sp macro="" textlink="">
      <xdr:nvSpPr>
        <xdr:cNvPr id="59" name="テキスト ボックス 58">
          <a:extLst>
            <a:ext uri="{FF2B5EF4-FFF2-40B4-BE49-F238E27FC236}">
              <a16:creationId xmlns:a16="http://schemas.microsoft.com/office/drawing/2014/main" id="{52CC007C-4E38-4B37-9107-FF662A2133A1}"/>
            </a:ext>
          </a:extLst>
        </xdr:cNvPr>
        <xdr:cNvSpPr txBox="1"/>
      </xdr:nvSpPr>
      <xdr:spPr>
        <a:xfrm>
          <a:off x="6667500" y="5905500"/>
          <a:ext cx="5334000" cy="5905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お客様が依頼書とマンホール構造図、浮上検討書　等をメールで当協会へ提出する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333878</xdr:colOff>
      <xdr:row>39</xdr:row>
      <xdr:rowOff>304798</xdr:rowOff>
    </xdr:from>
    <xdr:to>
      <xdr:col>17</xdr:col>
      <xdr:colOff>86408</xdr:colOff>
      <xdr:row>54</xdr:row>
      <xdr:rowOff>159775</xdr:rowOff>
    </xdr:to>
    <xdr:grpSp>
      <xdr:nvGrpSpPr>
        <xdr:cNvPr id="146" name="グループ化 145">
          <a:extLst>
            <a:ext uri="{FF2B5EF4-FFF2-40B4-BE49-F238E27FC236}">
              <a16:creationId xmlns:a16="http://schemas.microsoft.com/office/drawing/2014/main" id="{48CCC289-22E8-A705-86A5-A6D3CB2FE38E}"/>
            </a:ext>
          </a:extLst>
        </xdr:cNvPr>
        <xdr:cNvGrpSpPr/>
      </xdr:nvGrpSpPr>
      <xdr:grpSpPr>
        <a:xfrm>
          <a:off x="4172453" y="15192373"/>
          <a:ext cx="3181530" cy="3493527"/>
          <a:chOff x="3690342" y="13839823"/>
          <a:chExt cx="3181530" cy="3426852"/>
        </a:xfrm>
      </xdr:grpSpPr>
      <xdr:sp macro="" textlink="">
        <xdr:nvSpPr>
          <xdr:cNvPr id="52" name="Text Box 109">
            <a:extLst>
              <a:ext uri="{FF2B5EF4-FFF2-40B4-BE49-F238E27FC236}">
                <a16:creationId xmlns:a16="http://schemas.microsoft.com/office/drawing/2014/main" id="{29E1E8D7-1D45-0B98-38D9-7FE3C1A8C107}"/>
              </a:ext>
            </a:extLst>
          </xdr:cNvPr>
          <xdr:cNvSpPr txBox="1">
            <a:spLocks noChangeArrowheads="1"/>
          </xdr:cNvSpPr>
        </xdr:nvSpPr>
        <xdr:spPr bwMode="auto">
          <a:xfrm>
            <a:off x="6105916" y="13839823"/>
            <a:ext cx="731556" cy="202806"/>
          </a:xfrm>
          <a:prstGeom prst="rect">
            <a:avLst/>
          </a:prstGeom>
          <a:noFill/>
          <a:ln>
            <a:noFill/>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mn-ea"/>
                <a:ea typeface="+mn-ea"/>
              </a:rPr>
              <a:t>蓋枠</a:t>
            </a:r>
            <a:r>
              <a:rPr lang="en-US" altLang="ja-JP" sz="1100" b="0" i="0" u="none" strike="noStrike" baseline="0">
                <a:solidFill>
                  <a:srgbClr val="000000"/>
                </a:solidFill>
                <a:latin typeface="+mn-ea"/>
                <a:ea typeface="+mn-ea"/>
              </a:rPr>
              <a:t>+MR</a:t>
            </a:r>
          </a:p>
        </xdr:txBody>
      </xdr:sp>
      <xdr:sp macro="" textlink="">
        <xdr:nvSpPr>
          <xdr:cNvPr id="53" name="Text Box 110">
            <a:extLst>
              <a:ext uri="{FF2B5EF4-FFF2-40B4-BE49-F238E27FC236}">
                <a16:creationId xmlns:a16="http://schemas.microsoft.com/office/drawing/2014/main" id="{0F898DFB-2175-3491-72A1-AF125D57C153}"/>
              </a:ext>
            </a:extLst>
          </xdr:cNvPr>
          <xdr:cNvSpPr txBox="1">
            <a:spLocks noChangeArrowheads="1"/>
          </xdr:cNvSpPr>
        </xdr:nvSpPr>
        <xdr:spPr bwMode="auto">
          <a:xfrm>
            <a:off x="6164299" y="14158894"/>
            <a:ext cx="408811" cy="266850"/>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M1T</a:t>
            </a:r>
          </a:p>
        </xdr:txBody>
      </xdr:sp>
      <xdr:sp macro="" textlink="">
        <xdr:nvSpPr>
          <xdr:cNvPr id="54" name="Text Box 111">
            <a:extLst>
              <a:ext uri="{FF2B5EF4-FFF2-40B4-BE49-F238E27FC236}">
                <a16:creationId xmlns:a16="http://schemas.microsoft.com/office/drawing/2014/main" id="{0BADA7FD-0A4A-4BD7-E6A4-01BE0001E7DF}"/>
              </a:ext>
            </a:extLst>
          </xdr:cNvPr>
          <xdr:cNvSpPr txBox="1">
            <a:spLocks noChangeArrowheads="1"/>
          </xdr:cNvSpPr>
        </xdr:nvSpPr>
        <xdr:spPr bwMode="auto">
          <a:xfrm>
            <a:off x="6166765" y="14954514"/>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M1S</a:t>
            </a:r>
          </a:p>
        </xdr:txBody>
      </xdr:sp>
      <xdr:grpSp>
        <xdr:nvGrpSpPr>
          <xdr:cNvPr id="55" name="Group 112">
            <a:extLst>
              <a:ext uri="{FF2B5EF4-FFF2-40B4-BE49-F238E27FC236}">
                <a16:creationId xmlns:a16="http://schemas.microsoft.com/office/drawing/2014/main" id="{AB4A2514-4A0C-F076-5DEF-AC24EFBE5806}"/>
              </a:ext>
            </a:extLst>
          </xdr:cNvPr>
          <xdr:cNvGrpSpPr>
            <a:grpSpLocks/>
          </xdr:cNvGrpSpPr>
        </xdr:nvGrpSpPr>
        <xdr:grpSpPr bwMode="auto">
          <a:xfrm>
            <a:off x="3690342" y="13850497"/>
            <a:ext cx="3098352" cy="3362307"/>
            <a:chOff x="95" y="1316"/>
            <a:chExt cx="288" cy="315"/>
          </a:xfrm>
        </xdr:grpSpPr>
        <xdr:grpSp>
          <xdr:nvGrpSpPr>
            <xdr:cNvPr id="58" name="Group 113">
              <a:extLst>
                <a:ext uri="{FF2B5EF4-FFF2-40B4-BE49-F238E27FC236}">
                  <a16:creationId xmlns:a16="http://schemas.microsoft.com/office/drawing/2014/main" id="{1C501DEF-651F-5B62-218B-E642AE21B155}"/>
                </a:ext>
              </a:extLst>
            </xdr:cNvPr>
            <xdr:cNvGrpSpPr>
              <a:grpSpLocks/>
            </xdr:cNvGrpSpPr>
          </xdr:nvGrpSpPr>
          <xdr:grpSpPr bwMode="auto">
            <a:xfrm>
              <a:off x="95" y="1316"/>
              <a:ext cx="288" cy="315"/>
              <a:chOff x="95" y="1316"/>
              <a:chExt cx="288" cy="315"/>
            </a:xfrm>
          </xdr:grpSpPr>
          <xdr:sp macro="" textlink="">
            <xdr:nvSpPr>
              <xdr:cNvPr id="69" name="Line 114">
                <a:extLst>
                  <a:ext uri="{FF2B5EF4-FFF2-40B4-BE49-F238E27FC236}">
                    <a16:creationId xmlns:a16="http://schemas.microsoft.com/office/drawing/2014/main" id="{100AE1A5-1D58-1120-E855-692E2BD800F4}"/>
                  </a:ext>
                </a:extLst>
              </xdr:cNvPr>
              <xdr:cNvSpPr>
                <a:spLocks noChangeShapeType="1"/>
              </xdr:cNvSpPr>
            </xdr:nvSpPr>
            <xdr:spPr bwMode="auto">
              <a:xfrm>
                <a:off x="95" y="1316"/>
                <a:ext cx="2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0" name="Rectangle 115" descr="れんが (斜め)">
                <a:extLst>
                  <a:ext uri="{FF2B5EF4-FFF2-40B4-BE49-F238E27FC236}">
                    <a16:creationId xmlns:a16="http://schemas.microsoft.com/office/drawing/2014/main" id="{08059C5D-9AC5-F829-6EA5-1F7DBAA114C3}"/>
                  </a:ext>
                </a:extLst>
              </xdr:cNvPr>
              <xdr:cNvSpPr>
                <a:spLocks noChangeArrowheads="1"/>
              </xdr:cNvSpPr>
            </xdr:nvSpPr>
            <xdr:spPr bwMode="auto">
              <a:xfrm>
                <a:off x="98" y="1319"/>
                <a:ext cx="34" cy="11"/>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nvGrpSpPr>
              <xdr:cNvPr id="71" name="Group 116">
                <a:extLst>
                  <a:ext uri="{FF2B5EF4-FFF2-40B4-BE49-F238E27FC236}">
                    <a16:creationId xmlns:a16="http://schemas.microsoft.com/office/drawing/2014/main" id="{F1C4C57E-4020-5D20-3190-EE89CDF4D95C}"/>
                  </a:ext>
                </a:extLst>
              </xdr:cNvPr>
              <xdr:cNvGrpSpPr>
                <a:grpSpLocks/>
              </xdr:cNvGrpSpPr>
            </xdr:nvGrpSpPr>
            <xdr:grpSpPr bwMode="auto">
              <a:xfrm>
                <a:off x="138" y="1316"/>
                <a:ext cx="135" cy="315"/>
                <a:chOff x="138" y="1322"/>
                <a:chExt cx="135" cy="315"/>
              </a:xfrm>
            </xdr:grpSpPr>
            <xdr:grpSp>
              <xdr:nvGrpSpPr>
                <xdr:cNvPr id="72" name="Group 117">
                  <a:extLst>
                    <a:ext uri="{FF2B5EF4-FFF2-40B4-BE49-F238E27FC236}">
                      <a16:creationId xmlns:a16="http://schemas.microsoft.com/office/drawing/2014/main" id="{0B17038C-EE2D-6362-D9C4-A1E7E32CD034}"/>
                    </a:ext>
                  </a:extLst>
                </xdr:cNvPr>
                <xdr:cNvGrpSpPr>
                  <a:grpSpLocks/>
                </xdr:cNvGrpSpPr>
              </xdr:nvGrpSpPr>
              <xdr:grpSpPr bwMode="auto">
                <a:xfrm>
                  <a:off x="139" y="1322"/>
                  <a:ext cx="134" cy="315"/>
                  <a:chOff x="47" y="1317"/>
                  <a:chExt cx="134" cy="315"/>
                </a:xfrm>
              </xdr:grpSpPr>
              <xdr:grpSp>
                <xdr:nvGrpSpPr>
                  <xdr:cNvPr id="76" name="Group 119">
                    <a:extLst>
                      <a:ext uri="{FF2B5EF4-FFF2-40B4-BE49-F238E27FC236}">
                        <a16:creationId xmlns:a16="http://schemas.microsoft.com/office/drawing/2014/main" id="{E8A027FC-10D0-72E3-390B-2736DC0CA688}"/>
                      </a:ext>
                    </a:extLst>
                  </xdr:cNvPr>
                  <xdr:cNvGrpSpPr>
                    <a:grpSpLocks/>
                  </xdr:cNvGrpSpPr>
                </xdr:nvGrpSpPr>
                <xdr:grpSpPr bwMode="auto">
                  <a:xfrm>
                    <a:off x="47" y="1317"/>
                    <a:ext cx="134" cy="315"/>
                    <a:chOff x="47" y="1317"/>
                    <a:chExt cx="134" cy="315"/>
                  </a:xfrm>
                </xdr:grpSpPr>
                <xdr:sp macro="" textlink="">
                  <xdr:nvSpPr>
                    <xdr:cNvPr id="79" name="Freeform 120">
                      <a:extLst>
                        <a:ext uri="{FF2B5EF4-FFF2-40B4-BE49-F238E27FC236}">
                          <a16:creationId xmlns:a16="http://schemas.microsoft.com/office/drawing/2014/main" id="{CC55C2BD-9704-CD89-6A9B-B98B1CB79B9F}"/>
                        </a:ext>
                      </a:extLst>
                    </xdr:cNvPr>
                    <xdr:cNvSpPr>
                      <a:spLocks/>
                    </xdr:cNvSpPr>
                  </xdr:nvSpPr>
                  <xdr:spPr bwMode="auto">
                    <a:xfrm>
                      <a:off x="49" y="1317"/>
                      <a:ext cx="79" cy="255"/>
                    </a:xfrm>
                    <a:custGeom>
                      <a:avLst/>
                      <a:gdLst>
                        <a:gd name="T0" fmla="*/ 0 w 73"/>
                        <a:gd name="T1" fmla="*/ 255 h 255"/>
                        <a:gd name="T2" fmla="*/ 0 w 73"/>
                        <a:gd name="T3" fmla="*/ 0 h 255"/>
                        <a:gd name="T4" fmla="*/ 205 w 73"/>
                        <a:gd name="T5" fmla="*/ 0 h 255"/>
                        <a:gd name="T6" fmla="*/ 189 w 73"/>
                        <a:gd name="T7" fmla="*/ 7 h 255"/>
                        <a:gd name="T8" fmla="*/ 196 w 73"/>
                        <a:gd name="T9" fmla="*/ 17 h 255"/>
                        <a:gd name="T10" fmla="*/ 92 w 73"/>
                        <a:gd name="T11" fmla="*/ 68 h 255"/>
                        <a:gd name="T12" fmla="*/ 85 w 73"/>
                        <a:gd name="T13" fmla="*/ 217 h 255"/>
                        <a:gd name="T14" fmla="*/ 0 w 73"/>
                        <a:gd name="T15" fmla="*/ 255 h 25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73" h="255">
                          <a:moveTo>
                            <a:pt x="0" y="255"/>
                          </a:moveTo>
                          <a:lnTo>
                            <a:pt x="0" y="0"/>
                          </a:lnTo>
                          <a:lnTo>
                            <a:pt x="73" y="0"/>
                          </a:lnTo>
                          <a:lnTo>
                            <a:pt x="67" y="7"/>
                          </a:lnTo>
                          <a:lnTo>
                            <a:pt x="69" y="17"/>
                          </a:lnTo>
                          <a:lnTo>
                            <a:pt x="33" y="68"/>
                          </a:lnTo>
                          <a:lnTo>
                            <a:pt x="31" y="217"/>
                          </a:lnTo>
                          <a:lnTo>
                            <a:pt x="0" y="255"/>
                          </a:lnTo>
                          <a:close/>
                        </a:path>
                      </a:pathLst>
                    </a:custGeom>
                    <a:solidFill>
                      <a:srgbClr val="FFCC99"/>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80" name="Group 121">
                      <a:extLst>
                        <a:ext uri="{FF2B5EF4-FFF2-40B4-BE49-F238E27FC236}">
                          <a16:creationId xmlns:a16="http://schemas.microsoft.com/office/drawing/2014/main" id="{FA35E415-C0AD-DFB1-5683-155F679F9ECC}"/>
                        </a:ext>
                      </a:extLst>
                    </xdr:cNvPr>
                    <xdr:cNvGrpSpPr>
                      <a:grpSpLocks/>
                    </xdr:cNvGrpSpPr>
                  </xdr:nvGrpSpPr>
                  <xdr:grpSpPr bwMode="auto">
                    <a:xfrm>
                      <a:off x="47" y="1325"/>
                      <a:ext cx="134" cy="307"/>
                      <a:chOff x="48" y="1327"/>
                      <a:chExt cx="134" cy="307"/>
                    </a:xfrm>
                  </xdr:grpSpPr>
                  <xdr:sp macro="" textlink="">
                    <xdr:nvSpPr>
                      <xdr:cNvPr id="81" name="Freeform 122">
                        <a:extLst>
                          <a:ext uri="{FF2B5EF4-FFF2-40B4-BE49-F238E27FC236}">
                            <a16:creationId xmlns:a16="http://schemas.microsoft.com/office/drawing/2014/main" id="{4B83A296-868E-29C0-CDC4-6C14FE58BAE6}"/>
                          </a:ext>
                        </a:extLst>
                      </xdr:cNvPr>
                      <xdr:cNvSpPr>
                        <a:spLocks/>
                      </xdr:cNvSpPr>
                    </xdr:nvSpPr>
                    <xdr:spPr bwMode="auto">
                      <a:xfrm>
                        <a:off x="81" y="1327"/>
                        <a:ext cx="100" cy="164"/>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sp>
                  <xdr:sp macro="" textlink="">
                    <xdr:nvSpPr>
                      <xdr:cNvPr id="82" name="Line 123">
                        <a:extLst>
                          <a:ext uri="{FF2B5EF4-FFF2-40B4-BE49-F238E27FC236}">
                            <a16:creationId xmlns:a16="http://schemas.microsoft.com/office/drawing/2014/main" id="{3EE434CD-FDB6-7DA8-693B-87D0B0C56AB1}"/>
                          </a:ext>
                        </a:extLst>
                      </xdr:cNvPr>
                      <xdr:cNvSpPr>
                        <a:spLocks noChangeShapeType="1"/>
                      </xdr:cNvSpPr>
                    </xdr:nvSpPr>
                    <xdr:spPr bwMode="auto">
                      <a:xfrm>
                        <a:off x="85" y="1384"/>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3" name="Line 124">
                        <a:extLst>
                          <a:ext uri="{FF2B5EF4-FFF2-40B4-BE49-F238E27FC236}">
                            <a16:creationId xmlns:a16="http://schemas.microsoft.com/office/drawing/2014/main" id="{0E82B92F-068E-C2C4-32FA-E123CD5B5559}"/>
                          </a:ext>
                        </a:extLst>
                      </xdr:cNvPr>
                      <xdr:cNvSpPr>
                        <a:spLocks noChangeShapeType="1"/>
                      </xdr:cNvSpPr>
                    </xdr:nvSpPr>
                    <xdr:spPr bwMode="auto">
                      <a:xfrm>
                        <a:off x="117" y="1335"/>
                        <a:ext cx="6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8" name="Freeform 129">
                        <a:extLst>
                          <a:ext uri="{FF2B5EF4-FFF2-40B4-BE49-F238E27FC236}">
                            <a16:creationId xmlns:a16="http://schemas.microsoft.com/office/drawing/2014/main" id="{B35BBAA7-F9AC-E98E-D98D-0E4376967AC0}"/>
                          </a:ext>
                        </a:extLst>
                      </xdr:cNvPr>
                      <xdr:cNvSpPr>
                        <a:spLocks/>
                      </xdr:cNvSpPr>
                    </xdr:nvSpPr>
                    <xdr:spPr bwMode="auto">
                      <a:xfrm>
                        <a:off x="49" y="1489"/>
                        <a:ext cx="133" cy="145"/>
                      </a:xfrm>
                      <a:custGeom>
                        <a:avLst/>
                        <a:gdLst>
                          <a:gd name="T0" fmla="*/ 32 w 133"/>
                          <a:gd name="T1" fmla="*/ 0 h 145"/>
                          <a:gd name="T2" fmla="*/ 0 w 133"/>
                          <a:gd name="T3" fmla="*/ 37 h 145"/>
                          <a:gd name="T4" fmla="*/ 0 w 133"/>
                          <a:gd name="T5" fmla="*/ 145 h 145"/>
                          <a:gd name="T6" fmla="*/ 133 w 133"/>
                          <a:gd name="T7" fmla="*/ 145 h 145"/>
                          <a:gd name="T8" fmla="*/ 133 w 133"/>
                          <a:gd name="T9" fmla="*/ 1 h 145"/>
                          <a:gd name="T10" fmla="*/ 32 w 133"/>
                          <a:gd name="T11" fmla="*/ 0 h 1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33" h="145">
                            <a:moveTo>
                              <a:pt x="32" y="0"/>
                            </a:moveTo>
                            <a:lnTo>
                              <a:pt x="0" y="37"/>
                            </a:lnTo>
                            <a:lnTo>
                              <a:pt x="0" y="145"/>
                            </a:lnTo>
                            <a:lnTo>
                              <a:pt x="133" y="145"/>
                            </a:lnTo>
                            <a:lnTo>
                              <a:pt x="133" y="1"/>
                            </a:lnTo>
                            <a:lnTo>
                              <a:pt x="32" y="0"/>
                            </a:lnTo>
                            <a:close/>
                          </a:path>
                        </a:pathLst>
                      </a:custGeom>
                      <a:gradFill rotWithShape="1">
                        <a:gsLst>
                          <a:gs pos="0">
                            <a:srgbClr val="353535"/>
                          </a:gs>
                          <a:gs pos="50000">
                            <a:srgbClr xmlns:mc="http://schemas.openxmlformats.org/markup-compatibility/2006" xmlns:a14="http://schemas.microsoft.com/office/drawing/2010/main" val="C0C0C0" mc:Ignorable="a14" a14:legacySpreadsheetColorIndex="22"/>
                          </a:gs>
                          <a:gs pos="100000">
                            <a:srgbClr val="353535"/>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9" name="Line 130">
                        <a:extLst>
                          <a:ext uri="{FF2B5EF4-FFF2-40B4-BE49-F238E27FC236}">
                            <a16:creationId xmlns:a16="http://schemas.microsoft.com/office/drawing/2014/main" id="{1A1D9C4C-DE37-7EC2-E6C7-A40891701CBC}"/>
                          </a:ext>
                        </a:extLst>
                      </xdr:cNvPr>
                      <xdr:cNvSpPr>
                        <a:spLocks noChangeShapeType="1"/>
                      </xdr:cNvSpPr>
                    </xdr:nvSpPr>
                    <xdr:spPr bwMode="auto">
                      <a:xfrm>
                        <a:off x="48" y="1527"/>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2" name="Line 133">
                        <a:extLst>
                          <a:ext uri="{FF2B5EF4-FFF2-40B4-BE49-F238E27FC236}">
                            <a16:creationId xmlns:a16="http://schemas.microsoft.com/office/drawing/2014/main" id="{CB52A2B3-3404-2938-8E19-2F1AC9D8355B}"/>
                          </a:ext>
                        </a:extLst>
                      </xdr:cNvPr>
                      <xdr:cNvSpPr>
                        <a:spLocks noChangeShapeType="1"/>
                      </xdr:cNvSpPr>
                    </xdr:nvSpPr>
                    <xdr:spPr bwMode="auto">
                      <a:xfrm>
                        <a:off x="49" y="1622"/>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grpSp>
              </xdr:grpSp>
              <xdr:sp macro="" textlink="">
                <xdr:nvSpPr>
                  <xdr:cNvPr id="77" name="Text Box 134">
                    <a:extLst>
                      <a:ext uri="{FF2B5EF4-FFF2-40B4-BE49-F238E27FC236}">
                        <a16:creationId xmlns:a16="http://schemas.microsoft.com/office/drawing/2014/main" id="{35ACF749-A701-A818-F03C-F45018182359}"/>
                      </a:ext>
                    </a:extLst>
                  </xdr:cNvPr>
                  <xdr:cNvSpPr txBox="1">
                    <a:spLocks noChangeArrowheads="1"/>
                  </xdr:cNvSpPr>
                </xdr:nvSpPr>
                <xdr:spPr bwMode="auto">
                  <a:xfrm>
                    <a:off x="100" y="1544"/>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2</a:t>
                    </a:r>
                  </a:p>
                </xdr:txBody>
              </xdr:sp>
              <xdr:sp macro="" textlink="">
                <xdr:nvSpPr>
                  <xdr:cNvPr id="78" name="Text Box 135">
                    <a:extLst>
                      <a:ext uri="{FF2B5EF4-FFF2-40B4-BE49-F238E27FC236}">
                        <a16:creationId xmlns:a16="http://schemas.microsoft.com/office/drawing/2014/main" id="{FD0E52C8-2D4B-9DD6-2BE7-CCBF1820262E}"/>
                      </a:ext>
                    </a:extLst>
                  </xdr:cNvPr>
                  <xdr:cNvSpPr txBox="1">
                    <a:spLocks noChangeArrowheads="1"/>
                  </xdr:cNvSpPr>
                </xdr:nvSpPr>
                <xdr:spPr bwMode="auto">
                  <a:xfrm>
                    <a:off x="118" y="1404"/>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1</a:t>
                    </a:r>
                  </a:p>
                </xdr:txBody>
              </xdr:sp>
              <xdr:sp macro="" textlink="">
                <xdr:nvSpPr>
                  <xdr:cNvPr id="75" name="Freeform 118">
                    <a:extLst>
                      <a:ext uri="{FF2B5EF4-FFF2-40B4-BE49-F238E27FC236}">
                        <a16:creationId xmlns:a16="http://schemas.microsoft.com/office/drawing/2014/main" id="{5B4053E7-5F33-DC77-5F47-6868B8E6611A}"/>
                      </a:ext>
                    </a:extLst>
                  </xdr:cNvPr>
                  <xdr:cNvSpPr>
                    <a:spLocks/>
                  </xdr:cNvSpPr>
                </xdr:nvSpPr>
                <xdr:spPr bwMode="auto">
                  <a:xfrm>
                    <a:off x="116" y="1317"/>
                    <a:ext cx="65" cy="8"/>
                  </a:xfrm>
                  <a:custGeom>
                    <a:avLst/>
                    <a:gdLst>
                      <a:gd name="T0" fmla="*/ 0 w 94"/>
                      <a:gd name="T1" fmla="*/ 1 h 10"/>
                      <a:gd name="T2" fmla="*/ 1 w 94"/>
                      <a:gd name="T3" fmla="*/ 0 h 10"/>
                      <a:gd name="T4" fmla="*/ 1 w 94"/>
                      <a:gd name="T5" fmla="*/ 0 h 10"/>
                      <a:gd name="T6" fmla="*/ 1 w 94"/>
                      <a:gd name="T7" fmla="*/ 1 h 10"/>
                      <a:gd name="T8" fmla="*/ 0 w 94"/>
                      <a:gd name="T9" fmla="*/ 1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txBody>
                  <a:bodyPr/>
                  <a:lstStyle/>
                  <a:p>
                    <a:endParaRPr lang="ja-JP" altLang="en-US"/>
                  </a:p>
                </xdr:txBody>
              </xdr:sp>
            </xdr:grpSp>
            <xdr:sp macro="" textlink="">
              <xdr:nvSpPr>
                <xdr:cNvPr id="73" name="Line 136">
                  <a:extLst>
                    <a:ext uri="{FF2B5EF4-FFF2-40B4-BE49-F238E27FC236}">
                      <a16:creationId xmlns:a16="http://schemas.microsoft.com/office/drawing/2014/main" id="{B5F8EEA4-0D81-B8AA-8DD9-970C52E3A734}"/>
                    </a:ext>
                  </a:extLst>
                </xdr:cNvPr>
                <xdr:cNvSpPr>
                  <a:spLocks noChangeShapeType="1"/>
                </xdr:cNvSpPr>
              </xdr:nvSpPr>
              <xdr:spPr bwMode="auto">
                <a:xfrm>
                  <a:off x="174" y="1437"/>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4" name="Line 137">
                  <a:extLst>
                    <a:ext uri="{FF2B5EF4-FFF2-40B4-BE49-F238E27FC236}">
                      <a16:creationId xmlns:a16="http://schemas.microsoft.com/office/drawing/2014/main" id="{1C87A05D-6A32-3D36-E402-046C19A506BA}"/>
                    </a:ext>
                  </a:extLst>
                </xdr:cNvPr>
                <xdr:cNvSpPr>
                  <a:spLocks noChangeShapeType="1"/>
                </xdr:cNvSpPr>
              </xdr:nvSpPr>
              <xdr:spPr bwMode="auto">
                <a:xfrm>
                  <a:off x="138" y="1579"/>
                  <a:ext cx="1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sp macro="" textlink="">
          <xdr:nvSpPr>
            <xdr:cNvPr id="59" name="Line 138">
              <a:extLst>
                <a:ext uri="{FF2B5EF4-FFF2-40B4-BE49-F238E27FC236}">
                  <a16:creationId xmlns:a16="http://schemas.microsoft.com/office/drawing/2014/main" id="{14EF3A17-8B5D-EC85-736B-0A2A2DB85AE2}"/>
                </a:ext>
              </a:extLst>
            </xdr:cNvPr>
            <xdr:cNvSpPr>
              <a:spLocks noChangeShapeType="1"/>
            </xdr:cNvSpPr>
          </xdr:nvSpPr>
          <xdr:spPr bwMode="auto">
            <a:xfrm>
              <a:off x="280" y="1333"/>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0" name="Line 139">
              <a:extLst>
                <a:ext uri="{FF2B5EF4-FFF2-40B4-BE49-F238E27FC236}">
                  <a16:creationId xmlns:a16="http://schemas.microsoft.com/office/drawing/2014/main" id="{43FCAEEA-B89B-93AF-7E7C-E936A028C9B9}"/>
                </a:ext>
              </a:extLst>
            </xdr:cNvPr>
            <xdr:cNvSpPr>
              <a:spLocks noChangeShapeType="1"/>
            </xdr:cNvSpPr>
          </xdr:nvSpPr>
          <xdr:spPr bwMode="auto">
            <a:xfrm>
              <a:off x="282" y="1380"/>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1" name="Line 140">
              <a:extLst>
                <a:ext uri="{FF2B5EF4-FFF2-40B4-BE49-F238E27FC236}">
                  <a16:creationId xmlns:a16="http://schemas.microsoft.com/office/drawing/2014/main" id="{B321EC4A-34F1-D9E0-A7CD-F8260C18B415}"/>
                </a:ext>
              </a:extLst>
            </xdr:cNvPr>
            <xdr:cNvSpPr>
              <a:spLocks noChangeShapeType="1"/>
            </xdr:cNvSpPr>
          </xdr:nvSpPr>
          <xdr:spPr bwMode="auto">
            <a:xfrm>
              <a:off x="281" y="1487"/>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2" name="Line 141">
              <a:extLst>
                <a:ext uri="{FF2B5EF4-FFF2-40B4-BE49-F238E27FC236}">
                  <a16:creationId xmlns:a16="http://schemas.microsoft.com/office/drawing/2014/main" id="{CE5BD581-C9D6-3C7F-460F-C57F8A61841E}"/>
                </a:ext>
              </a:extLst>
            </xdr:cNvPr>
            <xdr:cNvSpPr>
              <a:spLocks noChangeShapeType="1"/>
            </xdr:cNvSpPr>
          </xdr:nvSpPr>
          <xdr:spPr bwMode="auto">
            <a:xfrm>
              <a:off x="283" y="1618"/>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3" name="Line 142">
              <a:extLst>
                <a:ext uri="{FF2B5EF4-FFF2-40B4-BE49-F238E27FC236}">
                  <a16:creationId xmlns:a16="http://schemas.microsoft.com/office/drawing/2014/main" id="{2246CDA1-A05D-A29C-D249-D01DE8956D6A}"/>
                </a:ext>
              </a:extLst>
            </xdr:cNvPr>
            <xdr:cNvSpPr>
              <a:spLocks noChangeShapeType="1"/>
            </xdr:cNvSpPr>
          </xdr:nvSpPr>
          <xdr:spPr bwMode="auto">
            <a:xfrm>
              <a:off x="313" y="1316"/>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64" name="Line 143">
              <a:extLst>
                <a:ext uri="{FF2B5EF4-FFF2-40B4-BE49-F238E27FC236}">
                  <a16:creationId xmlns:a16="http://schemas.microsoft.com/office/drawing/2014/main" id="{BB01E35F-2CF8-0F5B-F3C3-56D00817A0DD}"/>
                </a:ext>
              </a:extLst>
            </xdr:cNvPr>
            <xdr:cNvSpPr>
              <a:spLocks noChangeShapeType="1"/>
            </xdr:cNvSpPr>
          </xdr:nvSpPr>
          <xdr:spPr bwMode="auto">
            <a:xfrm>
              <a:off x="314" y="1333"/>
              <a:ext cx="0" cy="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5" name="Line 144">
              <a:extLst>
                <a:ext uri="{FF2B5EF4-FFF2-40B4-BE49-F238E27FC236}">
                  <a16:creationId xmlns:a16="http://schemas.microsoft.com/office/drawing/2014/main" id="{D7E86356-5076-B3CB-058C-524045F55D3B}"/>
                </a:ext>
              </a:extLst>
            </xdr:cNvPr>
            <xdr:cNvSpPr>
              <a:spLocks noChangeShapeType="1"/>
            </xdr:cNvSpPr>
          </xdr:nvSpPr>
          <xdr:spPr bwMode="auto">
            <a:xfrm>
              <a:off x="314" y="1381"/>
              <a:ext cx="0" cy="1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6" name="Line 145">
              <a:extLst>
                <a:ext uri="{FF2B5EF4-FFF2-40B4-BE49-F238E27FC236}">
                  <a16:creationId xmlns:a16="http://schemas.microsoft.com/office/drawing/2014/main" id="{6058E92E-C040-0278-0214-4ACF86351305}"/>
                </a:ext>
              </a:extLst>
            </xdr:cNvPr>
            <xdr:cNvSpPr>
              <a:spLocks noChangeShapeType="1"/>
            </xdr:cNvSpPr>
          </xdr:nvSpPr>
          <xdr:spPr bwMode="auto">
            <a:xfrm>
              <a:off x="314" y="1523"/>
              <a:ext cx="0" cy="9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 name="Line 146">
              <a:extLst>
                <a:ext uri="{FF2B5EF4-FFF2-40B4-BE49-F238E27FC236}">
                  <a16:creationId xmlns:a16="http://schemas.microsoft.com/office/drawing/2014/main" id="{42A11564-51EC-8565-8D32-77464E423E1B}"/>
                </a:ext>
              </a:extLst>
            </xdr:cNvPr>
            <xdr:cNvSpPr>
              <a:spLocks noChangeShapeType="1"/>
            </xdr:cNvSpPr>
          </xdr:nvSpPr>
          <xdr:spPr bwMode="auto">
            <a:xfrm>
              <a:off x="281" y="1524"/>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8" name="Line 147">
              <a:extLst>
                <a:ext uri="{FF2B5EF4-FFF2-40B4-BE49-F238E27FC236}">
                  <a16:creationId xmlns:a16="http://schemas.microsoft.com/office/drawing/2014/main" id="{17CAA2B1-EAD3-4C11-A6B6-1D28F1E5FB44}"/>
                </a:ext>
              </a:extLst>
            </xdr:cNvPr>
            <xdr:cNvSpPr>
              <a:spLocks noChangeShapeType="1"/>
            </xdr:cNvSpPr>
          </xdr:nvSpPr>
          <xdr:spPr bwMode="auto">
            <a:xfrm flipV="1">
              <a:off x="314" y="1488"/>
              <a:ext cx="0" cy="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56" name="Text Box 148">
            <a:extLst>
              <a:ext uri="{FF2B5EF4-FFF2-40B4-BE49-F238E27FC236}">
                <a16:creationId xmlns:a16="http://schemas.microsoft.com/office/drawing/2014/main" id="{2CB0E369-A122-6303-27E1-6F3A8C11DF43}"/>
              </a:ext>
            </a:extLst>
          </xdr:cNvPr>
          <xdr:cNvSpPr txBox="1">
            <a:spLocks noChangeArrowheads="1"/>
          </xdr:cNvSpPr>
        </xdr:nvSpPr>
        <xdr:spPr bwMode="auto">
          <a:xfrm>
            <a:off x="6185815" y="15751616"/>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MT</a:t>
            </a:r>
          </a:p>
        </xdr:txBody>
      </xdr:sp>
      <xdr:sp macro="" textlink="">
        <xdr:nvSpPr>
          <xdr:cNvPr id="57" name="Text Box 149">
            <a:extLst>
              <a:ext uri="{FF2B5EF4-FFF2-40B4-BE49-F238E27FC236}">
                <a16:creationId xmlns:a16="http://schemas.microsoft.com/office/drawing/2014/main" id="{5CF93E64-690F-51FF-2A21-59AF0D64B4CA}"/>
              </a:ext>
            </a:extLst>
          </xdr:cNvPr>
          <xdr:cNvSpPr txBox="1">
            <a:spLocks noChangeArrowheads="1"/>
          </xdr:cNvSpPr>
        </xdr:nvSpPr>
        <xdr:spPr bwMode="auto">
          <a:xfrm>
            <a:off x="6194107" y="16437050"/>
            <a:ext cx="677765" cy="256176"/>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MS+MB</a:t>
            </a:r>
          </a:p>
        </xdr:txBody>
      </xdr:sp>
      <xdr:sp macro="" textlink="">
        <xdr:nvSpPr>
          <xdr:cNvPr id="94" name="Line 138">
            <a:extLst>
              <a:ext uri="{FF2B5EF4-FFF2-40B4-BE49-F238E27FC236}">
                <a16:creationId xmlns:a16="http://schemas.microsoft.com/office/drawing/2014/main" id="{8F1435FE-394D-4034-8CFD-C67044CC3A65}"/>
              </a:ext>
            </a:extLst>
          </xdr:cNvPr>
          <xdr:cNvSpPr>
            <a:spLocks noChangeShapeType="1"/>
          </xdr:cNvSpPr>
        </xdr:nvSpPr>
        <xdr:spPr bwMode="auto">
          <a:xfrm>
            <a:off x="5715000" y="17211675"/>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5" name="Line 142">
            <a:extLst>
              <a:ext uri="{FF2B5EF4-FFF2-40B4-BE49-F238E27FC236}">
                <a16:creationId xmlns:a16="http://schemas.microsoft.com/office/drawing/2014/main" id="{63920B05-33DA-46A8-B54F-D378EEDB43FC}"/>
              </a:ext>
            </a:extLst>
          </xdr:cNvPr>
          <xdr:cNvSpPr>
            <a:spLocks noChangeShapeType="1"/>
          </xdr:cNvSpPr>
        </xdr:nvSpPr>
        <xdr:spPr bwMode="auto">
          <a:xfrm>
            <a:off x="6052542" y="17078323"/>
            <a:ext cx="0" cy="14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96" name="Text Box 148">
            <a:extLst>
              <a:ext uri="{FF2B5EF4-FFF2-40B4-BE49-F238E27FC236}">
                <a16:creationId xmlns:a16="http://schemas.microsoft.com/office/drawing/2014/main" id="{0403F38D-0492-4070-BAB3-CE31CF14E98B}"/>
              </a:ext>
            </a:extLst>
          </xdr:cNvPr>
          <xdr:cNvSpPr txBox="1">
            <a:spLocks noChangeArrowheads="1"/>
          </xdr:cNvSpPr>
        </xdr:nvSpPr>
        <xdr:spPr bwMode="auto">
          <a:xfrm>
            <a:off x="6223992" y="17021173"/>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MP</a:t>
            </a:r>
          </a:p>
        </xdr:txBody>
      </xdr:sp>
    </xdr:grpSp>
    <xdr:clientData/>
  </xdr:twoCellAnchor>
  <xdr:twoCellAnchor>
    <xdr:from>
      <xdr:col>1</xdr:col>
      <xdr:colOff>333375</xdr:colOff>
      <xdr:row>39</xdr:row>
      <xdr:rowOff>295275</xdr:rowOff>
    </xdr:from>
    <xdr:to>
      <xdr:col>8</xdr:col>
      <xdr:colOff>178213</xdr:colOff>
      <xdr:row>48</xdr:row>
      <xdr:rowOff>197877</xdr:rowOff>
    </xdr:to>
    <xdr:grpSp>
      <xdr:nvGrpSpPr>
        <xdr:cNvPr id="2" name="グループ化 1">
          <a:extLst>
            <a:ext uri="{FF2B5EF4-FFF2-40B4-BE49-F238E27FC236}">
              <a16:creationId xmlns:a16="http://schemas.microsoft.com/office/drawing/2014/main" id="{FF682B39-3CCF-F84F-0098-15E58CA1C45D}"/>
            </a:ext>
          </a:extLst>
        </xdr:cNvPr>
        <xdr:cNvGrpSpPr/>
      </xdr:nvGrpSpPr>
      <xdr:grpSpPr>
        <a:xfrm>
          <a:off x="714375" y="15182850"/>
          <a:ext cx="3302413" cy="2112402"/>
          <a:chOff x="771525" y="13830300"/>
          <a:chExt cx="2702338" cy="2112402"/>
        </a:xfrm>
      </xdr:grpSpPr>
      <xdr:grpSp>
        <xdr:nvGrpSpPr>
          <xdr:cNvPr id="112" name="Group 20">
            <a:extLst>
              <a:ext uri="{FF2B5EF4-FFF2-40B4-BE49-F238E27FC236}">
                <a16:creationId xmlns:a16="http://schemas.microsoft.com/office/drawing/2014/main" id="{0F914FC5-9107-D9F7-3C89-E17442536251}"/>
              </a:ext>
            </a:extLst>
          </xdr:cNvPr>
          <xdr:cNvGrpSpPr>
            <a:grpSpLocks/>
          </xdr:cNvGrpSpPr>
        </xdr:nvGrpSpPr>
        <xdr:grpSpPr bwMode="auto">
          <a:xfrm>
            <a:off x="1227499" y="13860463"/>
            <a:ext cx="993205" cy="2029408"/>
            <a:chOff x="685" y="172"/>
            <a:chExt cx="151" cy="348"/>
          </a:xfrm>
        </xdr:grpSpPr>
        <xdr:sp macro="" textlink="">
          <xdr:nvSpPr>
            <xdr:cNvPr id="122" name="Freeform 21">
              <a:extLst>
                <a:ext uri="{FF2B5EF4-FFF2-40B4-BE49-F238E27FC236}">
                  <a16:creationId xmlns:a16="http://schemas.microsoft.com/office/drawing/2014/main" id="{2486D76D-EB36-DACB-61C1-6DA07658AD2F}"/>
                </a:ext>
              </a:extLst>
            </xdr:cNvPr>
            <xdr:cNvSpPr>
              <a:spLocks/>
            </xdr:cNvSpPr>
          </xdr:nvSpPr>
          <xdr:spPr bwMode="auto">
            <a:xfrm>
              <a:off x="686" y="180"/>
              <a:ext cx="149" cy="340"/>
            </a:xfrm>
            <a:custGeom>
              <a:avLst/>
              <a:gdLst>
                <a:gd name="T0" fmla="*/ 54 w 149"/>
                <a:gd name="T1" fmla="*/ 0 h 335"/>
                <a:gd name="T2" fmla="*/ 54 w 149"/>
                <a:gd name="T3" fmla="*/ 12 h 335"/>
                <a:gd name="T4" fmla="*/ 0 w 149"/>
                <a:gd name="T5" fmla="*/ 91 h 335"/>
                <a:gd name="T6" fmla="*/ 0 w 149"/>
                <a:gd name="T7" fmla="*/ 335 h 335"/>
                <a:gd name="T8" fmla="*/ 149 w 149"/>
                <a:gd name="T9" fmla="*/ 335 h 335"/>
                <a:gd name="T10" fmla="*/ 149 w 149"/>
                <a:gd name="T11" fmla="*/ 1 h 335"/>
                <a:gd name="T12" fmla="*/ 54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cap="flat" cmpd="sng">
              <a:solidFill>
                <a:srgbClr val="000000"/>
              </a:solidFill>
              <a:prstDash val="solid"/>
              <a:round/>
              <a:headEnd/>
              <a:tailEnd/>
            </a:ln>
          </xdr:spPr>
          <xdr:txBody>
            <a:bodyPr/>
            <a:lstStyle/>
            <a:p>
              <a:endParaRPr lang="ja-JP" altLang="en-US"/>
            </a:p>
          </xdr:txBody>
        </xdr:sp>
        <xdr:sp macro="" textlink="">
          <xdr:nvSpPr>
            <xdr:cNvPr id="123" name="Line 22">
              <a:extLst>
                <a:ext uri="{FF2B5EF4-FFF2-40B4-BE49-F238E27FC236}">
                  <a16:creationId xmlns:a16="http://schemas.microsoft.com/office/drawing/2014/main" id="{CC8658CC-8728-5DE0-5CFD-096777F1D67C}"/>
                </a:ext>
              </a:extLst>
            </xdr:cNvPr>
            <xdr:cNvSpPr>
              <a:spLocks noChangeShapeType="1"/>
            </xdr:cNvSpPr>
          </xdr:nvSpPr>
          <xdr:spPr bwMode="auto">
            <a:xfrm>
              <a:off x="685" y="499"/>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4" name="Line 23">
              <a:extLst>
                <a:ext uri="{FF2B5EF4-FFF2-40B4-BE49-F238E27FC236}">
                  <a16:creationId xmlns:a16="http://schemas.microsoft.com/office/drawing/2014/main" id="{C6AA3138-EAAE-7CFA-8EB9-72154533AAA2}"/>
                </a:ext>
              </a:extLst>
            </xdr:cNvPr>
            <xdr:cNvSpPr>
              <a:spLocks noChangeShapeType="1"/>
            </xdr:cNvSpPr>
          </xdr:nvSpPr>
          <xdr:spPr bwMode="auto">
            <a:xfrm>
              <a:off x="687" y="343"/>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25" name="Line 24">
              <a:extLst>
                <a:ext uri="{FF2B5EF4-FFF2-40B4-BE49-F238E27FC236}">
                  <a16:creationId xmlns:a16="http://schemas.microsoft.com/office/drawing/2014/main" id="{D1449ED3-4392-8A3B-D44F-C74E564F4755}"/>
                </a:ext>
              </a:extLst>
            </xdr:cNvPr>
            <xdr:cNvSpPr>
              <a:spLocks noChangeShapeType="1"/>
            </xdr:cNvSpPr>
          </xdr:nvSpPr>
          <xdr:spPr bwMode="auto">
            <a:xfrm>
              <a:off x="687" y="270"/>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6" name="Line 25">
              <a:extLst>
                <a:ext uri="{FF2B5EF4-FFF2-40B4-BE49-F238E27FC236}">
                  <a16:creationId xmlns:a16="http://schemas.microsoft.com/office/drawing/2014/main" id="{8A6D33E9-962A-5B13-7A1B-D391DBF686D4}"/>
                </a:ext>
              </a:extLst>
            </xdr:cNvPr>
            <xdr:cNvSpPr>
              <a:spLocks noChangeShapeType="1"/>
            </xdr:cNvSpPr>
          </xdr:nvSpPr>
          <xdr:spPr bwMode="auto">
            <a:xfrm>
              <a:off x="740" y="193"/>
              <a:ext cx="9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27" name="Freeform 26">
              <a:extLst>
                <a:ext uri="{FF2B5EF4-FFF2-40B4-BE49-F238E27FC236}">
                  <a16:creationId xmlns:a16="http://schemas.microsoft.com/office/drawing/2014/main" id="{5EAB5EB4-2A49-C886-ED9F-ECAC1882F137}"/>
                </a:ext>
              </a:extLst>
            </xdr:cNvPr>
            <xdr:cNvSpPr>
              <a:spLocks/>
            </xdr:cNvSpPr>
          </xdr:nvSpPr>
          <xdr:spPr bwMode="auto">
            <a:xfrm>
              <a:off x="741" y="172"/>
              <a:ext cx="94" cy="8"/>
            </a:xfrm>
            <a:custGeom>
              <a:avLst/>
              <a:gdLst>
                <a:gd name="T0" fmla="*/ 0 w 94"/>
                <a:gd name="T1" fmla="*/ 10 h 10"/>
                <a:gd name="T2" fmla="*/ 7 w 94"/>
                <a:gd name="T3" fmla="*/ 0 h 10"/>
                <a:gd name="T4" fmla="*/ 86 w 94"/>
                <a:gd name="T5" fmla="*/ 0 h 10"/>
                <a:gd name="T6" fmla="*/ 94 w 94"/>
                <a:gd name="T7" fmla="*/ 10 h 10"/>
                <a:gd name="T8" fmla="*/ 0 w 94"/>
                <a:gd name="T9" fmla="*/ 1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txBody>
            <a:bodyPr/>
            <a:lstStyle/>
            <a:p>
              <a:endParaRPr lang="ja-JP" altLang="en-US"/>
            </a:p>
          </xdr:txBody>
        </xdr:sp>
      </xdr:grpSp>
      <xdr:cxnSp macro="">
        <xdr:nvCxnSpPr>
          <xdr:cNvPr id="120" name="直線コネクタ 119">
            <a:extLst>
              <a:ext uri="{FF2B5EF4-FFF2-40B4-BE49-F238E27FC236}">
                <a16:creationId xmlns:a16="http://schemas.microsoft.com/office/drawing/2014/main" id="{2EE70CE9-BC16-ABEC-32F9-9B48B608B5AE}"/>
              </a:ext>
            </a:extLst>
          </xdr:cNvPr>
          <xdr:cNvCxnSpPr/>
        </xdr:nvCxnSpPr>
        <xdr:spPr>
          <a:xfrm>
            <a:off x="771525" y="13848954"/>
            <a:ext cx="2628000"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28" name="Rectangle 115" descr="れんが (斜め)">
            <a:extLst>
              <a:ext uri="{FF2B5EF4-FFF2-40B4-BE49-F238E27FC236}">
                <a16:creationId xmlns:a16="http://schemas.microsoft.com/office/drawing/2014/main" id="{58F55138-F7A6-41B0-9B17-DE70F998787C}"/>
              </a:ext>
            </a:extLst>
          </xdr:cNvPr>
          <xdr:cNvSpPr>
            <a:spLocks noChangeArrowheads="1"/>
          </xdr:cNvSpPr>
        </xdr:nvSpPr>
        <xdr:spPr bwMode="auto">
          <a:xfrm>
            <a:off x="790575" y="13877925"/>
            <a:ext cx="365778" cy="117414"/>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9" name="Text Box 134">
            <a:extLst>
              <a:ext uri="{FF2B5EF4-FFF2-40B4-BE49-F238E27FC236}">
                <a16:creationId xmlns:a16="http://schemas.microsoft.com/office/drawing/2014/main" id="{73351A9E-2A55-413B-A0EE-5BD9F3EFC350}"/>
              </a:ext>
            </a:extLst>
          </xdr:cNvPr>
          <xdr:cNvSpPr txBox="1">
            <a:spLocks noChangeArrowheads="1"/>
          </xdr:cNvSpPr>
        </xdr:nvSpPr>
        <xdr:spPr bwMode="auto">
          <a:xfrm>
            <a:off x="1608415" y="15012988"/>
            <a:ext cx="236680" cy="245502"/>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2</a:t>
            </a:r>
          </a:p>
        </xdr:txBody>
      </xdr:sp>
      <xdr:sp macro="" textlink="">
        <xdr:nvSpPr>
          <xdr:cNvPr id="130" name="Line 137">
            <a:extLst>
              <a:ext uri="{FF2B5EF4-FFF2-40B4-BE49-F238E27FC236}">
                <a16:creationId xmlns:a16="http://schemas.microsoft.com/office/drawing/2014/main" id="{E3519883-1130-485F-B46A-8BC3B3995D3F}"/>
              </a:ext>
            </a:extLst>
          </xdr:cNvPr>
          <xdr:cNvSpPr>
            <a:spLocks noChangeShapeType="1"/>
          </xdr:cNvSpPr>
        </xdr:nvSpPr>
        <xdr:spPr bwMode="auto">
          <a:xfrm>
            <a:off x="1237024" y="15314158"/>
            <a:ext cx="97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1" name="Line 138">
            <a:extLst>
              <a:ext uri="{FF2B5EF4-FFF2-40B4-BE49-F238E27FC236}">
                <a16:creationId xmlns:a16="http://schemas.microsoft.com/office/drawing/2014/main" id="{63F13B9C-77EB-48AD-9EB3-6B5F9684AF2C}"/>
              </a:ext>
            </a:extLst>
          </xdr:cNvPr>
          <xdr:cNvSpPr>
            <a:spLocks noChangeShapeType="1"/>
          </xdr:cNvSpPr>
        </xdr:nvSpPr>
        <xdr:spPr bwMode="auto">
          <a:xfrm>
            <a:off x="2324100" y="14001750"/>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2" name="Line 139">
            <a:extLst>
              <a:ext uri="{FF2B5EF4-FFF2-40B4-BE49-F238E27FC236}">
                <a16:creationId xmlns:a16="http://schemas.microsoft.com/office/drawing/2014/main" id="{69D1D54B-EB08-4D56-AC85-D1557AB29B45}"/>
              </a:ext>
            </a:extLst>
          </xdr:cNvPr>
          <xdr:cNvSpPr>
            <a:spLocks noChangeShapeType="1"/>
          </xdr:cNvSpPr>
        </xdr:nvSpPr>
        <xdr:spPr bwMode="auto">
          <a:xfrm>
            <a:off x="2336091" y="14436752"/>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3" name="Line 140">
            <a:extLst>
              <a:ext uri="{FF2B5EF4-FFF2-40B4-BE49-F238E27FC236}">
                <a16:creationId xmlns:a16="http://schemas.microsoft.com/office/drawing/2014/main" id="{4D37F4AD-7365-4A41-86D5-B5EB893E3A94}"/>
              </a:ext>
            </a:extLst>
          </xdr:cNvPr>
          <xdr:cNvSpPr>
            <a:spLocks noChangeShapeType="1"/>
          </xdr:cNvSpPr>
        </xdr:nvSpPr>
        <xdr:spPr bwMode="auto">
          <a:xfrm>
            <a:off x="2325333" y="15750319"/>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4" name="Line 143">
            <a:extLst>
              <a:ext uri="{FF2B5EF4-FFF2-40B4-BE49-F238E27FC236}">
                <a16:creationId xmlns:a16="http://schemas.microsoft.com/office/drawing/2014/main" id="{AAF514B2-FFDD-443B-A73E-C2CB14996C80}"/>
              </a:ext>
            </a:extLst>
          </xdr:cNvPr>
          <xdr:cNvSpPr>
            <a:spLocks noChangeShapeType="1"/>
          </xdr:cNvSpPr>
        </xdr:nvSpPr>
        <xdr:spPr bwMode="auto">
          <a:xfrm>
            <a:off x="2664579" y="14001750"/>
            <a:ext cx="0" cy="432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5" name="Line 144">
            <a:extLst>
              <a:ext uri="{FF2B5EF4-FFF2-40B4-BE49-F238E27FC236}">
                <a16:creationId xmlns:a16="http://schemas.microsoft.com/office/drawing/2014/main" id="{38445521-6BC6-4EF6-B32D-D2F4E1C06D64}"/>
              </a:ext>
            </a:extLst>
          </xdr:cNvPr>
          <xdr:cNvSpPr>
            <a:spLocks noChangeShapeType="1"/>
          </xdr:cNvSpPr>
        </xdr:nvSpPr>
        <xdr:spPr bwMode="auto">
          <a:xfrm>
            <a:off x="2664579" y="14446277"/>
            <a:ext cx="0" cy="396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6" name="Text Box 109">
            <a:extLst>
              <a:ext uri="{FF2B5EF4-FFF2-40B4-BE49-F238E27FC236}">
                <a16:creationId xmlns:a16="http://schemas.microsoft.com/office/drawing/2014/main" id="{91B7D406-94F1-430B-9813-6776A653B1EA}"/>
              </a:ext>
            </a:extLst>
          </xdr:cNvPr>
          <xdr:cNvSpPr txBox="1">
            <a:spLocks noChangeArrowheads="1"/>
          </xdr:cNvSpPr>
        </xdr:nvSpPr>
        <xdr:spPr bwMode="auto">
          <a:xfrm>
            <a:off x="2742307" y="13830300"/>
            <a:ext cx="731556" cy="202806"/>
          </a:xfrm>
          <a:prstGeom prst="rect">
            <a:avLst/>
          </a:prstGeom>
          <a:noFill/>
          <a:ln>
            <a:noFill/>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mn-ea"/>
                <a:ea typeface="+mn-ea"/>
              </a:rPr>
              <a:t>蓋枠</a:t>
            </a:r>
            <a:r>
              <a:rPr lang="en-US" altLang="ja-JP" sz="1100" b="0" i="0" u="none" strike="noStrike" baseline="0">
                <a:solidFill>
                  <a:srgbClr val="000000"/>
                </a:solidFill>
                <a:latin typeface="+mn-ea"/>
                <a:ea typeface="+mn-ea"/>
              </a:rPr>
              <a:t>+MR</a:t>
            </a:r>
          </a:p>
        </xdr:txBody>
      </xdr:sp>
      <xdr:sp macro="" textlink="">
        <xdr:nvSpPr>
          <xdr:cNvPr id="137" name="Line 142">
            <a:extLst>
              <a:ext uri="{FF2B5EF4-FFF2-40B4-BE49-F238E27FC236}">
                <a16:creationId xmlns:a16="http://schemas.microsoft.com/office/drawing/2014/main" id="{64FA6C5B-73BF-415D-B54A-27A4D650A787}"/>
              </a:ext>
            </a:extLst>
          </xdr:cNvPr>
          <xdr:cNvSpPr>
            <a:spLocks noChangeShapeType="1"/>
          </xdr:cNvSpPr>
        </xdr:nvSpPr>
        <xdr:spPr bwMode="auto">
          <a:xfrm>
            <a:off x="2667000" y="13861173"/>
            <a:ext cx="0" cy="14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38" name="Text Box 110">
            <a:extLst>
              <a:ext uri="{FF2B5EF4-FFF2-40B4-BE49-F238E27FC236}">
                <a16:creationId xmlns:a16="http://schemas.microsoft.com/office/drawing/2014/main" id="{62E5637E-FA1F-4161-AFA7-8A8D5150F2C8}"/>
              </a:ext>
            </a:extLst>
          </xdr:cNvPr>
          <xdr:cNvSpPr txBox="1">
            <a:spLocks noChangeArrowheads="1"/>
          </xdr:cNvSpPr>
        </xdr:nvSpPr>
        <xdr:spPr bwMode="auto">
          <a:xfrm>
            <a:off x="2752725" y="14097000"/>
            <a:ext cx="408811" cy="266850"/>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M1T</a:t>
            </a:r>
          </a:p>
        </xdr:txBody>
      </xdr:sp>
      <xdr:sp macro="" textlink="">
        <xdr:nvSpPr>
          <xdr:cNvPr id="139" name="Line 140">
            <a:extLst>
              <a:ext uri="{FF2B5EF4-FFF2-40B4-BE49-F238E27FC236}">
                <a16:creationId xmlns:a16="http://schemas.microsoft.com/office/drawing/2014/main" id="{82929A4F-FBDA-4B1C-A0FF-D3D0A13A383B}"/>
              </a:ext>
            </a:extLst>
          </xdr:cNvPr>
          <xdr:cNvSpPr>
            <a:spLocks noChangeShapeType="1"/>
          </xdr:cNvSpPr>
        </xdr:nvSpPr>
        <xdr:spPr bwMode="auto">
          <a:xfrm>
            <a:off x="2334858" y="14854969"/>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0" name="Text Box 111">
            <a:extLst>
              <a:ext uri="{FF2B5EF4-FFF2-40B4-BE49-F238E27FC236}">
                <a16:creationId xmlns:a16="http://schemas.microsoft.com/office/drawing/2014/main" id="{577B41C3-F1A2-4A5B-BD9F-A17E30AEC530}"/>
              </a:ext>
            </a:extLst>
          </xdr:cNvPr>
          <xdr:cNvSpPr txBox="1">
            <a:spLocks noChangeArrowheads="1"/>
          </xdr:cNvSpPr>
        </xdr:nvSpPr>
        <xdr:spPr bwMode="auto">
          <a:xfrm>
            <a:off x="2752725" y="14525625"/>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M1S</a:t>
            </a:r>
          </a:p>
        </xdr:txBody>
      </xdr:sp>
      <xdr:sp macro="" textlink="">
        <xdr:nvSpPr>
          <xdr:cNvPr id="141" name="Line 147">
            <a:extLst>
              <a:ext uri="{FF2B5EF4-FFF2-40B4-BE49-F238E27FC236}">
                <a16:creationId xmlns:a16="http://schemas.microsoft.com/office/drawing/2014/main" id="{13257BD4-18A4-46D0-A01F-9E8BC48A6D5E}"/>
              </a:ext>
            </a:extLst>
          </xdr:cNvPr>
          <xdr:cNvSpPr>
            <a:spLocks noChangeShapeType="1"/>
          </xdr:cNvSpPr>
        </xdr:nvSpPr>
        <xdr:spPr bwMode="auto">
          <a:xfrm flipV="1">
            <a:off x="2667000" y="14868525"/>
            <a:ext cx="0" cy="86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2" name="Text Box 148">
            <a:extLst>
              <a:ext uri="{FF2B5EF4-FFF2-40B4-BE49-F238E27FC236}">
                <a16:creationId xmlns:a16="http://schemas.microsoft.com/office/drawing/2014/main" id="{01B4CFB1-3289-4C32-985A-411DAB71084F}"/>
              </a:ext>
            </a:extLst>
          </xdr:cNvPr>
          <xdr:cNvSpPr txBox="1">
            <a:spLocks noChangeArrowheads="1"/>
          </xdr:cNvSpPr>
        </xdr:nvSpPr>
        <xdr:spPr bwMode="auto">
          <a:xfrm>
            <a:off x="2765056" y="15189744"/>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M1B</a:t>
            </a:r>
          </a:p>
        </xdr:txBody>
      </xdr:sp>
      <xdr:sp macro="" textlink="">
        <xdr:nvSpPr>
          <xdr:cNvPr id="143" name="Line 140">
            <a:extLst>
              <a:ext uri="{FF2B5EF4-FFF2-40B4-BE49-F238E27FC236}">
                <a16:creationId xmlns:a16="http://schemas.microsoft.com/office/drawing/2014/main" id="{0D7F79D1-DD29-4C92-8233-CE52A01C35CE}"/>
              </a:ext>
            </a:extLst>
          </xdr:cNvPr>
          <xdr:cNvSpPr>
            <a:spLocks noChangeShapeType="1"/>
          </xdr:cNvSpPr>
        </xdr:nvSpPr>
        <xdr:spPr bwMode="auto">
          <a:xfrm>
            <a:off x="2334858" y="15883669"/>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4" name="Line 142">
            <a:extLst>
              <a:ext uri="{FF2B5EF4-FFF2-40B4-BE49-F238E27FC236}">
                <a16:creationId xmlns:a16="http://schemas.microsoft.com/office/drawing/2014/main" id="{BDD66778-8CBF-4CA5-A04A-54AF702B585D}"/>
              </a:ext>
            </a:extLst>
          </xdr:cNvPr>
          <xdr:cNvSpPr>
            <a:spLocks noChangeShapeType="1"/>
          </xdr:cNvSpPr>
        </xdr:nvSpPr>
        <xdr:spPr bwMode="auto">
          <a:xfrm>
            <a:off x="2667000" y="15754350"/>
            <a:ext cx="0" cy="14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45" name="Text Box 148">
            <a:extLst>
              <a:ext uri="{FF2B5EF4-FFF2-40B4-BE49-F238E27FC236}">
                <a16:creationId xmlns:a16="http://schemas.microsoft.com/office/drawing/2014/main" id="{E2487661-647B-4C93-8856-575EC72F81F9}"/>
              </a:ext>
            </a:extLst>
          </xdr:cNvPr>
          <xdr:cNvSpPr txBox="1">
            <a:spLocks noChangeArrowheads="1"/>
          </xdr:cNvSpPr>
        </xdr:nvSpPr>
        <xdr:spPr bwMode="auto">
          <a:xfrm>
            <a:off x="2762250" y="15697200"/>
            <a:ext cx="408811" cy="245502"/>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M1P</a:t>
            </a:r>
          </a:p>
        </xdr:txBody>
      </xdr:sp>
    </xdr:grpSp>
    <xdr:clientData/>
  </xdr:twoCellAnchor>
  <xdr:twoCellAnchor>
    <xdr:from>
      <xdr:col>17</xdr:col>
      <xdr:colOff>323850</xdr:colOff>
      <xdr:row>39</xdr:row>
      <xdr:rowOff>117231</xdr:rowOff>
    </xdr:from>
    <xdr:to>
      <xdr:col>24</xdr:col>
      <xdr:colOff>227815</xdr:colOff>
      <xdr:row>54</xdr:row>
      <xdr:rowOff>104093</xdr:rowOff>
    </xdr:to>
    <xdr:grpSp>
      <xdr:nvGrpSpPr>
        <xdr:cNvPr id="192" name="グループ化 191">
          <a:extLst>
            <a:ext uri="{FF2B5EF4-FFF2-40B4-BE49-F238E27FC236}">
              <a16:creationId xmlns:a16="http://schemas.microsoft.com/office/drawing/2014/main" id="{257BF33B-5A51-38FB-49F7-328AE0B432A5}"/>
            </a:ext>
          </a:extLst>
        </xdr:cNvPr>
        <xdr:cNvGrpSpPr/>
      </xdr:nvGrpSpPr>
      <xdr:grpSpPr>
        <a:xfrm>
          <a:off x="7591425" y="15004806"/>
          <a:ext cx="3237715" cy="3625412"/>
          <a:chOff x="7239000" y="13737981"/>
          <a:chExt cx="3237715" cy="3679631"/>
        </a:xfrm>
      </xdr:grpSpPr>
      <xdr:grpSp>
        <xdr:nvGrpSpPr>
          <xdr:cNvPr id="188" name="グループ化 187">
            <a:extLst>
              <a:ext uri="{FF2B5EF4-FFF2-40B4-BE49-F238E27FC236}">
                <a16:creationId xmlns:a16="http://schemas.microsoft.com/office/drawing/2014/main" id="{1B0AEF0B-86D8-AF8D-DA35-5A1C9AC52FA0}"/>
              </a:ext>
            </a:extLst>
          </xdr:cNvPr>
          <xdr:cNvGrpSpPr/>
        </xdr:nvGrpSpPr>
        <xdr:grpSpPr>
          <a:xfrm>
            <a:off x="7272618" y="13935049"/>
            <a:ext cx="1970423" cy="3470436"/>
            <a:chOff x="7272618" y="13935049"/>
            <a:chExt cx="1970423" cy="3470436"/>
          </a:xfrm>
        </xdr:grpSpPr>
        <xdr:sp macro="" textlink="">
          <xdr:nvSpPr>
            <xdr:cNvPr id="187" name="正方形/長方形 186">
              <a:extLst>
                <a:ext uri="{FF2B5EF4-FFF2-40B4-BE49-F238E27FC236}">
                  <a16:creationId xmlns:a16="http://schemas.microsoft.com/office/drawing/2014/main" id="{C7729C3A-A74B-1515-2376-DCE9B049D2AD}"/>
                </a:ext>
              </a:extLst>
            </xdr:cNvPr>
            <xdr:cNvSpPr/>
          </xdr:nvSpPr>
          <xdr:spPr bwMode="auto">
            <a:xfrm>
              <a:off x="7272618" y="13939686"/>
              <a:ext cx="1524000" cy="1321002"/>
            </a:xfrm>
            <a:prstGeom prst="rect">
              <a:avLst/>
            </a:prstGeom>
            <a:solidFill>
              <a:srgbClr val="FFCC99"/>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txBody>
            <a:bodyPr vertOverflow="clip" horzOverflow="clip" rtlCol="0" anchor="t"/>
            <a:lstStyle/>
            <a:p>
              <a:pPr algn="l"/>
              <a:endParaRPr kumimoji="1" lang="ja-JP" altLang="en-US" sz="1100"/>
            </a:p>
          </xdr:txBody>
        </xdr:sp>
        <xdr:sp macro="" textlink="">
          <xdr:nvSpPr>
            <xdr:cNvPr id="151" name="Freeform 122">
              <a:extLst>
                <a:ext uri="{FF2B5EF4-FFF2-40B4-BE49-F238E27FC236}">
                  <a16:creationId xmlns:a16="http://schemas.microsoft.com/office/drawing/2014/main" id="{3C90D7B3-8364-4E78-87C9-471164633705}"/>
                </a:ext>
              </a:extLst>
            </xdr:cNvPr>
            <xdr:cNvSpPr>
              <a:spLocks/>
            </xdr:cNvSpPr>
          </xdr:nvSpPr>
          <xdr:spPr bwMode="auto">
            <a:xfrm>
              <a:off x="8421920" y="14017231"/>
              <a:ext cx="795350" cy="1133330"/>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 name="connsiteX0" fmla="*/ 3624 w 10000"/>
                <a:gd name="connsiteY0" fmla="*/ 0 h 10000"/>
                <a:gd name="connsiteX1" fmla="*/ 3624 w 10000"/>
                <a:gd name="connsiteY1" fmla="*/ 358 h 10000"/>
                <a:gd name="connsiteX2" fmla="*/ 0 w 10000"/>
                <a:gd name="connsiteY2" fmla="*/ 3903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 name="connsiteX0" fmla="*/ 3624 w 10000"/>
                <a:gd name="connsiteY0" fmla="*/ 0 h 10000"/>
                <a:gd name="connsiteX1" fmla="*/ 3624 w 10000"/>
                <a:gd name="connsiteY1" fmla="*/ 358 h 10000"/>
                <a:gd name="connsiteX2" fmla="*/ 0 w 10000"/>
                <a:gd name="connsiteY2" fmla="*/ 2894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000" h="10000">
                  <a:moveTo>
                    <a:pt x="3624" y="0"/>
                  </a:moveTo>
                  <a:lnTo>
                    <a:pt x="3624" y="358"/>
                  </a:lnTo>
                  <a:lnTo>
                    <a:pt x="0" y="2894"/>
                  </a:lnTo>
                  <a:lnTo>
                    <a:pt x="0" y="10000"/>
                  </a:lnTo>
                  <a:lnTo>
                    <a:pt x="10000" y="10000"/>
                  </a:lnTo>
                  <a:lnTo>
                    <a:pt x="10000" y="30"/>
                  </a:lnTo>
                  <a:lnTo>
                    <a:pt x="362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txBody>
            <a:bodyPr/>
            <a:lstStyle/>
            <a:p>
              <a:endParaRPr lang="ja-JP" altLang="en-US"/>
            </a:p>
          </xdr:txBody>
        </xdr:sp>
        <xdr:sp macro="" textlink="">
          <xdr:nvSpPr>
            <xdr:cNvPr id="152" name="Freeform 118">
              <a:extLst>
                <a:ext uri="{FF2B5EF4-FFF2-40B4-BE49-F238E27FC236}">
                  <a16:creationId xmlns:a16="http://schemas.microsoft.com/office/drawing/2014/main" id="{C85E79AE-2972-4D92-9F44-4F3DE2DB9E2B}"/>
                </a:ext>
              </a:extLst>
            </xdr:cNvPr>
            <xdr:cNvSpPr>
              <a:spLocks/>
            </xdr:cNvSpPr>
          </xdr:nvSpPr>
          <xdr:spPr bwMode="auto">
            <a:xfrm>
              <a:off x="8723417" y="13935049"/>
              <a:ext cx="493851" cy="81355"/>
            </a:xfrm>
            <a:custGeom>
              <a:avLst/>
              <a:gdLst>
                <a:gd name="T0" fmla="*/ 0 w 94"/>
                <a:gd name="T1" fmla="*/ 1 h 10"/>
                <a:gd name="T2" fmla="*/ 1 w 94"/>
                <a:gd name="T3" fmla="*/ 0 h 10"/>
                <a:gd name="T4" fmla="*/ 1 w 94"/>
                <a:gd name="T5" fmla="*/ 0 h 10"/>
                <a:gd name="T6" fmla="*/ 1 w 94"/>
                <a:gd name="T7" fmla="*/ 1 h 10"/>
                <a:gd name="T8" fmla="*/ 0 w 94"/>
                <a:gd name="T9" fmla="*/ 1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txBody>
            <a:bodyPr/>
            <a:lstStyle/>
            <a:p>
              <a:endParaRPr lang="ja-JP" altLang="en-US"/>
            </a:p>
          </xdr:txBody>
        </xdr:sp>
        <xdr:sp macro="" textlink="">
          <xdr:nvSpPr>
            <xdr:cNvPr id="153" name="Freeform 122">
              <a:extLst>
                <a:ext uri="{FF2B5EF4-FFF2-40B4-BE49-F238E27FC236}">
                  <a16:creationId xmlns:a16="http://schemas.microsoft.com/office/drawing/2014/main" id="{AE2B8D36-1A34-4566-82DF-7CB913B20BE5}"/>
                </a:ext>
              </a:extLst>
            </xdr:cNvPr>
            <xdr:cNvSpPr>
              <a:spLocks/>
            </xdr:cNvSpPr>
          </xdr:nvSpPr>
          <xdr:spPr bwMode="auto">
            <a:xfrm>
              <a:off x="7276949" y="15143370"/>
              <a:ext cx="1966092" cy="2262115"/>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 name="connsiteX0" fmla="*/ 3624 w 10000"/>
                <a:gd name="connsiteY0" fmla="*/ 0 h 10000"/>
                <a:gd name="connsiteX1" fmla="*/ 3624 w 10000"/>
                <a:gd name="connsiteY1" fmla="*/ 358 h 10000"/>
                <a:gd name="connsiteX2" fmla="*/ 0 w 10000"/>
                <a:gd name="connsiteY2" fmla="*/ 3903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 name="connsiteX0" fmla="*/ 3624 w 10000"/>
                <a:gd name="connsiteY0" fmla="*/ 0 h 10000"/>
                <a:gd name="connsiteX1" fmla="*/ 3624 w 10000"/>
                <a:gd name="connsiteY1" fmla="*/ 358 h 10000"/>
                <a:gd name="connsiteX2" fmla="*/ 0 w 10000"/>
                <a:gd name="connsiteY2" fmla="*/ 2894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 name="connsiteX0" fmla="*/ 3624 w 10000"/>
                <a:gd name="connsiteY0" fmla="*/ 0 h 10000"/>
                <a:gd name="connsiteX1" fmla="*/ 13 w 10000"/>
                <a:gd name="connsiteY1" fmla="*/ 2 h 10000"/>
                <a:gd name="connsiteX2" fmla="*/ 0 w 10000"/>
                <a:gd name="connsiteY2" fmla="*/ 2894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 name="connsiteX0" fmla="*/ 3704 w 10080"/>
                <a:gd name="connsiteY0" fmla="*/ 0 h 10000"/>
                <a:gd name="connsiteX1" fmla="*/ 0 w 10080"/>
                <a:gd name="connsiteY1" fmla="*/ 2 h 10000"/>
                <a:gd name="connsiteX2" fmla="*/ 80 w 10080"/>
                <a:gd name="connsiteY2" fmla="*/ 2894 h 10000"/>
                <a:gd name="connsiteX3" fmla="*/ 80 w 10080"/>
                <a:gd name="connsiteY3" fmla="*/ 10000 h 10000"/>
                <a:gd name="connsiteX4" fmla="*/ 10080 w 10080"/>
                <a:gd name="connsiteY4" fmla="*/ 10000 h 10000"/>
                <a:gd name="connsiteX5" fmla="*/ 10080 w 10080"/>
                <a:gd name="connsiteY5" fmla="*/ 30 h 10000"/>
                <a:gd name="connsiteX6" fmla="*/ 3704 w 10080"/>
                <a:gd name="connsiteY6" fmla="*/ 0 h 10000"/>
                <a:gd name="connsiteX0" fmla="*/ 3624 w 10000"/>
                <a:gd name="connsiteY0" fmla="*/ 57 h 10057"/>
                <a:gd name="connsiteX1" fmla="*/ 105 w 10000"/>
                <a:gd name="connsiteY1" fmla="*/ 0 h 10057"/>
                <a:gd name="connsiteX2" fmla="*/ 0 w 10000"/>
                <a:gd name="connsiteY2" fmla="*/ 2951 h 10057"/>
                <a:gd name="connsiteX3" fmla="*/ 0 w 10000"/>
                <a:gd name="connsiteY3" fmla="*/ 10057 h 10057"/>
                <a:gd name="connsiteX4" fmla="*/ 10000 w 10000"/>
                <a:gd name="connsiteY4" fmla="*/ 10057 h 10057"/>
                <a:gd name="connsiteX5" fmla="*/ 10000 w 10000"/>
                <a:gd name="connsiteY5" fmla="*/ 87 h 10057"/>
                <a:gd name="connsiteX6" fmla="*/ 3624 w 10000"/>
                <a:gd name="connsiteY6" fmla="*/ 57 h 10057"/>
                <a:gd name="connsiteX0" fmla="*/ 3624 w 10000"/>
                <a:gd name="connsiteY0" fmla="*/ 57 h 10057"/>
                <a:gd name="connsiteX1" fmla="*/ 105 w 10000"/>
                <a:gd name="connsiteY1" fmla="*/ 0 h 10057"/>
                <a:gd name="connsiteX2" fmla="*/ 0 w 10000"/>
                <a:gd name="connsiteY2" fmla="*/ 2951 h 10057"/>
                <a:gd name="connsiteX3" fmla="*/ 0 w 10000"/>
                <a:gd name="connsiteY3" fmla="*/ 10057 h 10057"/>
                <a:gd name="connsiteX4" fmla="*/ 10000 w 10000"/>
                <a:gd name="connsiteY4" fmla="*/ 10057 h 10057"/>
                <a:gd name="connsiteX5" fmla="*/ 10000 w 10000"/>
                <a:gd name="connsiteY5" fmla="*/ 87 h 10057"/>
                <a:gd name="connsiteX6" fmla="*/ 3624 w 10000"/>
                <a:gd name="connsiteY6" fmla="*/ 57 h 10057"/>
                <a:gd name="connsiteX0" fmla="*/ 3797 w 10173"/>
                <a:gd name="connsiteY0" fmla="*/ 57 h 10057"/>
                <a:gd name="connsiteX1" fmla="*/ 0 w 10173"/>
                <a:gd name="connsiteY1" fmla="*/ 0 h 10057"/>
                <a:gd name="connsiteX2" fmla="*/ 173 w 10173"/>
                <a:gd name="connsiteY2" fmla="*/ 2951 h 10057"/>
                <a:gd name="connsiteX3" fmla="*/ 173 w 10173"/>
                <a:gd name="connsiteY3" fmla="*/ 10057 h 10057"/>
                <a:gd name="connsiteX4" fmla="*/ 10173 w 10173"/>
                <a:gd name="connsiteY4" fmla="*/ 10057 h 10057"/>
                <a:gd name="connsiteX5" fmla="*/ 10173 w 10173"/>
                <a:gd name="connsiteY5" fmla="*/ 87 h 10057"/>
                <a:gd name="connsiteX6" fmla="*/ 3797 w 10173"/>
                <a:gd name="connsiteY6" fmla="*/ 57 h 10057"/>
                <a:gd name="connsiteX0" fmla="*/ 3624 w 10000"/>
                <a:gd name="connsiteY0" fmla="*/ 57 h 10057"/>
                <a:gd name="connsiteX1" fmla="*/ 105 w 10000"/>
                <a:gd name="connsiteY1" fmla="*/ 0 h 10057"/>
                <a:gd name="connsiteX2" fmla="*/ 0 w 10000"/>
                <a:gd name="connsiteY2" fmla="*/ 2951 h 10057"/>
                <a:gd name="connsiteX3" fmla="*/ 0 w 10000"/>
                <a:gd name="connsiteY3" fmla="*/ 10057 h 10057"/>
                <a:gd name="connsiteX4" fmla="*/ 10000 w 10000"/>
                <a:gd name="connsiteY4" fmla="*/ 10057 h 10057"/>
                <a:gd name="connsiteX5" fmla="*/ 10000 w 10000"/>
                <a:gd name="connsiteY5" fmla="*/ 87 h 10057"/>
                <a:gd name="connsiteX6" fmla="*/ 3624 w 10000"/>
                <a:gd name="connsiteY6" fmla="*/ 57 h 10057"/>
                <a:gd name="connsiteX0" fmla="*/ 3624 w 10000"/>
                <a:gd name="connsiteY0" fmla="*/ 0 h 10000"/>
                <a:gd name="connsiteX1" fmla="*/ 30 w 10000"/>
                <a:gd name="connsiteY1" fmla="*/ 8 h 10000"/>
                <a:gd name="connsiteX2" fmla="*/ 0 w 10000"/>
                <a:gd name="connsiteY2" fmla="*/ 2894 h 10000"/>
                <a:gd name="connsiteX3" fmla="*/ 0 w 10000"/>
                <a:gd name="connsiteY3" fmla="*/ 10000 h 10000"/>
                <a:gd name="connsiteX4" fmla="*/ 10000 w 10000"/>
                <a:gd name="connsiteY4" fmla="*/ 10000 h 10000"/>
                <a:gd name="connsiteX5" fmla="*/ 10000 w 10000"/>
                <a:gd name="connsiteY5" fmla="*/ 30 h 10000"/>
                <a:gd name="connsiteX6" fmla="*/ 3624 w 10000"/>
                <a:gd name="connsiteY6" fmla="*/ 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000" h="10000">
                  <a:moveTo>
                    <a:pt x="3624" y="0"/>
                  </a:moveTo>
                  <a:lnTo>
                    <a:pt x="30" y="8"/>
                  </a:lnTo>
                  <a:cubicBezTo>
                    <a:pt x="26" y="972"/>
                    <a:pt x="4" y="1930"/>
                    <a:pt x="0" y="2894"/>
                  </a:cubicBezTo>
                  <a:lnTo>
                    <a:pt x="0" y="10000"/>
                  </a:lnTo>
                  <a:lnTo>
                    <a:pt x="10000" y="10000"/>
                  </a:lnTo>
                  <a:lnTo>
                    <a:pt x="10000" y="30"/>
                  </a:lnTo>
                  <a:lnTo>
                    <a:pt x="362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txBody>
            <a:bodyPr/>
            <a:lstStyle/>
            <a:p>
              <a:endParaRPr lang="ja-JP" altLang="en-US"/>
            </a:p>
          </xdr:txBody>
        </xdr:sp>
      </xdr:grpSp>
      <xdr:grpSp>
        <xdr:nvGrpSpPr>
          <xdr:cNvPr id="191" name="グループ化 190">
            <a:extLst>
              <a:ext uri="{FF2B5EF4-FFF2-40B4-BE49-F238E27FC236}">
                <a16:creationId xmlns:a16="http://schemas.microsoft.com/office/drawing/2014/main" id="{DE36809B-4535-93A0-25D0-88C7F3A3A524}"/>
              </a:ext>
            </a:extLst>
          </xdr:cNvPr>
          <xdr:cNvGrpSpPr/>
        </xdr:nvGrpSpPr>
        <xdr:grpSpPr>
          <a:xfrm>
            <a:off x="7239000" y="13737981"/>
            <a:ext cx="3237715" cy="3679631"/>
            <a:chOff x="7239000" y="13737981"/>
            <a:chExt cx="3237715" cy="3679631"/>
          </a:xfrm>
        </xdr:grpSpPr>
        <xdr:sp macro="" textlink="">
          <xdr:nvSpPr>
            <xdr:cNvPr id="158" name="Line 123">
              <a:extLst>
                <a:ext uri="{FF2B5EF4-FFF2-40B4-BE49-F238E27FC236}">
                  <a16:creationId xmlns:a16="http://schemas.microsoft.com/office/drawing/2014/main" id="{A6FE73FD-16EC-4361-A36A-7DC28FF850FC}"/>
                </a:ext>
              </a:extLst>
            </xdr:cNvPr>
            <xdr:cNvSpPr>
              <a:spLocks noChangeShapeType="1"/>
            </xdr:cNvSpPr>
          </xdr:nvSpPr>
          <xdr:spPr bwMode="auto">
            <a:xfrm>
              <a:off x="8427276" y="14359389"/>
              <a:ext cx="79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9" name="Line 123">
              <a:extLst>
                <a:ext uri="{FF2B5EF4-FFF2-40B4-BE49-F238E27FC236}">
                  <a16:creationId xmlns:a16="http://schemas.microsoft.com/office/drawing/2014/main" id="{3FD1D334-85E5-48ED-9A53-A51E3A398CE7}"/>
                </a:ext>
              </a:extLst>
            </xdr:cNvPr>
            <xdr:cNvSpPr>
              <a:spLocks noChangeShapeType="1"/>
            </xdr:cNvSpPr>
          </xdr:nvSpPr>
          <xdr:spPr bwMode="auto">
            <a:xfrm>
              <a:off x="8711561" y="14064846"/>
              <a:ext cx="50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4" name="Line 114">
              <a:extLst>
                <a:ext uri="{FF2B5EF4-FFF2-40B4-BE49-F238E27FC236}">
                  <a16:creationId xmlns:a16="http://schemas.microsoft.com/office/drawing/2014/main" id="{E75AF947-E705-40B6-90F6-D512C7B94DA6}"/>
                </a:ext>
              </a:extLst>
            </xdr:cNvPr>
            <xdr:cNvSpPr>
              <a:spLocks noChangeShapeType="1"/>
            </xdr:cNvSpPr>
          </xdr:nvSpPr>
          <xdr:spPr bwMode="auto">
            <a:xfrm>
              <a:off x="7239000" y="13935808"/>
              <a:ext cx="316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5" name="Rectangle 115" descr="れんが (斜め)">
              <a:extLst>
                <a:ext uri="{FF2B5EF4-FFF2-40B4-BE49-F238E27FC236}">
                  <a16:creationId xmlns:a16="http://schemas.microsoft.com/office/drawing/2014/main" id="{B0675427-66FD-4413-841F-0FF296791BF6}"/>
                </a:ext>
              </a:extLst>
            </xdr:cNvPr>
            <xdr:cNvSpPr>
              <a:spLocks noChangeArrowheads="1"/>
            </xdr:cNvSpPr>
          </xdr:nvSpPr>
          <xdr:spPr bwMode="auto">
            <a:xfrm>
              <a:off x="7271275" y="13957754"/>
              <a:ext cx="365778" cy="121556"/>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56" name="Line 130">
              <a:extLst>
                <a:ext uri="{FF2B5EF4-FFF2-40B4-BE49-F238E27FC236}">
                  <a16:creationId xmlns:a16="http://schemas.microsoft.com/office/drawing/2014/main" id="{0787DFE3-7EB0-41CB-9090-59AE71F505B9}"/>
                </a:ext>
              </a:extLst>
            </xdr:cNvPr>
            <xdr:cNvSpPr>
              <a:spLocks noChangeShapeType="1"/>
            </xdr:cNvSpPr>
          </xdr:nvSpPr>
          <xdr:spPr bwMode="auto">
            <a:xfrm>
              <a:off x="7291602" y="15401572"/>
              <a:ext cx="194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0" name="Text Box 134">
              <a:extLst>
                <a:ext uri="{FF2B5EF4-FFF2-40B4-BE49-F238E27FC236}">
                  <a16:creationId xmlns:a16="http://schemas.microsoft.com/office/drawing/2014/main" id="{8AF3BCDB-DDFB-4233-8486-90BF5377E01D}"/>
                </a:ext>
              </a:extLst>
            </xdr:cNvPr>
            <xdr:cNvSpPr txBox="1">
              <a:spLocks noChangeArrowheads="1"/>
            </xdr:cNvSpPr>
          </xdr:nvSpPr>
          <xdr:spPr bwMode="auto">
            <a:xfrm>
              <a:off x="8085025" y="15956658"/>
              <a:ext cx="236680" cy="25416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2</a:t>
              </a:r>
            </a:p>
          </xdr:txBody>
        </xdr:sp>
        <xdr:sp macro="" textlink="">
          <xdr:nvSpPr>
            <xdr:cNvPr id="161" name="Line 137">
              <a:extLst>
                <a:ext uri="{FF2B5EF4-FFF2-40B4-BE49-F238E27FC236}">
                  <a16:creationId xmlns:a16="http://schemas.microsoft.com/office/drawing/2014/main" id="{319D30E4-5CDE-493D-84F7-DE2462CD5941}"/>
                </a:ext>
              </a:extLst>
            </xdr:cNvPr>
            <xdr:cNvSpPr>
              <a:spLocks noChangeShapeType="1"/>
            </xdr:cNvSpPr>
          </xdr:nvSpPr>
          <xdr:spPr bwMode="auto">
            <a:xfrm>
              <a:off x="7276948" y="16302829"/>
              <a:ext cx="198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62" name="Text Box 135">
              <a:extLst>
                <a:ext uri="{FF2B5EF4-FFF2-40B4-BE49-F238E27FC236}">
                  <a16:creationId xmlns:a16="http://schemas.microsoft.com/office/drawing/2014/main" id="{B87D2B88-2ECB-49F9-B623-8F59301204AE}"/>
                </a:ext>
              </a:extLst>
            </xdr:cNvPr>
            <xdr:cNvSpPr txBox="1">
              <a:spLocks noChangeArrowheads="1"/>
            </xdr:cNvSpPr>
          </xdr:nvSpPr>
          <xdr:spPr bwMode="auto">
            <a:xfrm>
              <a:off x="8684657" y="14464173"/>
              <a:ext cx="236680" cy="25416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1</a:t>
              </a:r>
            </a:p>
          </xdr:txBody>
        </xdr:sp>
        <xdr:sp macro="" textlink="">
          <xdr:nvSpPr>
            <xdr:cNvPr id="163" name="Line 136">
              <a:extLst>
                <a:ext uri="{FF2B5EF4-FFF2-40B4-BE49-F238E27FC236}">
                  <a16:creationId xmlns:a16="http://schemas.microsoft.com/office/drawing/2014/main" id="{1B8FEA19-E6B2-4824-A06B-334320EF224D}"/>
                </a:ext>
              </a:extLst>
            </xdr:cNvPr>
            <xdr:cNvSpPr>
              <a:spLocks noChangeShapeType="1"/>
            </xdr:cNvSpPr>
          </xdr:nvSpPr>
          <xdr:spPr bwMode="auto">
            <a:xfrm>
              <a:off x="8429247" y="14766262"/>
              <a:ext cx="79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65" name="Line 130">
              <a:extLst>
                <a:ext uri="{FF2B5EF4-FFF2-40B4-BE49-F238E27FC236}">
                  <a16:creationId xmlns:a16="http://schemas.microsoft.com/office/drawing/2014/main" id="{92A94725-3727-4AB8-8444-08C33F44AF1E}"/>
                </a:ext>
              </a:extLst>
            </xdr:cNvPr>
            <xdr:cNvSpPr>
              <a:spLocks noChangeShapeType="1"/>
            </xdr:cNvSpPr>
          </xdr:nvSpPr>
          <xdr:spPr bwMode="auto">
            <a:xfrm>
              <a:off x="7290136" y="17187875"/>
              <a:ext cx="194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6" name="Text Box 109">
              <a:extLst>
                <a:ext uri="{FF2B5EF4-FFF2-40B4-BE49-F238E27FC236}">
                  <a16:creationId xmlns:a16="http://schemas.microsoft.com/office/drawing/2014/main" id="{63719986-118D-44CC-A3C7-345E5C02EDAA}"/>
                </a:ext>
              </a:extLst>
            </xdr:cNvPr>
            <xdr:cNvSpPr txBox="1">
              <a:spLocks noChangeArrowheads="1"/>
            </xdr:cNvSpPr>
          </xdr:nvSpPr>
          <xdr:spPr bwMode="auto">
            <a:xfrm>
              <a:off x="9745159" y="13737981"/>
              <a:ext cx="731556" cy="209961"/>
            </a:xfrm>
            <a:prstGeom prst="rect">
              <a:avLst/>
            </a:prstGeom>
            <a:noFill/>
            <a:ln>
              <a:noFill/>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mn-ea"/>
                  <a:ea typeface="+mn-ea"/>
                </a:rPr>
                <a:t>蓋枠</a:t>
              </a:r>
              <a:r>
                <a:rPr lang="en-US" altLang="ja-JP" sz="1100" b="0" i="0" u="none" strike="noStrike" baseline="0">
                  <a:solidFill>
                    <a:srgbClr val="000000"/>
                  </a:solidFill>
                  <a:latin typeface="+mn-ea"/>
                  <a:ea typeface="+mn-ea"/>
                </a:rPr>
                <a:t>+MR</a:t>
              </a:r>
            </a:p>
          </xdr:txBody>
        </xdr:sp>
        <xdr:sp macro="" textlink="">
          <xdr:nvSpPr>
            <xdr:cNvPr id="167" name="Text Box 110">
              <a:extLst>
                <a:ext uri="{FF2B5EF4-FFF2-40B4-BE49-F238E27FC236}">
                  <a16:creationId xmlns:a16="http://schemas.microsoft.com/office/drawing/2014/main" id="{49518C26-E052-454A-BF32-FEAE52113EDD}"/>
                </a:ext>
              </a:extLst>
            </xdr:cNvPr>
            <xdr:cNvSpPr txBox="1">
              <a:spLocks noChangeArrowheads="1"/>
            </xdr:cNvSpPr>
          </xdr:nvSpPr>
          <xdr:spPr bwMode="auto">
            <a:xfrm>
              <a:off x="9737600" y="14060981"/>
              <a:ext cx="408811" cy="276264"/>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M1T</a:t>
              </a:r>
            </a:p>
          </xdr:txBody>
        </xdr:sp>
        <xdr:sp macro="" textlink="">
          <xdr:nvSpPr>
            <xdr:cNvPr id="168" name="Text Box 111">
              <a:extLst>
                <a:ext uri="{FF2B5EF4-FFF2-40B4-BE49-F238E27FC236}">
                  <a16:creationId xmlns:a16="http://schemas.microsoft.com/office/drawing/2014/main" id="{9B41AD06-4235-483E-89AD-93DA7D6C827C}"/>
                </a:ext>
              </a:extLst>
            </xdr:cNvPr>
            <xdr:cNvSpPr txBox="1">
              <a:spLocks noChangeArrowheads="1"/>
            </xdr:cNvSpPr>
          </xdr:nvSpPr>
          <xdr:spPr bwMode="auto">
            <a:xfrm>
              <a:off x="9762046" y="14613574"/>
              <a:ext cx="408811" cy="25416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M1S</a:t>
              </a:r>
            </a:p>
          </xdr:txBody>
        </xdr:sp>
        <xdr:sp macro="" textlink="">
          <xdr:nvSpPr>
            <xdr:cNvPr id="169" name="Line 138">
              <a:extLst>
                <a:ext uri="{FF2B5EF4-FFF2-40B4-BE49-F238E27FC236}">
                  <a16:creationId xmlns:a16="http://schemas.microsoft.com/office/drawing/2014/main" id="{70EC0C3A-FAFA-4C6C-9C73-2DF494493A9B}"/>
                </a:ext>
              </a:extLst>
            </xdr:cNvPr>
            <xdr:cNvSpPr>
              <a:spLocks noChangeShapeType="1"/>
            </xdr:cNvSpPr>
          </xdr:nvSpPr>
          <xdr:spPr bwMode="auto">
            <a:xfrm>
              <a:off x="9319846" y="14068776"/>
              <a:ext cx="9036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0" name="Line 139">
              <a:extLst>
                <a:ext uri="{FF2B5EF4-FFF2-40B4-BE49-F238E27FC236}">
                  <a16:creationId xmlns:a16="http://schemas.microsoft.com/office/drawing/2014/main" id="{F536AAF3-C9AC-45A8-81AE-696F4036BD22}"/>
                </a:ext>
              </a:extLst>
            </xdr:cNvPr>
            <xdr:cNvSpPr>
              <a:spLocks noChangeShapeType="1"/>
            </xdr:cNvSpPr>
          </xdr:nvSpPr>
          <xdr:spPr bwMode="auto">
            <a:xfrm>
              <a:off x="9334035" y="14361017"/>
              <a:ext cx="9036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1" name="Line 140">
              <a:extLst>
                <a:ext uri="{FF2B5EF4-FFF2-40B4-BE49-F238E27FC236}">
                  <a16:creationId xmlns:a16="http://schemas.microsoft.com/office/drawing/2014/main" id="{4295581B-60CF-4E73-8F07-BF216D4A057C}"/>
                </a:ext>
              </a:extLst>
            </xdr:cNvPr>
            <xdr:cNvSpPr>
              <a:spLocks noChangeShapeType="1"/>
            </xdr:cNvSpPr>
          </xdr:nvSpPr>
          <xdr:spPr bwMode="auto">
            <a:xfrm>
              <a:off x="9345258" y="15140446"/>
              <a:ext cx="9036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2" name="Line 141">
              <a:extLst>
                <a:ext uri="{FF2B5EF4-FFF2-40B4-BE49-F238E27FC236}">
                  <a16:creationId xmlns:a16="http://schemas.microsoft.com/office/drawing/2014/main" id="{088F8D37-BC6C-43DF-9FAD-DE25F0B3752B}"/>
                </a:ext>
              </a:extLst>
            </xdr:cNvPr>
            <xdr:cNvSpPr>
              <a:spLocks noChangeShapeType="1"/>
            </xdr:cNvSpPr>
          </xdr:nvSpPr>
          <xdr:spPr bwMode="auto">
            <a:xfrm>
              <a:off x="9359447" y="17188876"/>
              <a:ext cx="9036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3" name="Line 142">
              <a:extLst>
                <a:ext uri="{FF2B5EF4-FFF2-40B4-BE49-F238E27FC236}">
                  <a16:creationId xmlns:a16="http://schemas.microsoft.com/office/drawing/2014/main" id="{965C984B-45A1-4BCD-A3FA-2C27B19884F2}"/>
                </a:ext>
              </a:extLst>
            </xdr:cNvPr>
            <xdr:cNvSpPr>
              <a:spLocks noChangeShapeType="1"/>
            </xdr:cNvSpPr>
          </xdr:nvSpPr>
          <xdr:spPr bwMode="auto">
            <a:xfrm>
              <a:off x="9630903" y="13924879"/>
              <a:ext cx="0" cy="14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74" name="Line 144">
              <a:extLst>
                <a:ext uri="{FF2B5EF4-FFF2-40B4-BE49-F238E27FC236}">
                  <a16:creationId xmlns:a16="http://schemas.microsoft.com/office/drawing/2014/main" id="{A6CF9FE0-70E1-4546-9AFC-A9C44A7B5EA5}"/>
                </a:ext>
              </a:extLst>
            </xdr:cNvPr>
            <xdr:cNvSpPr>
              <a:spLocks noChangeShapeType="1"/>
            </xdr:cNvSpPr>
          </xdr:nvSpPr>
          <xdr:spPr bwMode="auto">
            <a:xfrm>
              <a:off x="9627009" y="14364742"/>
              <a:ext cx="0" cy="756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75" name="Line 145">
              <a:extLst>
                <a:ext uri="{FF2B5EF4-FFF2-40B4-BE49-F238E27FC236}">
                  <a16:creationId xmlns:a16="http://schemas.microsoft.com/office/drawing/2014/main" id="{796E9EF2-A645-47EA-B6B7-E823D19E8BBF}"/>
                </a:ext>
              </a:extLst>
            </xdr:cNvPr>
            <xdr:cNvSpPr>
              <a:spLocks noChangeShapeType="1"/>
            </xdr:cNvSpPr>
          </xdr:nvSpPr>
          <xdr:spPr bwMode="auto">
            <a:xfrm>
              <a:off x="9627008" y="15391727"/>
              <a:ext cx="0" cy="180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76" name="Line 146">
              <a:extLst>
                <a:ext uri="{FF2B5EF4-FFF2-40B4-BE49-F238E27FC236}">
                  <a16:creationId xmlns:a16="http://schemas.microsoft.com/office/drawing/2014/main" id="{1D79BBBB-E90B-4EED-8104-674D62FB2096}"/>
                </a:ext>
              </a:extLst>
            </xdr:cNvPr>
            <xdr:cNvSpPr>
              <a:spLocks noChangeShapeType="1"/>
            </xdr:cNvSpPr>
          </xdr:nvSpPr>
          <xdr:spPr bwMode="auto">
            <a:xfrm>
              <a:off x="9352585" y="15395451"/>
              <a:ext cx="9036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7" name="Text Box 148">
              <a:extLst>
                <a:ext uri="{FF2B5EF4-FFF2-40B4-BE49-F238E27FC236}">
                  <a16:creationId xmlns:a16="http://schemas.microsoft.com/office/drawing/2014/main" id="{2060AC3D-C80B-4ABF-BDD5-FC757152424C}"/>
                </a:ext>
              </a:extLst>
            </xdr:cNvPr>
            <xdr:cNvSpPr txBox="1">
              <a:spLocks noChangeArrowheads="1"/>
            </xdr:cNvSpPr>
          </xdr:nvSpPr>
          <xdr:spPr bwMode="auto">
            <a:xfrm>
              <a:off x="9773769" y="15116411"/>
              <a:ext cx="408811" cy="25416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MT</a:t>
              </a:r>
            </a:p>
          </xdr:txBody>
        </xdr:sp>
        <xdr:sp macro="" textlink="">
          <xdr:nvSpPr>
            <xdr:cNvPr id="178" name="Text Box 149">
              <a:extLst>
                <a:ext uri="{FF2B5EF4-FFF2-40B4-BE49-F238E27FC236}">
                  <a16:creationId xmlns:a16="http://schemas.microsoft.com/office/drawing/2014/main" id="{951332AC-0C7F-429F-BDBE-A3CC6B03E452}"/>
                </a:ext>
              </a:extLst>
            </xdr:cNvPr>
            <xdr:cNvSpPr txBox="1">
              <a:spLocks noChangeArrowheads="1"/>
            </xdr:cNvSpPr>
          </xdr:nvSpPr>
          <xdr:spPr bwMode="auto">
            <a:xfrm>
              <a:off x="9774735" y="16133759"/>
              <a:ext cx="548900" cy="265213"/>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MB</a:t>
              </a:r>
            </a:p>
          </xdr:txBody>
        </xdr:sp>
        <xdr:sp macro="" textlink="">
          <xdr:nvSpPr>
            <xdr:cNvPr id="179" name="Line 138">
              <a:extLst>
                <a:ext uri="{FF2B5EF4-FFF2-40B4-BE49-F238E27FC236}">
                  <a16:creationId xmlns:a16="http://schemas.microsoft.com/office/drawing/2014/main" id="{A67EDB06-DECB-4918-84C1-7C459F7563CF}"/>
                </a:ext>
              </a:extLst>
            </xdr:cNvPr>
            <xdr:cNvSpPr>
              <a:spLocks noChangeShapeType="1"/>
            </xdr:cNvSpPr>
          </xdr:nvSpPr>
          <xdr:spPr bwMode="auto">
            <a:xfrm>
              <a:off x="9354243" y="17397307"/>
              <a:ext cx="9036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0" name="Line 142">
              <a:extLst>
                <a:ext uri="{FF2B5EF4-FFF2-40B4-BE49-F238E27FC236}">
                  <a16:creationId xmlns:a16="http://schemas.microsoft.com/office/drawing/2014/main" id="{4C5108A1-9A6C-43EA-85DE-9A9887F8F56A}"/>
                </a:ext>
              </a:extLst>
            </xdr:cNvPr>
            <xdr:cNvSpPr>
              <a:spLocks noChangeShapeType="1"/>
            </xdr:cNvSpPr>
          </xdr:nvSpPr>
          <xdr:spPr bwMode="auto">
            <a:xfrm>
              <a:off x="9625842" y="17185981"/>
              <a:ext cx="0" cy="216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81" name="Text Box 148">
              <a:extLst>
                <a:ext uri="{FF2B5EF4-FFF2-40B4-BE49-F238E27FC236}">
                  <a16:creationId xmlns:a16="http://schemas.microsoft.com/office/drawing/2014/main" id="{26C6C52C-3612-4AB2-AC7D-4892A5CE55F2}"/>
                </a:ext>
              </a:extLst>
            </xdr:cNvPr>
            <xdr:cNvSpPr txBox="1">
              <a:spLocks noChangeArrowheads="1"/>
            </xdr:cNvSpPr>
          </xdr:nvSpPr>
          <xdr:spPr bwMode="auto">
            <a:xfrm>
              <a:off x="9782639" y="17163449"/>
              <a:ext cx="408811" cy="25416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MP</a:t>
              </a:r>
            </a:p>
          </xdr:txBody>
        </xdr:sp>
        <xdr:sp macro="" textlink="">
          <xdr:nvSpPr>
            <xdr:cNvPr id="183" name="Line 143">
              <a:extLst>
                <a:ext uri="{FF2B5EF4-FFF2-40B4-BE49-F238E27FC236}">
                  <a16:creationId xmlns:a16="http://schemas.microsoft.com/office/drawing/2014/main" id="{A016BDA7-896D-4E2D-95CB-C8C2D1A5AB58}"/>
                </a:ext>
              </a:extLst>
            </xdr:cNvPr>
            <xdr:cNvSpPr>
              <a:spLocks noChangeShapeType="1"/>
            </xdr:cNvSpPr>
          </xdr:nvSpPr>
          <xdr:spPr bwMode="auto">
            <a:xfrm>
              <a:off x="9628892" y="14066312"/>
              <a:ext cx="0" cy="288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84" name="Line 143">
              <a:extLst>
                <a:ext uri="{FF2B5EF4-FFF2-40B4-BE49-F238E27FC236}">
                  <a16:creationId xmlns:a16="http://schemas.microsoft.com/office/drawing/2014/main" id="{4A6469A8-52A2-4AAB-8A4F-AAA319F57137}"/>
                </a:ext>
              </a:extLst>
            </xdr:cNvPr>
            <xdr:cNvSpPr>
              <a:spLocks noChangeShapeType="1"/>
            </xdr:cNvSpPr>
          </xdr:nvSpPr>
          <xdr:spPr bwMode="auto">
            <a:xfrm>
              <a:off x="9627427" y="15134578"/>
              <a:ext cx="0" cy="252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380999</xdr:colOff>
      <xdr:row>31</xdr:row>
      <xdr:rowOff>0</xdr:rowOff>
    </xdr:from>
    <xdr:to>
      <xdr:col>18</xdr:col>
      <xdr:colOff>295447</xdr:colOff>
      <xdr:row>41</xdr:row>
      <xdr:rowOff>2234</xdr:rowOff>
    </xdr:to>
    <xdr:grpSp>
      <xdr:nvGrpSpPr>
        <xdr:cNvPr id="8" name="グループ化 7">
          <a:extLst>
            <a:ext uri="{FF2B5EF4-FFF2-40B4-BE49-F238E27FC236}">
              <a16:creationId xmlns:a16="http://schemas.microsoft.com/office/drawing/2014/main" id="{1517A27D-35A2-4BD7-858B-05DD19FA9CE3}"/>
            </a:ext>
          </a:extLst>
        </xdr:cNvPr>
        <xdr:cNvGrpSpPr/>
      </xdr:nvGrpSpPr>
      <xdr:grpSpPr>
        <a:xfrm>
          <a:off x="4476749" y="8848725"/>
          <a:ext cx="3533948" cy="3335984"/>
          <a:chOff x="10591800" y="13504172"/>
          <a:chExt cx="3532035" cy="3329714"/>
        </a:xfrm>
      </xdr:grpSpPr>
      <xdr:pic>
        <xdr:nvPicPr>
          <xdr:cNvPr id="9" name="図 8">
            <a:extLst>
              <a:ext uri="{FF2B5EF4-FFF2-40B4-BE49-F238E27FC236}">
                <a16:creationId xmlns:a16="http://schemas.microsoft.com/office/drawing/2014/main" id="{5F654F5A-1D4A-4FC2-C7E9-07F9BAE3AB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591801" y="13506450"/>
            <a:ext cx="3532034" cy="3327436"/>
          </a:xfrm>
          <a:prstGeom prst="rect">
            <a:avLst/>
          </a:prstGeom>
          <a:ln>
            <a:solidFill>
              <a:sysClr val="windowText" lastClr="000000"/>
            </a:solidFill>
          </a:ln>
        </xdr:spPr>
      </xdr:pic>
      <xdr:sp macro="" textlink="">
        <xdr:nvSpPr>
          <xdr:cNvPr id="10" name="テキスト ボックス 9">
            <a:extLst>
              <a:ext uri="{FF2B5EF4-FFF2-40B4-BE49-F238E27FC236}">
                <a16:creationId xmlns:a16="http://schemas.microsoft.com/office/drawing/2014/main" id="{537EDEDE-6A0F-7864-6A40-6992FEA4A543}"/>
              </a:ext>
            </a:extLst>
          </xdr:cNvPr>
          <xdr:cNvSpPr txBox="1"/>
        </xdr:nvSpPr>
        <xdr:spPr>
          <a:xfrm>
            <a:off x="10591800" y="13504172"/>
            <a:ext cx="485775" cy="2476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No.2</a:t>
            </a:r>
            <a:endParaRPr kumimoji="1" lang="ja-JP" altLang="en-US" sz="1100"/>
          </a:p>
        </xdr:txBody>
      </xdr:sp>
    </xdr:grpSp>
    <xdr:clientData/>
  </xdr:twoCellAnchor>
  <xdr:twoCellAnchor>
    <xdr:from>
      <xdr:col>1</xdr:col>
      <xdr:colOff>219202</xdr:colOff>
      <xdr:row>31</xdr:row>
      <xdr:rowOff>3172</xdr:rowOff>
    </xdr:from>
    <xdr:to>
      <xdr:col>8</xdr:col>
      <xdr:colOff>380939</xdr:colOff>
      <xdr:row>40</xdr:row>
      <xdr:rowOff>333373</xdr:rowOff>
    </xdr:to>
    <xdr:grpSp>
      <xdr:nvGrpSpPr>
        <xdr:cNvPr id="11" name="グループ化 10">
          <a:extLst>
            <a:ext uri="{FF2B5EF4-FFF2-40B4-BE49-F238E27FC236}">
              <a16:creationId xmlns:a16="http://schemas.microsoft.com/office/drawing/2014/main" id="{5F61C6D7-41E2-4FCC-B0B2-E975AE84D42F}"/>
            </a:ext>
          </a:extLst>
        </xdr:cNvPr>
        <xdr:cNvGrpSpPr/>
      </xdr:nvGrpSpPr>
      <xdr:grpSpPr>
        <a:xfrm>
          <a:off x="600202" y="8851897"/>
          <a:ext cx="3495487" cy="3330576"/>
          <a:chOff x="11087308" y="13726076"/>
          <a:chExt cx="3412895" cy="3327309"/>
        </a:xfrm>
      </xdr:grpSpPr>
      <xdr:pic>
        <xdr:nvPicPr>
          <xdr:cNvPr id="12" name="図 11">
            <a:extLst>
              <a:ext uri="{FF2B5EF4-FFF2-40B4-BE49-F238E27FC236}">
                <a16:creationId xmlns:a16="http://schemas.microsoft.com/office/drawing/2014/main" id="{1C8E818C-211F-28D6-B2D5-3979EECF65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87308" y="13726076"/>
            <a:ext cx="3412895" cy="3327309"/>
          </a:xfrm>
          <a:prstGeom prst="rect">
            <a:avLst/>
          </a:prstGeom>
          <a:ln>
            <a:solidFill>
              <a:sysClr val="windowText" lastClr="000000"/>
            </a:solidFill>
          </a:ln>
        </xdr:spPr>
      </xdr:pic>
      <xdr:sp macro="" textlink="">
        <xdr:nvSpPr>
          <xdr:cNvPr id="13" name="テキスト ボックス 12">
            <a:extLst>
              <a:ext uri="{FF2B5EF4-FFF2-40B4-BE49-F238E27FC236}">
                <a16:creationId xmlns:a16="http://schemas.microsoft.com/office/drawing/2014/main" id="{9928FC36-A0F3-F4D7-3CAC-206367D050A2}"/>
              </a:ext>
            </a:extLst>
          </xdr:cNvPr>
          <xdr:cNvSpPr txBox="1"/>
        </xdr:nvSpPr>
        <xdr:spPr>
          <a:xfrm>
            <a:off x="11090462" y="13726085"/>
            <a:ext cx="463363" cy="24764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No.1</a:t>
            </a:r>
            <a:endParaRPr kumimoji="1" lang="ja-JP" altLang="en-US" sz="1100"/>
          </a:p>
        </xdr:txBody>
      </xdr:sp>
    </xdr:grpSp>
    <xdr:clientData/>
  </xdr:twoCellAnchor>
  <xdr:twoCellAnchor>
    <xdr:from>
      <xdr:col>25</xdr:col>
      <xdr:colOff>1210430</xdr:colOff>
      <xdr:row>31</xdr:row>
      <xdr:rowOff>0</xdr:rowOff>
    </xdr:from>
    <xdr:to>
      <xdr:col>29</xdr:col>
      <xdr:colOff>900611</xdr:colOff>
      <xdr:row>44</xdr:row>
      <xdr:rowOff>209550</xdr:rowOff>
    </xdr:to>
    <xdr:grpSp>
      <xdr:nvGrpSpPr>
        <xdr:cNvPr id="14" name="グループ化 13">
          <a:extLst>
            <a:ext uri="{FF2B5EF4-FFF2-40B4-BE49-F238E27FC236}">
              <a16:creationId xmlns:a16="http://schemas.microsoft.com/office/drawing/2014/main" id="{A55105F3-A695-4483-8CC9-9668367FC657}"/>
            </a:ext>
          </a:extLst>
        </xdr:cNvPr>
        <xdr:cNvGrpSpPr/>
      </xdr:nvGrpSpPr>
      <xdr:grpSpPr>
        <a:xfrm>
          <a:off x="12068930" y="8848725"/>
          <a:ext cx="3566856" cy="4543425"/>
          <a:chOff x="13851006" y="17087022"/>
          <a:chExt cx="3597165" cy="4562061"/>
        </a:xfrm>
      </xdr:grpSpPr>
      <xdr:pic>
        <xdr:nvPicPr>
          <xdr:cNvPr id="15" name="図 14">
            <a:extLst>
              <a:ext uri="{FF2B5EF4-FFF2-40B4-BE49-F238E27FC236}">
                <a16:creationId xmlns:a16="http://schemas.microsoft.com/office/drawing/2014/main" id="{B914539E-1880-4F24-AF98-5DBFDA43F1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3874518" y="17087022"/>
            <a:ext cx="3573653" cy="4562061"/>
          </a:xfrm>
          <a:prstGeom prst="rect">
            <a:avLst/>
          </a:prstGeom>
          <a:ln>
            <a:solidFill>
              <a:sysClr val="windowText" lastClr="000000"/>
            </a:solidFill>
          </a:ln>
        </xdr:spPr>
      </xdr:pic>
      <xdr:sp macro="" textlink="">
        <xdr:nvSpPr>
          <xdr:cNvPr id="16" name="テキスト ボックス 15">
            <a:extLst>
              <a:ext uri="{FF2B5EF4-FFF2-40B4-BE49-F238E27FC236}">
                <a16:creationId xmlns:a16="http://schemas.microsoft.com/office/drawing/2014/main" id="{762BA4CC-699D-3199-9681-C4BB6F2ED64B}"/>
              </a:ext>
            </a:extLst>
          </xdr:cNvPr>
          <xdr:cNvSpPr txBox="1"/>
        </xdr:nvSpPr>
        <xdr:spPr>
          <a:xfrm>
            <a:off x="13851006" y="17087022"/>
            <a:ext cx="486713" cy="24625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No.4</a:t>
            </a:r>
            <a:endParaRPr kumimoji="1" lang="ja-JP" altLang="en-US" sz="1100"/>
          </a:p>
        </xdr:txBody>
      </xdr:sp>
    </xdr:grpSp>
    <xdr:clientData/>
  </xdr:twoCellAnchor>
  <xdr:twoCellAnchor>
    <xdr:from>
      <xdr:col>19</xdr:col>
      <xdr:colOff>0</xdr:colOff>
      <xdr:row>31</xdr:row>
      <xdr:rowOff>0</xdr:rowOff>
    </xdr:from>
    <xdr:to>
      <xdr:col>25</xdr:col>
      <xdr:colOff>830056</xdr:colOff>
      <xdr:row>41</xdr:row>
      <xdr:rowOff>0</xdr:rowOff>
    </xdr:to>
    <xdr:grpSp>
      <xdr:nvGrpSpPr>
        <xdr:cNvPr id="17" name="グループ化 16">
          <a:extLst>
            <a:ext uri="{FF2B5EF4-FFF2-40B4-BE49-F238E27FC236}">
              <a16:creationId xmlns:a16="http://schemas.microsoft.com/office/drawing/2014/main" id="{BDA85750-098E-4FB7-ABAF-492F4F66C7C7}"/>
            </a:ext>
          </a:extLst>
        </xdr:cNvPr>
        <xdr:cNvGrpSpPr/>
      </xdr:nvGrpSpPr>
      <xdr:grpSpPr>
        <a:xfrm>
          <a:off x="8286750" y="8848725"/>
          <a:ext cx="3401806" cy="3333750"/>
          <a:chOff x="10079934" y="17047982"/>
          <a:chExt cx="3412435" cy="3049703"/>
        </a:xfrm>
      </xdr:grpSpPr>
      <xdr:pic>
        <xdr:nvPicPr>
          <xdr:cNvPr id="18" name="図 17">
            <a:extLst>
              <a:ext uri="{FF2B5EF4-FFF2-40B4-BE49-F238E27FC236}">
                <a16:creationId xmlns:a16="http://schemas.microsoft.com/office/drawing/2014/main" id="{C593D14C-1348-E46C-7667-8158528B09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5624" r="5624"/>
          <a:stretch/>
        </xdr:blipFill>
        <xdr:spPr>
          <a:xfrm>
            <a:off x="10079934" y="17047982"/>
            <a:ext cx="3412435" cy="3049703"/>
          </a:xfrm>
          <a:prstGeom prst="rect">
            <a:avLst/>
          </a:prstGeom>
          <a:ln>
            <a:solidFill>
              <a:sysClr val="windowText" lastClr="000000"/>
            </a:solidFill>
          </a:ln>
        </xdr:spPr>
      </xdr:pic>
      <xdr:sp macro="" textlink="">
        <xdr:nvSpPr>
          <xdr:cNvPr id="19" name="テキスト ボックス 18">
            <a:extLst>
              <a:ext uri="{FF2B5EF4-FFF2-40B4-BE49-F238E27FC236}">
                <a16:creationId xmlns:a16="http://schemas.microsoft.com/office/drawing/2014/main" id="{9B0BB2DC-6E92-B274-EA07-E0238FC6F768}"/>
              </a:ext>
            </a:extLst>
          </xdr:cNvPr>
          <xdr:cNvSpPr txBox="1"/>
        </xdr:nvSpPr>
        <xdr:spPr>
          <a:xfrm>
            <a:off x="10079934" y="17047982"/>
            <a:ext cx="486713" cy="24625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t>No.3</a:t>
            </a:r>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23</xdr:row>
      <xdr:rowOff>133350</xdr:rowOff>
    </xdr:from>
    <xdr:to>
      <xdr:col>18</xdr:col>
      <xdr:colOff>0</xdr:colOff>
      <xdr:row>26</xdr:row>
      <xdr:rowOff>0</xdr:rowOff>
    </xdr:to>
    <xdr:pic>
      <xdr:nvPicPr>
        <xdr:cNvPr id="3" name="Picture 1" descr="安心MH協会ロゴ">
          <a:extLst>
            <a:ext uri="{FF2B5EF4-FFF2-40B4-BE49-F238E27FC236}">
              <a16:creationId xmlns:a16="http://schemas.microsoft.com/office/drawing/2014/main" id="{4426EF62-FC74-4F91-AB07-148E675B2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7800975"/>
          <a:ext cx="5000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10</xdr:row>
      <xdr:rowOff>0</xdr:rowOff>
    </xdr:from>
    <xdr:ext cx="2431677" cy="1008529"/>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47382" y="3361765"/>
              <a:ext cx="2431677" cy="100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ctr"/>
              <a:r>
                <a:rPr kumimoji="1" lang="en-US" altLang="ja-JP" sz="3200" i="1">
                  <a:latin typeface="+mn-ea"/>
                  <a:ea typeface="+mn-ea"/>
                </a:rPr>
                <a:t>Fs</a:t>
              </a:r>
              <a:r>
                <a:rPr kumimoji="1" lang="en-US" altLang="ja-JP" sz="3200" i="1" baseline="0">
                  <a:latin typeface="+mn-ea"/>
                  <a:ea typeface="+mn-ea"/>
                </a:rPr>
                <a:t> </a:t>
              </a:r>
              <a14:m>
                <m:oMath xmlns:m="http://schemas.openxmlformats.org/officeDocument/2006/math">
                  <m:r>
                    <a:rPr kumimoji="1" lang="en-US" altLang="ja-JP" sz="3200" i="1">
                      <a:latin typeface="Cambria Math" panose="02040503050406030204" pitchFamily="18" charset="0"/>
                      <a:ea typeface="+mn-ea"/>
                    </a:rPr>
                    <m:t>=</m:t>
                  </m:r>
                  <m:f>
                    <m:fPr>
                      <m:ctrlPr>
                        <a:rPr kumimoji="1" lang="en-US" altLang="ja-JP" sz="3200" i="1">
                          <a:latin typeface="Cambria Math" panose="02040503050406030204" pitchFamily="18" charset="0"/>
                          <a:ea typeface="+mn-ea"/>
                        </a:rPr>
                      </m:ctrlPr>
                    </m:fPr>
                    <m:num>
                      <m:r>
                        <a:rPr kumimoji="1" lang="en-US" altLang="ja-JP" sz="3200" b="0" i="1">
                          <a:latin typeface="Cambria Math" panose="02040503050406030204" pitchFamily="18" charset="0"/>
                          <a:ea typeface="+mn-ea"/>
                        </a:rPr>
                        <m:t>𝑊</m:t>
                      </m:r>
                      <m:r>
                        <a:rPr kumimoji="1" lang="en-US" altLang="ja-JP" sz="3200" b="0" i="1">
                          <a:latin typeface="Cambria Math" panose="02040503050406030204" pitchFamily="18" charset="0"/>
                          <a:ea typeface="+mn-ea"/>
                        </a:rPr>
                        <m:t> + </m:t>
                      </m:r>
                      <m:r>
                        <a:rPr kumimoji="1" lang="en-US" altLang="ja-JP" sz="3200" b="0" i="1">
                          <a:latin typeface="Cambria Math" panose="02040503050406030204" pitchFamily="18" charset="0"/>
                          <a:ea typeface="+mn-ea"/>
                        </a:rPr>
                        <m:t>𝑄</m:t>
                      </m:r>
                    </m:num>
                    <m:den>
                      <m:sSub>
                        <m:sSubPr>
                          <m:ctrlPr>
                            <a:rPr kumimoji="1" lang="en-US" altLang="ja-JP" sz="3200" b="0" i="1">
                              <a:latin typeface="Cambria Math" panose="02040503050406030204" pitchFamily="18" charset="0"/>
                              <a:ea typeface="+mn-ea"/>
                            </a:rPr>
                          </m:ctrlPr>
                        </m:sSubPr>
                        <m:e>
                          <m:r>
                            <a:rPr kumimoji="1" lang="en-US" altLang="ja-JP" sz="3200" b="0" i="1">
                              <a:latin typeface="Cambria Math" panose="02040503050406030204" pitchFamily="18" charset="0"/>
                              <a:ea typeface="+mn-ea"/>
                            </a:rPr>
                            <m:t>𝑈</m:t>
                          </m:r>
                        </m:e>
                        <m:sub>
                          <m:r>
                            <a:rPr kumimoji="1" lang="en-US" altLang="ja-JP" sz="3200" b="0" i="1">
                              <a:latin typeface="Cambria Math" panose="02040503050406030204" pitchFamily="18" charset="0"/>
                              <a:ea typeface="+mn-ea"/>
                            </a:rPr>
                            <m:t>𝑤</m:t>
                          </m:r>
                        </m:sub>
                      </m:sSub>
                      <m:r>
                        <a:rPr kumimoji="1" lang="en-US" altLang="ja-JP" sz="3200" b="0" i="1">
                          <a:latin typeface="Cambria Math" panose="02040503050406030204" pitchFamily="18" charset="0"/>
                          <a:ea typeface="+mn-ea"/>
                        </a:rPr>
                        <m:t> + </m:t>
                      </m:r>
                      <m:sSub>
                        <m:sSubPr>
                          <m:ctrlPr>
                            <a:rPr kumimoji="1" lang="en-US" altLang="ja-JP" sz="3200" b="0" i="1">
                              <a:latin typeface="Cambria Math" panose="02040503050406030204" pitchFamily="18" charset="0"/>
                              <a:ea typeface="+mn-ea"/>
                            </a:rPr>
                          </m:ctrlPr>
                        </m:sSubPr>
                        <m:e>
                          <m:r>
                            <a:rPr kumimoji="1" lang="en-US" altLang="ja-JP" sz="3200" b="0" i="1">
                              <a:latin typeface="Cambria Math" panose="02040503050406030204" pitchFamily="18" charset="0"/>
                              <a:ea typeface="+mn-ea"/>
                            </a:rPr>
                            <m:t>𝑈</m:t>
                          </m:r>
                        </m:e>
                        <m:sub>
                          <m:r>
                            <a:rPr kumimoji="1" lang="en-US" altLang="ja-JP" sz="3200" b="0" i="1">
                              <a:latin typeface="Cambria Math" panose="02040503050406030204" pitchFamily="18" charset="0"/>
                              <a:ea typeface="+mn-ea"/>
                            </a:rPr>
                            <m:t>𝑑</m:t>
                          </m:r>
                        </m:sub>
                      </m:sSub>
                    </m:den>
                  </m:f>
                </m:oMath>
              </a14:m>
              <a:endParaRPr kumimoji="1" lang="ja-JP" altLang="en-US" sz="3200" i="1">
                <a:latin typeface="+mn-ea"/>
                <a:ea typeface="+mn-ea"/>
              </a:endParaRPr>
            </a:p>
          </xdr:txBody>
        </xdr:sp>
      </mc:Choice>
      <mc:Fallback xmlns="">
        <xdr:sp macro="" textlink="">
          <xdr:nvSpPr>
            <xdr:cNvPr id="4" name="テキスト ボックス 3">
              <a:extLst>
                <a:ext uri="{FF2B5EF4-FFF2-40B4-BE49-F238E27FC236}">
                  <a16:creationId xmlns:a16="http://schemas.microsoft.com/office/drawing/2014/main" id="{BD6C3F7C-4318-4D46-8855-E9AD73DEC250}"/>
                </a:ext>
              </a:extLst>
            </xdr:cNvPr>
            <xdr:cNvSpPr txBox="1"/>
          </xdr:nvSpPr>
          <xdr:spPr>
            <a:xfrm>
              <a:off x="347382" y="3361765"/>
              <a:ext cx="2431677" cy="100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ctr"/>
              <a:r>
                <a:rPr kumimoji="1" lang="en-US" altLang="ja-JP" sz="3200" i="1">
                  <a:latin typeface="+mn-ea"/>
                  <a:ea typeface="+mn-ea"/>
                </a:rPr>
                <a:t>Fs</a:t>
              </a:r>
              <a:r>
                <a:rPr kumimoji="1" lang="en-US" altLang="ja-JP" sz="3200" i="1" baseline="0">
                  <a:latin typeface="+mn-ea"/>
                  <a:ea typeface="+mn-ea"/>
                </a:rPr>
                <a:t> </a:t>
              </a:r>
              <a:r>
                <a:rPr kumimoji="1" lang="en-US" altLang="ja-JP" sz="3200" i="0">
                  <a:latin typeface="+mn-ea"/>
                  <a:ea typeface="+mn-ea"/>
                </a:rPr>
                <a:t>=(</a:t>
              </a:r>
              <a:r>
                <a:rPr kumimoji="1" lang="en-US" altLang="ja-JP" sz="3200" b="0" i="0">
                  <a:latin typeface="+mn-ea"/>
                  <a:ea typeface="+mn-ea"/>
                </a:rPr>
                <a:t>𝑊 + 𝑄)/(𝑈_𝑤  + 𝑈_𝑑 )</a:t>
              </a:r>
              <a:endParaRPr kumimoji="1" lang="ja-JP" altLang="en-US" sz="3200" i="1">
                <a:latin typeface="+mn-ea"/>
                <a:ea typeface="+mn-ea"/>
              </a:endParaRPr>
            </a:p>
          </xdr:txBody>
        </xdr:sp>
      </mc:Fallback>
    </mc:AlternateContent>
    <xdr:clientData/>
  </xdr:oneCellAnchor>
  <xdr:twoCellAnchor>
    <xdr:from>
      <xdr:col>13</xdr:col>
      <xdr:colOff>10452</xdr:colOff>
      <xdr:row>5</xdr:row>
      <xdr:rowOff>9525</xdr:rowOff>
    </xdr:from>
    <xdr:to>
      <xdr:col>19</xdr:col>
      <xdr:colOff>123823</xdr:colOff>
      <xdr:row>13</xdr:row>
      <xdr:rowOff>9526</xdr:rowOff>
    </xdr:to>
    <xdr:grpSp>
      <xdr:nvGrpSpPr>
        <xdr:cNvPr id="26" name="グループ化 25">
          <a:extLst>
            <a:ext uri="{FF2B5EF4-FFF2-40B4-BE49-F238E27FC236}">
              <a16:creationId xmlns:a16="http://schemas.microsoft.com/office/drawing/2014/main" id="{00000000-0008-0000-0300-00001A000000}"/>
            </a:ext>
          </a:extLst>
        </xdr:cNvPr>
        <xdr:cNvGrpSpPr/>
      </xdr:nvGrpSpPr>
      <xdr:grpSpPr>
        <a:xfrm>
          <a:off x="4220502" y="1676400"/>
          <a:ext cx="2056471" cy="2667001"/>
          <a:chOff x="4512417" y="1680882"/>
          <a:chExt cx="2217774" cy="2689413"/>
        </a:xfrm>
      </xdr:grpSpPr>
      <xdr:grpSp>
        <xdr:nvGrpSpPr>
          <xdr:cNvPr id="6" name="Group 20">
            <a:extLst>
              <a:ext uri="{FF2B5EF4-FFF2-40B4-BE49-F238E27FC236}">
                <a16:creationId xmlns:a16="http://schemas.microsoft.com/office/drawing/2014/main" id="{00000000-0008-0000-0300-000006000000}"/>
              </a:ext>
            </a:extLst>
          </xdr:cNvPr>
          <xdr:cNvGrpSpPr>
            <a:grpSpLocks/>
          </xdr:cNvGrpSpPr>
        </xdr:nvGrpSpPr>
        <xdr:grpSpPr bwMode="auto">
          <a:xfrm>
            <a:off x="5210735" y="1692088"/>
            <a:ext cx="1042147" cy="2017059"/>
            <a:chOff x="685" y="172"/>
            <a:chExt cx="151" cy="343"/>
          </a:xfrm>
        </xdr:grpSpPr>
        <xdr:sp macro="" textlink="">
          <xdr:nvSpPr>
            <xdr:cNvPr id="7" name="Freeform 21">
              <a:extLst>
                <a:ext uri="{FF2B5EF4-FFF2-40B4-BE49-F238E27FC236}">
                  <a16:creationId xmlns:a16="http://schemas.microsoft.com/office/drawing/2014/main" id="{00000000-0008-0000-0300-000007000000}"/>
                </a:ext>
              </a:extLst>
            </xdr:cNvPr>
            <xdr:cNvSpPr>
              <a:spLocks/>
            </xdr:cNvSpPr>
          </xdr:nvSpPr>
          <xdr:spPr bwMode="auto">
            <a:xfrm>
              <a:off x="686" y="180"/>
              <a:ext cx="149" cy="335"/>
            </a:xfrm>
            <a:custGeom>
              <a:avLst/>
              <a:gdLst>
                <a:gd name="T0" fmla="*/ 54 w 149"/>
                <a:gd name="T1" fmla="*/ 0 h 335"/>
                <a:gd name="T2" fmla="*/ 54 w 149"/>
                <a:gd name="T3" fmla="*/ 12 h 335"/>
                <a:gd name="T4" fmla="*/ 0 w 149"/>
                <a:gd name="T5" fmla="*/ 91 h 335"/>
                <a:gd name="T6" fmla="*/ 0 w 149"/>
                <a:gd name="T7" fmla="*/ 335 h 335"/>
                <a:gd name="T8" fmla="*/ 149 w 149"/>
                <a:gd name="T9" fmla="*/ 335 h 335"/>
                <a:gd name="T10" fmla="*/ 149 w 149"/>
                <a:gd name="T11" fmla="*/ 1 h 335"/>
                <a:gd name="T12" fmla="*/ 54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cap="flat" cmpd="sng">
              <a:solidFill>
                <a:srgbClr val="000000"/>
              </a:solidFill>
              <a:prstDash val="solid"/>
              <a:round/>
              <a:headEnd/>
              <a:tailEnd/>
            </a:ln>
          </xdr:spPr>
          <xdr:txBody>
            <a:bodyPr/>
            <a:lstStyle/>
            <a:p>
              <a:endParaRPr lang="ja-JP" altLang="en-US"/>
            </a:p>
          </xdr:txBody>
        </xdr:sp>
        <xdr:sp macro="" textlink="">
          <xdr:nvSpPr>
            <xdr:cNvPr id="8" name="Line 22">
              <a:extLst>
                <a:ext uri="{FF2B5EF4-FFF2-40B4-BE49-F238E27FC236}">
                  <a16:creationId xmlns:a16="http://schemas.microsoft.com/office/drawing/2014/main" id="{00000000-0008-0000-0300-000008000000}"/>
                </a:ext>
              </a:extLst>
            </xdr:cNvPr>
            <xdr:cNvSpPr>
              <a:spLocks noChangeShapeType="1"/>
            </xdr:cNvSpPr>
          </xdr:nvSpPr>
          <xdr:spPr bwMode="auto">
            <a:xfrm>
              <a:off x="685" y="499"/>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23">
              <a:extLst>
                <a:ext uri="{FF2B5EF4-FFF2-40B4-BE49-F238E27FC236}">
                  <a16:creationId xmlns:a16="http://schemas.microsoft.com/office/drawing/2014/main" id="{00000000-0008-0000-0300-000009000000}"/>
                </a:ext>
              </a:extLst>
            </xdr:cNvPr>
            <xdr:cNvSpPr>
              <a:spLocks noChangeShapeType="1"/>
            </xdr:cNvSpPr>
          </xdr:nvSpPr>
          <xdr:spPr bwMode="auto">
            <a:xfrm>
              <a:off x="687" y="343"/>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0" name="Line 24">
              <a:extLst>
                <a:ext uri="{FF2B5EF4-FFF2-40B4-BE49-F238E27FC236}">
                  <a16:creationId xmlns:a16="http://schemas.microsoft.com/office/drawing/2014/main" id="{00000000-0008-0000-0300-00000A000000}"/>
                </a:ext>
              </a:extLst>
            </xdr:cNvPr>
            <xdr:cNvSpPr>
              <a:spLocks noChangeShapeType="1"/>
            </xdr:cNvSpPr>
          </xdr:nvSpPr>
          <xdr:spPr bwMode="auto">
            <a:xfrm>
              <a:off x="687" y="270"/>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25">
              <a:extLst>
                <a:ext uri="{FF2B5EF4-FFF2-40B4-BE49-F238E27FC236}">
                  <a16:creationId xmlns:a16="http://schemas.microsoft.com/office/drawing/2014/main" id="{00000000-0008-0000-0300-00000B000000}"/>
                </a:ext>
              </a:extLst>
            </xdr:cNvPr>
            <xdr:cNvSpPr>
              <a:spLocks noChangeShapeType="1"/>
            </xdr:cNvSpPr>
          </xdr:nvSpPr>
          <xdr:spPr bwMode="auto">
            <a:xfrm>
              <a:off x="740" y="191"/>
              <a:ext cx="9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12" name="Freeform 26">
              <a:extLst>
                <a:ext uri="{FF2B5EF4-FFF2-40B4-BE49-F238E27FC236}">
                  <a16:creationId xmlns:a16="http://schemas.microsoft.com/office/drawing/2014/main" id="{00000000-0008-0000-0300-00000C000000}"/>
                </a:ext>
              </a:extLst>
            </xdr:cNvPr>
            <xdr:cNvSpPr>
              <a:spLocks/>
            </xdr:cNvSpPr>
          </xdr:nvSpPr>
          <xdr:spPr bwMode="auto">
            <a:xfrm>
              <a:off x="741" y="172"/>
              <a:ext cx="94" cy="8"/>
            </a:xfrm>
            <a:custGeom>
              <a:avLst/>
              <a:gdLst>
                <a:gd name="T0" fmla="*/ 0 w 94"/>
                <a:gd name="T1" fmla="*/ 10 h 10"/>
                <a:gd name="T2" fmla="*/ 7 w 94"/>
                <a:gd name="T3" fmla="*/ 0 h 10"/>
                <a:gd name="T4" fmla="*/ 86 w 94"/>
                <a:gd name="T5" fmla="*/ 0 h 10"/>
                <a:gd name="T6" fmla="*/ 94 w 94"/>
                <a:gd name="T7" fmla="*/ 10 h 10"/>
                <a:gd name="T8" fmla="*/ 0 w 94"/>
                <a:gd name="T9" fmla="*/ 1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txBody>
            <a:bodyPr/>
            <a:lstStyle/>
            <a:p>
              <a:endParaRPr lang="ja-JP" altLang="en-US"/>
            </a:p>
          </xdr:txBody>
        </xdr:sp>
      </xdr:grpSp>
      <xdr:sp macro="" textlink="">
        <xdr:nvSpPr>
          <xdr:cNvPr id="13" name="Text Box 27">
            <a:extLst>
              <a:ext uri="{FF2B5EF4-FFF2-40B4-BE49-F238E27FC236}">
                <a16:creationId xmlns:a16="http://schemas.microsoft.com/office/drawing/2014/main" id="{00000000-0008-0000-0300-00000D000000}"/>
              </a:ext>
            </a:extLst>
          </xdr:cNvPr>
          <xdr:cNvSpPr txBox="1">
            <a:spLocks noChangeArrowheads="1"/>
          </xdr:cNvSpPr>
        </xdr:nvSpPr>
        <xdr:spPr bwMode="auto">
          <a:xfrm flipH="1">
            <a:off x="5653500" y="2353235"/>
            <a:ext cx="252000" cy="252000"/>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0" tIns="0" rIns="0" bIns="0" anchor="ctr" upright="1"/>
          <a:lstStyle/>
          <a:p>
            <a:pPr algn="ctr" rtl="0">
              <a:defRPr sz="1000"/>
            </a:pPr>
            <a:r>
              <a:rPr lang="ja-JP" altLang="en-US" sz="1200" b="0" i="1" u="none" strike="noStrike" baseline="0">
                <a:solidFill>
                  <a:srgbClr val="000000"/>
                </a:solidFill>
                <a:latin typeface="+mn-ea"/>
                <a:ea typeface="+mn-ea"/>
              </a:rPr>
              <a:t>Ｑ</a:t>
            </a:r>
          </a:p>
        </xdr:txBody>
      </xdr:sp>
      <xdr:sp macro="" textlink="">
        <xdr:nvSpPr>
          <xdr:cNvPr id="14" name="AutoShape 28">
            <a:extLst>
              <a:ext uri="{FF2B5EF4-FFF2-40B4-BE49-F238E27FC236}">
                <a16:creationId xmlns:a16="http://schemas.microsoft.com/office/drawing/2014/main" id="{00000000-0008-0000-0300-00000E000000}"/>
              </a:ext>
            </a:extLst>
          </xdr:cNvPr>
          <xdr:cNvSpPr>
            <a:spLocks noChangeArrowheads="1"/>
          </xdr:cNvSpPr>
        </xdr:nvSpPr>
        <xdr:spPr bwMode="auto">
          <a:xfrm>
            <a:off x="5531331" y="2543968"/>
            <a:ext cx="72000" cy="326651"/>
          </a:xfrm>
          <a:prstGeom prst="downArrow">
            <a:avLst>
              <a:gd name="adj1" fmla="val 50000"/>
              <a:gd name="adj2" fmla="val 112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AutoShape 29">
            <a:extLst>
              <a:ext uri="{FF2B5EF4-FFF2-40B4-BE49-F238E27FC236}">
                <a16:creationId xmlns:a16="http://schemas.microsoft.com/office/drawing/2014/main" id="{00000000-0008-0000-0300-00000F000000}"/>
              </a:ext>
            </a:extLst>
          </xdr:cNvPr>
          <xdr:cNvSpPr>
            <a:spLocks noChangeArrowheads="1"/>
          </xdr:cNvSpPr>
        </xdr:nvSpPr>
        <xdr:spPr bwMode="auto">
          <a:xfrm flipH="1">
            <a:off x="5531222" y="3378014"/>
            <a:ext cx="72000" cy="326652"/>
          </a:xfrm>
          <a:prstGeom prst="downArrow">
            <a:avLst>
              <a:gd name="adj1" fmla="val 50000"/>
              <a:gd name="adj2" fmla="val 1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6" name="Text Box 30">
            <a:extLst>
              <a:ext uri="{FF2B5EF4-FFF2-40B4-BE49-F238E27FC236}">
                <a16:creationId xmlns:a16="http://schemas.microsoft.com/office/drawing/2014/main" id="{00000000-0008-0000-0300-000010000000}"/>
              </a:ext>
            </a:extLst>
          </xdr:cNvPr>
          <xdr:cNvSpPr txBox="1">
            <a:spLocks noChangeArrowheads="1"/>
          </xdr:cNvSpPr>
        </xdr:nvSpPr>
        <xdr:spPr bwMode="auto">
          <a:xfrm>
            <a:off x="5657663" y="3168841"/>
            <a:ext cx="252000" cy="252000"/>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0" tIns="0" rIns="0" bIns="0" anchor="ctr" anchorCtr="0" upright="1"/>
          <a:lstStyle/>
          <a:p>
            <a:pPr algn="l" rtl="0">
              <a:defRPr sz="1000"/>
            </a:pPr>
            <a:r>
              <a:rPr lang="en-US" altLang="ja-JP" sz="1200" b="0" i="1" u="none" strike="noStrike" baseline="0">
                <a:solidFill>
                  <a:srgbClr val="000000"/>
                </a:solidFill>
                <a:latin typeface="+mn-ea"/>
                <a:ea typeface="+mn-ea"/>
              </a:rPr>
              <a:t>W</a:t>
            </a:r>
          </a:p>
        </xdr:txBody>
      </xdr:sp>
      <xdr:sp macro="" textlink="">
        <xdr:nvSpPr>
          <xdr:cNvPr id="17" name="AutoShape 31">
            <a:extLst>
              <a:ext uri="{FF2B5EF4-FFF2-40B4-BE49-F238E27FC236}">
                <a16:creationId xmlns:a16="http://schemas.microsoft.com/office/drawing/2014/main" id="{00000000-0008-0000-0300-000011000000}"/>
              </a:ext>
            </a:extLst>
          </xdr:cNvPr>
          <xdr:cNvSpPr>
            <a:spLocks noChangeArrowheads="1"/>
          </xdr:cNvSpPr>
        </xdr:nvSpPr>
        <xdr:spPr bwMode="auto">
          <a:xfrm flipH="1">
            <a:off x="5497603" y="3717552"/>
            <a:ext cx="150161" cy="316566"/>
          </a:xfrm>
          <a:prstGeom prst="upArrow">
            <a:avLst>
              <a:gd name="adj1" fmla="val 50000"/>
              <a:gd name="adj2" fmla="val 100000"/>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8" name="Text Box 32">
            <a:extLst>
              <a:ext uri="{FF2B5EF4-FFF2-40B4-BE49-F238E27FC236}">
                <a16:creationId xmlns:a16="http://schemas.microsoft.com/office/drawing/2014/main" id="{00000000-0008-0000-0300-000012000000}"/>
              </a:ext>
            </a:extLst>
          </xdr:cNvPr>
          <xdr:cNvSpPr txBox="1">
            <a:spLocks noChangeArrowheads="1"/>
          </xdr:cNvSpPr>
        </xdr:nvSpPr>
        <xdr:spPr bwMode="auto">
          <a:xfrm>
            <a:off x="5737412" y="3731559"/>
            <a:ext cx="694764" cy="313765"/>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ctr" upright="1"/>
          <a:lstStyle/>
          <a:p>
            <a:pPr algn="l" rtl="0">
              <a:defRPr sz="1000"/>
            </a:pPr>
            <a:r>
              <a:rPr lang="en-US" altLang="ja-JP" sz="1200" b="0" i="1" u="none" strike="noStrike" baseline="0">
                <a:solidFill>
                  <a:srgbClr val="000000"/>
                </a:solidFill>
                <a:latin typeface="+mn-ea"/>
                <a:ea typeface="+mn-ea"/>
              </a:rPr>
              <a:t>U</a:t>
            </a:r>
            <a:r>
              <a:rPr lang="en-US" altLang="ja-JP" sz="1200" b="0" i="1" u="none" strike="noStrike" baseline="-25000">
                <a:solidFill>
                  <a:srgbClr val="000000"/>
                </a:solidFill>
                <a:latin typeface="+mn-ea"/>
                <a:ea typeface="+mn-ea"/>
              </a:rPr>
              <a:t>w</a:t>
            </a:r>
            <a:r>
              <a:rPr lang="en-US" altLang="ja-JP" sz="1200" b="0" i="1" u="none" strike="noStrike" baseline="0">
                <a:solidFill>
                  <a:srgbClr val="000000"/>
                </a:solidFill>
                <a:latin typeface="+mn-ea"/>
                <a:ea typeface="+mn-ea"/>
              </a:rPr>
              <a:t>+U</a:t>
            </a:r>
            <a:r>
              <a:rPr lang="en-US" altLang="ja-JP" sz="1200" b="0" i="1" u="none" strike="noStrike" baseline="-25000">
                <a:solidFill>
                  <a:srgbClr val="000000"/>
                </a:solidFill>
                <a:latin typeface="+mn-ea"/>
                <a:ea typeface="+mn-ea"/>
              </a:rPr>
              <a:t>d</a:t>
            </a:r>
          </a:p>
        </xdr:txBody>
      </xdr:sp>
      <xdr:sp macro="" textlink="">
        <xdr:nvSpPr>
          <xdr:cNvPr id="19" name="Rectangle 34" descr="れんが (斜め)">
            <a:extLst>
              <a:ext uri="{FF2B5EF4-FFF2-40B4-BE49-F238E27FC236}">
                <a16:creationId xmlns:a16="http://schemas.microsoft.com/office/drawing/2014/main" id="{00000000-0008-0000-0300-000013000000}"/>
              </a:ext>
            </a:extLst>
          </xdr:cNvPr>
          <xdr:cNvSpPr>
            <a:spLocks noChangeArrowheads="1"/>
          </xdr:cNvSpPr>
        </xdr:nvSpPr>
        <xdr:spPr bwMode="auto">
          <a:xfrm>
            <a:off x="4512417" y="1680882"/>
            <a:ext cx="714438" cy="144340"/>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xnSp macro="">
        <xdr:nvCxnSpPr>
          <xdr:cNvPr id="21" name="直線コネクタ 20">
            <a:extLst>
              <a:ext uri="{FF2B5EF4-FFF2-40B4-BE49-F238E27FC236}">
                <a16:creationId xmlns:a16="http://schemas.microsoft.com/office/drawing/2014/main" id="{00000000-0008-0000-0300-000015000000}"/>
              </a:ext>
            </a:extLst>
          </xdr:cNvPr>
          <xdr:cNvCxnSpPr/>
        </xdr:nvCxnSpPr>
        <xdr:spPr>
          <a:xfrm>
            <a:off x="4512417" y="1685528"/>
            <a:ext cx="2087848"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4515970" y="4034118"/>
            <a:ext cx="2214221"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図</a:t>
            </a:r>
            <a:r>
              <a:rPr kumimoji="1" lang="en-US" altLang="ja-JP" sz="1200">
                <a:latin typeface="+mn-ea"/>
                <a:ea typeface="+mn-ea"/>
              </a:rPr>
              <a:t>-1</a:t>
            </a:r>
            <a:r>
              <a:rPr kumimoji="1" lang="ja-JP" altLang="en-US" sz="1200" baseline="0">
                <a:latin typeface="+mn-ea"/>
                <a:ea typeface="+mn-ea"/>
              </a:rPr>
              <a:t>　</a:t>
            </a:r>
            <a:r>
              <a:rPr kumimoji="1" lang="ja-JP" altLang="en-US" sz="1200">
                <a:latin typeface="+mn-ea"/>
                <a:ea typeface="+mn-ea"/>
              </a:rPr>
              <a:t>地震時の荷重モデル</a:t>
            </a:r>
          </a:p>
        </xdr:txBody>
      </xdr:sp>
    </xdr:grpSp>
    <xdr:clientData/>
  </xdr:twoCellAnchor>
  <xdr:twoCellAnchor>
    <xdr:from>
      <xdr:col>1</xdr:col>
      <xdr:colOff>0</xdr:colOff>
      <xdr:row>41</xdr:row>
      <xdr:rowOff>0</xdr:rowOff>
    </xdr:from>
    <xdr:to>
      <xdr:col>14</xdr:col>
      <xdr:colOff>1</xdr:colOff>
      <xdr:row>52</xdr:row>
      <xdr:rowOff>0</xdr:rowOff>
    </xdr:to>
    <xdr:pic>
      <xdr:nvPicPr>
        <xdr:cNvPr id="29" name="Picture 1243">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95029" y="4034118"/>
          <a:ext cx="4515972" cy="3697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46</xdr:row>
      <xdr:rowOff>0</xdr:rowOff>
    </xdr:from>
    <xdr:to>
      <xdr:col>19</xdr:col>
      <xdr:colOff>233244</xdr:colOff>
      <xdr:row>51</xdr:row>
      <xdr:rowOff>303094</xdr:rowOff>
    </xdr:to>
    <xdr:grpSp>
      <xdr:nvGrpSpPr>
        <xdr:cNvPr id="30" name="Group 2">
          <a:extLst>
            <a:ext uri="{FF2B5EF4-FFF2-40B4-BE49-F238E27FC236}">
              <a16:creationId xmlns:a16="http://schemas.microsoft.com/office/drawing/2014/main" id="{00000000-0008-0000-0300-00001E000000}"/>
            </a:ext>
          </a:extLst>
        </xdr:cNvPr>
        <xdr:cNvGrpSpPr>
          <a:grpSpLocks/>
        </xdr:cNvGrpSpPr>
      </xdr:nvGrpSpPr>
      <xdr:grpSpPr bwMode="auto">
        <a:xfrm>
          <a:off x="4533900" y="15335250"/>
          <a:ext cx="1852494" cy="1969969"/>
          <a:chOff x="189" y="1402"/>
          <a:chExt cx="208" cy="213"/>
        </a:xfrm>
      </xdr:grpSpPr>
      <xdr:sp macro="" textlink="">
        <xdr:nvSpPr>
          <xdr:cNvPr id="31" name="Text Box 3">
            <a:extLst>
              <a:ext uri="{FF2B5EF4-FFF2-40B4-BE49-F238E27FC236}">
                <a16:creationId xmlns:a16="http://schemas.microsoft.com/office/drawing/2014/main" id="{00000000-0008-0000-0300-00001F000000}"/>
              </a:ext>
            </a:extLst>
          </xdr:cNvPr>
          <xdr:cNvSpPr txBox="1">
            <a:spLocks noChangeArrowheads="1"/>
          </xdr:cNvSpPr>
        </xdr:nvSpPr>
        <xdr:spPr bwMode="auto">
          <a:xfrm>
            <a:off x="262" y="1587"/>
            <a:ext cx="23" cy="28"/>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b</a:t>
            </a:r>
          </a:p>
        </xdr:txBody>
      </xdr:sp>
      <xdr:sp macro="" textlink="">
        <xdr:nvSpPr>
          <xdr:cNvPr id="32" name="Text Box 4">
            <a:extLst>
              <a:ext uri="{FF2B5EF4-FFF2-40B4-BE49-F238E27FC236}">
                <a16:creationId xmlns:a16="http://schemas.microsoft.com/office/drawing/2014/main" id="{00000000-0008-0000-0300-000020000000}"/>
              </a:ext>
            </a:extLst>
          </xdr:cNvPr>
          <xdr:cNvSpPr txBox="1">
            <a:spLocks noChangeArrowheads="1"/>
          </xdr:cNvSpPr>
        </xdr:nvSpPr>
        <xdr:spPr bwMode="auto">
          <a:xfrm>
            <a:off x="374" y="1482"/>
            <a:ext cx="23" cy="28"/>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b</a:t>
            </a:r>
          </a:p>
        </xdr:txBody>
      </xdr:sp>
      <xdr:grpSp>
        <xdr:nvGrpSpPr>
          <xdr:cNvPr id="33" name="Group 5">
            <a:extLst>
              <a:ext uri="{FF2B5EF4-FFF2-40B4-BE49-F238E27FC236}">
                <a16:creationId xmlns:a16="http://schemas.microsoft.com/office/drawing/2014/main" id="{00000000-0008-0000-0300-000021000000}"/>
              </a:ext>
            </a:extLst>
          </xdr:cNvPr>
          <xdr:cNvGrpSpPr>
            <a:grpSpLocks/>
          </xdr:cNvGrpSpPr>
        </xdr:nvGrpSpPr>
        <xdr:grpSpPr bwMode="auto">
          <a:xfrm>
            <a:off x="189" y="1402"/>
            <a:ext cx="202" cy="209"/>
            <a:chOff x="189" y="1407"/>
            <a:chExt cx="325" cy="329"/>
          </a:xfrm>
        </xdr:grpSpPr>
        <xdr:sp macro="" textlink="">
          <xdr:nvSpPr>
            <xdr:cNvPr id="35" name="Rectangle 6" descr="25%">
              <a:extLst>
                <a:ext uri="{FF2B5EF4-FFF2-40B4-BE49-F238E27FC236}">
                  <a16:creationId xmlns:a16="http://schemas.microsoft.com/office/drawing/2014/main" id="{00000000-0008-0000-0300-000023000000}"/>
                </a:ext>
              </a:extLst>
            </xdr:cNvPr>
            <xdr:cNvSpPr>
              <a:spLocks noChangeArrowheads="1"/>
            </xdr:cNvSpPr>
          </xdr:nvSpPr>
          <xdr:spPr bwMode="auto">
            <a:xfrm>
              <a:off x="189" y="1407"/>
              <a:ext cx="288" cy="288"/>
            </a:xfrm>
            <a:prstGeom prst="rect">
              <a:avLst/>
            </a:prstGeom>
            <a:blipFill dpi="0" rotWithShape="0">
              <a:blip xmlns:r="http://schemas.openxmlformats.org/officeDocument/2006/relationships" r:embed="rId3"/>
              <a:srcRect/>
              <a:tile tx="0" ty="0" sx="100000" sy="100000" flip="none" algn="tl"/>
            </a:blipFill>
            <a:ln w="19050">
              <a:solidFill>
                <a:srgbClr xmlns:mc="http://schemas.openxmlformats.org/markup-compatibility/2006" xmlns:a14="http://schemas.microsoft.com/office/drawing/2010/main" val="000000" mc:Ignorable="a14" a14:legacySpreadsheetColorIndex="64"/>
              </a:solidFill>
              <a:miter lim="800000"/>
              <a:headEnd/>
              <a:tailEnd/>
            </a:ln>
          </xdr:spPr>
        </xdr:sp>
        <xdr:grpSp>
          <xdr:nvGrpSpPr>
            <xdr:cNvPr id="36" name="Group 7">
              <a:extLst>
                <a:ext uri="{FF2B5EF4-FFF2-40B4-BE49-F238E27FC236}">
                  <a16:creationId xmlns:a16="http://schemas.microsoft.com/office/drawing/2014/main" id="{00000000-0008-0000-0300-000024000000}"/>
                </a:ext>
              </a:extLst>
            </xdr:cNvPr>
            <xdr:cNvGrpSpPr>
              <a:grpSpLocks/>
            </xdr:cNvGrpSpPr>
          </xdr:nvGrpSpPr>
          <xdr:grpSpPr bwMode="auto">
            <a:xfrm>
              <a:off x="261" y="1479"/>
              <a:ext cx="146" cy="146"/>
              <a:chOff x="576" y="1333"/>
              <a:chExt cx="146" cy="146"/>
            </a:xfrm>
          </xdr:grpSpPr>
          <xdr:sp macro="" textlink="">
            <xdr:nvSpPr>
              <xdr:cNvPr id="46" name="Oval 8">
                <a:extLst>
                  <a:ext uri="{FF2B5EF4-FFF2-40B4-BE49-F238E27FC236}">
                    <a16:creationId xmlns:a16="http://schemas.microsoft.com/office/drawing/2014/main" id="{00000000-0008-0000-0300-00002E000000}"/>
                  </a:ext>
                </a:extLst>
              </xdr:cNvPr>
              <xdr:cNvSpPr>
                <a:spLocks noChangeArrowheads="1"/>
              </xdr:cNvSpPr>
            </xdr:nvSpPr>
            <xdr:spPr bwMode="auto">
              <a:xfrm>
                <a:off x="576" y="1333"/>
                <a:ext cx="146" cy="146"/>
              </a:xfrm>
              <a:prstGeom prst="ellipse">
                <a:avLst/>
              </a:prstGeom>
              <a:gradFill rotWithShape="1">
                <a:gsLst>
                  <a:gs pos="0">
                    <a:srgbClr xmlns:mc="http://schemas.openxmlformats.org/markup-compatibility/2006" xmlns:a14="http://schemas.microsoft.com/office/drawing/2010/main" val="C0C0C0" mc:Ignorable="a14" a14:legacySpreadsheetColorIndex="22"/>
                  </a:gs>
                  <a:gs pos="100000">
                    <a:srgbClr val="595959">
                      <a:alpha val="50000"/>
                    </a:srgbClr>
                  </a:gs>
                </a:gsLst>
                <a:path path="shape">
                  <a:fillToRect l="50000" t="50000" r="50000" b="50000"/>
                </a:path>
              </a:gra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7" name="Oval 9" descr="ひし形 (枠のみ)">
                <a:extLst>
                  <a:ext uri="{FF2B5EF4-FFF2-40B4-BE49-F238E27FC236}">
                    <a16:creationId xmlns:a16="http://schemas.microsoft.com/office/drawing/2014/main" id="{00000000-0008-0000-0300-00002F000000}"/>
                  </a:ext>
                </a:extLst>
              </xdr:cNvPr>
              <xdr:cNvSpPr>
                <a:spLocks noChangeArrowheads="1"/>
              </xdr:cNvSpPr>
            </xdr:nvSpPr>
            <xdr:spPr bwMode="auto">
              <a:xfrm>
                <a:off x="632" y="1365"/>
                <a:ext cx="79" cy="79"/>
              </a:xfrm>
              <a:prstGeom prst="ellipse">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37" name="Line 10">
              <a:extLst>
                <a:ext uri="{FF2B5EF4-FFF2-40B4-BE49-F238E27FC236}">
                  <a16:creationId xmlns:a16="http://schemas.microsoft.com/office/drawing/2014/main" id="{00000000-0008-0000-0300-000025000000}"/>
                </a:ext>
              </a:extLst>
            </xdr:cNvPr>
            <xdr:cNvSpPr>
              <a:spLocks noChangeShapeType="1"/>
            </xdr:cNvSpPr>
          </xdr:nvSpPr>
          <xdr:spPr bwMode="auto">
            <a:xfrm>
              <a:off x="189" y="1705"/>
              <a:ext cx="0" cy="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11">
              <a:extLst>
                <a:ext uri="{FF2B5EF4-FFF2-40B4-BE49-F238E27FC236}">
                  <a16:creationId xmlns:a16="http://schemas.microsoft.com/office/drawing/2014/main" id="{00000000-0008-0000-0300-000026000000}"/>
                </a:ext>
              </a:extLst>
            </xdr:cNvPr>
            <xdr:cNvSpPr>
              <a:spLocks noChangeShapeType="1"/>
            </xdr:cNvSpPr>
          </xdr:nvSpPr>
          <xdr:spPr bwMode="auto">
            <a:xfrm>
              <a:off x="477" y="1705"/>
              <a:ext cx="0" cy="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12">
              <a:extLst>
                <a:ext uri="{FF2B5EF4-FFF2-40B4-BE49-F238E27FC236}">
                  <a16:creationId xmlns:a16="http://schemas.microsoft.com/office/drawing/2014/main" id="{00000000-0008-0000-0300-000027000000}"/>
                </a:ext>
              </a:extLst>
            </xdr:cNvPr>
            <xdr:cNvSpPr>
              <a:spLocks noChangeShapeType="1"/>
            </xdr:cNvSpPr>
          </xdr:nvSpPr>
          <xdr:spPr bwMode="auto">
            <a:xfrm>
              <a:off x="189" y="1731"/>
              <a:ext cx="28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40" name="Line 13">
              <a:extLst>
                <a:ext uri="{FF2B5EF4-FFF2-40B4-BE49-F238E27FC236}">
                  <a16:creationId xmlns:a16="http://schemas.microsoft.com/office/drawing/2014/main" id="{00000000-0008-0000-0300-000028000000}"/>
                </a:ext>
              </a:extLst>
            </xdr:cNvPr>
            <xdr:cNvSpPr>
              <a:spLocks noChangeShapeType="1"/>
            </xdr:cNvSpPr>
          </xdr:nvSpPr>
          <xdr:spPr bwMode="auto">
            <a:xfrm>
              <a:off x="484" y="1695"/>
              <a:ext cx="3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14">
              <a:extLst>
                <a:ext uri="{FF2B5EF4-FFF2-40B4-BE49-F238E27FC236}">
                  <a16:creationId xmlns:a16="http://schemas.microsoft.com/office/drawing/2014/main" id="{00000000-0008-0000-0300-000029000000}"/>
                </a:ext>
              </a:extLst>
            </xdr:cNvPr>
            <xdr:cNvSpPr>
              <a:spLocks noChangeShapeType="1"/>
            </xdr:cNvSpPr>
          </xdr:nvSpPr>
          <xdr:spPr bwMode="auto">
            <a:xfrm>
              <a:off x="484" y="1408"/>
              <a:ext cx="3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15">
              <a:extLst>
                <a:ext uri="{FF2B5EF4-FFF2-40B4-BE49-F238E27FC236}">
                  <a16:creationId xmlns:a16="http://schemas.microsoft.com/office/drawing/2014/main" id="{00000000-0008-0000-0300-00002A000000}"/>
                </a:ext>
              </a:extLst>
            </xdr:cNvPr>
            <xdr:cNvSpPr>
              <a:spLocks noChangeShapeType="1"/>
            </xdr:cNvSpPr>
          </xdr:nvSpPr>
          <xdr:spPr bwMode="auto">
            <a:xfrm>
              <a:off x="510" y="1407"/>
              <a:ext cx="0" cy="2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3" name="Line 16">
              <a:extLst>
                <a:ext uri="{FF2B5EF4-FFF2-40B4-BE49-F238E27FC236}">
                  <a16:creationId xmlns:a16="http://schemas.microsoft.com/office/drawing/2014/main" id="{00000000-0008-0000-0300-00002B000000}"/>
                </a:ext>
              </a:extLst>
            </xdr:cNvPr>
            <xdr:cNvSpPr>
              <a:spLocks noChangeShapeType="1"/>
            </xdr:cNvSpPr>
          </xdr:nvSpPr>
          <xdr:spPr bwMode="auto">
            <a:xfrm>
              <a:off x="260" y="1592"/>
              <a:ext cx="0" cy="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Line 17">
              <a:extLst>
                <a:ext uri="{FF2B5EF4-FFF2-40B4-BE49-F238E27FC236}">
                  <a16:creationId xmlns:a16="http://schemas.microsoft.com/office/drawing/2014/main" id="{00000000-0008-0000-0300-00002C000000}"/>
                </a:ext>
              </a:extLst>
            </xdr:cNvPr>
            <xdr:cNvSpPr>
              <a:spLocks noChangeShapeType="1"/>
            </xdr:cNvSpPr>
          </xdr:nvSpPr>
          <xdr:spPr bwMode="auto">
            <a:xfrm>
              <a:off x="407" y="1590"/>
              <a:ext cx="0" cy="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5" name="Line 18">
              <a:extLst>
                <a:ext uri="{FF2B5EF4-FFF2-40B4-BE49-F238E27FC236}">
                  <a16:creationId xmlns:a16="http://schemas.microsoft.com/office/drawing/2014/main" id="{00000000-0008-0000-0300-00002D000000}"/>
                </a:ext>
              </a:extLst>
            </xdr:cNvPr>
            <xdr:cNvSpPr>
              <a:spLocks noChangeShapeType="1"/>
            </xdr:cNvSpPr>
          </xdr:nvSpPr>
          <xdr:spPr bwMode="auto">
            <a:xfrm>
              <a:off x="260" y="1655"/>
              <a:ext cx="14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34" name="Text Box 19">
            <a:extLst>
              <a:ext uri="{FF2B5EF4-FFF2-40B4-BE49-F238E27FC236}">
                <a16:creationId xmlns:a16="http://schemas.microsoft.com/office/drawing/2014/main" id="{00000000-0008-0000-0300-000022000000}"/>
              </a:ext>
            </a:extLst>
          </xdr:cNvPr>
          <xdr:cNvSpPr txBox="1">
            <a:spLocks noChangeArrowheads="1"/>
          </xdr:cNvSpPr>
        </xdr:nvSpPr>
        <xdr:spPr bwMode="auto">
          <a:xfrm>
            <a:off x="273" y="1542"/>
            <a:ext cx="23" cy="28"/>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d</a:t>
            </a:r>
          </a:p>
        </xdr:txBody>
      </xdr:sp>
    </xdr:grpSp>
    <xdr:clientData/>
  </xdr:twoCellAnchor>
  <xdr:twoCellAnchor>
    <xdr:from>
      <xdr:col>1</xdr:col>
      <xdr:colOff>8959</xdr:colOff>
      <xdr:row>58</xdr:row>
      <xdr:rowOff>0</xdr:rowOff>
    </xdr:from>
    <xdr:to>
      <xdr:col>15</xdr:col>
      <xdr:colOff>0</xdr:colOff>
      <xdr:row>70</xdr:row>
      <xdr:rowOff>98313</xdr:rowOff>
    </xdr:to>
    <xdr:grpSp>
      <xdr:nvGrpSpPr>
        <xdr:cNvPr id="48" name="Group 108">
          <a:extLst>
            <a:ext uri="{FF2B5EF4-FFF2-40B4-BE49-F238E27FC236}">
              <a16:creationId xmlns:a16="http://schemas.microsoft.com/office/drawing/2014/main" id="{00000000-0008-0000-0300-000030000000}"/>
            </a:ext>
          </a:extLst>
        </xdr:cNvPr>
        <xdr:cNvGrpSpPr>
          <a:grpSpLocks/>
        </xdr:cNvGrpSpPr>
      </xdr:nvGrpSpPr>
      <xdr:grpSpPr bwMode="auto">
        <a:xfrm>
          <a:off x="332809" y="19335750"/>
          <a:ext cx="4524941" cy="4098813"/>
          <a:chOff x="53" y="1315"/>
          <a:chExt cx="433" cy="384"/>
        </a:xfrm>
      </xdr:grpSpPr>
      <xdr:sp macro="" textlink="">
        <xdr:nvSpPr>
          <xdr:cNvPr id="49" name="Text Box 109">
            <a:extLst>
              <a:ext uri="{FF2B5EF4-FFF2-40B4-BE49-F238E27FC236}">
                <a16:creationId xmlns:a16="http://schemas.microsoft.com/office/drawing/2014/main" id="{00000000-0008-0000-0300-000031000000}"/>
              </a:ext>
            </a:extLst>
          </xdr:cNvPr>
          <xdr:cNvSpPr txBox="1">
            <a:spLocks noChangeArrowheads="1"/>
          </xdr:cNvSpPr>
        </xdr:nvSpPr>
        <xdr:spPr bwMode="auto">
          <a:xfrm>
            <a:off x="370" y="1315"/>
            <a:ext cx="68" cy="19"/>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110+MR</a:t>
            </a:r>
          </a:p>
        </xdr:txBody>
      </xdr:sp>
      <xdr:sp macro="" textlink="">
        <xdr:nvSpPr>
          <xdr:cNvPr id="50" name="Text Box 110">
            <a:extLst>
              <a:ext uri="{FF2B5EF4-FFF2-40B4-BE49-F238E27FC236}">
                <a16:creationId xmlns:a16="http://schemas.microsoft.com/office/drawing/2014/main" id="{00000000-0008-0000-0300-000032000000}"/>
              </a:ext>
            </a:extLst>
          </xdr:cNvPr>
          <xdr:cNvSpPr txBox="1">
            <a:spLocks noChangeArrowheads="1"/>
          </xdr:cNvSpPr>
        </xdr:nvSpPr>
        <xdr:spPr bwMode="auto">
          <a:xfrm>
            <a:off x="371" y="1344"/>
            <a:ext cx="38" cy="25"/>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M1T</a:t>
            </a:r>
          </a:p>
        </xdr:txBody>
      </xdr:sp>
      <xdr:sp macro="" textlink="">
        <xdr:nvSpPr>
          <xdr:cNvPr id="51" name="Text Box 111">
            <a:extLst>
              <a:ext uri="{FF2B5EF4-FFF2-40B4-BE49-F238E27FC236}">
                <a16:creationId xmlns:a16="http://schemas.microsoft.com/office/drawing/2014/main" id="{00000000-0008-0000-0300-000033000000}"/>
              </a:ext>
            </a:extLst>
          </xdr:cNvPr>
          <xdr:cNvSpPr txBox="1">
            <a:spLocks noChangeArrowheads="1"/>
          </xdr:cNvSpPr>
        </xdr:nvSpPr>
        <xdr:spPr bwMode="auto">
          <a:xfrm>
            <a:off x="373" y="1444"/>
            <a:ext cx="38" cy="2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M1S</a:t>
            </a:r>
          </a:p>
        </xdr:txBody>
      </xdr:sp>
      <xdr:grpSp>
        <xdr:nvGrpSpPr>
          <xdr:cNvPr id="52" name="Group 112">
            <a:extLst>
              <a:ext uri="{FF2B5EF4-FFF2-40B4-BE49-F238E27FC236}">
                <a16:creationId xmlns:a16="http://schemas.microsoft.com/office/drawing/2014/main" id="{00000000-0008-0000-0300-000034000000}"/>
              </a:ext>
            </a:extLst>
          </xdr:cNvPr>
          <xdr:cNvGrpSpPr>
            <a:grpSpLocks/>
          </xdr:cNvGrpSpPr>
        </xdr:nvGrpSpPr>
        <xdr:grpSpPr bwMode="auto">
          <a:xfrm>
            <a:off x="53" y="1315"/>
            <a:ext cx="356" cy="384"/>
            <a:chOff x="53" y="1315"/>
            <a:chExt cx="356" cy="384"/>
          </a:xfrm>
        </xdr:grpSpPr>
        <xdr:grpSp>
          <xdr:nvGrpSpPr>
            <xdr:cNvPr id="55" name="Group 113">
              <a:extLst>
                <a:ext uri="{FF2B5EF4-FFF2-40B4-BE49-F238E27FC236}">
                  <a16:creationId xmlns:a16="http://schemas.microsoft.com/office/drawing/2014/main" id="{00000000-0008-0000-0300-000037000000}"/>
                </a:ext>
              </a:extLst>
            </xdr:cNvPr>
            <xdr:cNvGrpSpPr>
              <a:grpSpLocks/>
            </xdr:cNvGrpSpPr>
          </xdr:nvGrpSpPr>
          <xdr:grpSpPr bwMode="auto">
            <a:xfrm>
              <a:off x="53" y="1315"/>
              <a:ext cx="356" cy="384"/>
              <a:chOff x="53" y="1315"/>
              <a:chExt cx="356" cy="384"/>
            </a:xfrm>
          </xdr:grpSpPr>
          <xdr:sp macro="" textlink="">
            <xdr:nvSpPr>
              <xdr:cNvPr id="66" name="Line 114">
                <a:extLst>
                  <a:ext uri="{FF2B5EF4-FFF2-40B4-BE49-F238E27FC236}">
                    <a16:creationId xmlns:a16="http://schemas.microsoft.com/office/drawing/2014/main" id="{00000000-0008-0000-0300-000042000000}"/>
                  </a:ext>
                </a:extLst>
              </xdr:cNvPr>
              <xdr:cNvSpPr>
                <a:spLocks noChangeShapeType="1"/>
              </xdr:cNvSpPr>
            </xdr:nvSpPr>
            <xdr:spPr bwMode="auto">
              <a:xfrm>
                <a:off x="53" y="1316"/>
                <a:ext cx="356"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7" name="Rectangle 115" descr="れんが (斜め)">
                <a:extLst>
                  <a:ext uri="{FF2B5EF4-FFF2-40B4-BE49-F238E27FC236}">
                    <a16:creationId xmlns:a16="http://schemas.microsoft.com/office/drawing/2014/main" id="{00000000-0008-0000-0300-000043000000}"/>
                  </a:ext>
                </a:extLst>
              </xdr:cNvPr>
              <xdr:cNvSpPr>
                <a:spLocks noChangeArrowheads="1"/>
              </xdr:cNvSpPr>
            </xdr:nvSpPr>
            <xdr:spPr bwMode="auto">
              <a:xfrm>
                <a:off x="63" y="1319"/>
                <a:ext cx="34" cy="11"/>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nvGrpSpPr>
              <xdr:cNvPr id="68" name="Group 116">
                <a:extLst>
                  <a:ext uri="{FF2B5EF4-FFF2-40B4-BE49-F238E27FC236}">
                    <a16:creationId xmlns:a16="http://schemas.microsoft.com/office/drawing/2014/main" id="{00000000-0008-0000-0300-000044000000}"/>
                  </a:ext>
                </a:extLst>
              </xdr:cNvPr>
              <xdr:cNvGrpSpPr>
                <a:grpSpLocks/>
              </xdr:cNvGrpSpPr>
            </xdr:nvGrpSpPr>
            <xdr:grpSpPr bwMode="auto">
              <a:xfrm>
                <a:off x="143" y="1315"/>
                <a:ext cx="136" cy="384"/>
                <a:chOff x="143" y="1321"/>
                <a:chExt cx="136" cy="384"/>
              </a:xfrm>
            </xdr:grpSpPr>
            <xdr:grpSp>
              <xdr:nvGrpSpPr>
                <xdr:cNvPr id="69" name="Group 117">
                  <a:extLst>
                    <a:ext uri="{FF2B5EF4-FFF2-40B4-BE49-F238E27FC236}">
                      <a16:creationId xmlns:a16="http://schemas.microsoft.com/office/drawing/2014/main" id="{00000000-0008-0000-0300-000045000000}"/>
                    </a:ext>
                  </a:extLst>
                </xdr:cNvPr>
                <xdr:cNvGrpSpPr>
                  <a:grpSpLocks/>
                </xdr:cNvGrpSpPr>
              </xdr:nvGrpSpPr>
              <xdr:grpSpPr bwMode="auto">
                <a:xfrm>
                  <a:off x="143" y="1321"/>
                  <a:ext cx="134" cy="384"/>
                  <a:chOff x="51" y="1316"/>
                  <a:chExt cx="134" cy="384"/>
                </a:xfrm>
              </xdr:grpSpPr>
              <xdr:sp macro="" textlink="">
                <xdr:nvSpPr>
                  <xdr:cNvPr id="72" name="Freeform 118">
                    <a:extLst>
                      <a:ext uri="{FF2B5EF4-FFF2-40B4-BE49-F238E27FC236}">
                        <a16:creationId xmlns:a16="http://schemas.microsoft.com/office/drawing/2014/main" id="{00000000-0008-0000-0300-000048000000}"/>
                      </a:ext>
                    </a:extLst>
                  </xdr:cNvPr>
                  <xdr:cNvSpPr>
                    <a:spLocks/>
                  </xdr:cNvSpPr>
                </xdr:nvSpPr>
                <xdr:spPr bwMode="auto">
                  <a:xfrm>
                    <a:off x="120" y="1319"/>
                    <a:ext cx="60" cy="7"/>
                  </a:xfrm>
                  <a:custGeom>
                    <a:avLst/>
                    <a:gdLst>
                      <a:gd name="T0" fmla="*/ 0 w 94"/>
                      <a:gd name="T1" fmla="*/ 1 h 10"/>
                      <a:gd name="T2" fmla="*/ 1 w 94"/>
                      <a:gd name="T3" fmla="*/ 0 h 10"/>
                      <a:gd name="T4" fmla="*/ 1 w 94"/>
                      <a:gd name="T5" fmla="*/ 0 h 10"/>
                      <a:gd name="T6" fmla="*/ 1 w 94"/>
                      <a:gd name="T7" fmla="*/ 1 h 10"/>
                      <a:gd name="T8" fmla="*/ 0 w 94"/>
                      <a:gd name="T9" fmla="*/ 1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73" name="Group 119">
                    <a:extLst>
                      <a:ext uri="{FF2B5EF4-FFF2-40B4-BE49-F238E27FC236}">
                        <a16:creationId xmlns:a16="http://schemas.microsoft.com/office/drawing/2014/main" id="{00000000-0008-0000-0300-000049000000}"/>
                      </a:ext>
                    </a:extLst>
                  </xdr:cNvPr>
                  <xdr:cNvGrpSpPr>
                    <a:grpSpLocks/>
                  </xdr:cNvGrpSpPr>
                </xdr:nvGrpSpPr>
                <xdr:grpSpPr bwMode="auto">
                  <a:xfrm>
                    <a:off x="51" y="1316"/>
                    <a:ext cx="134" cy="384"/>
                    <a:chOff x="51" y="1316"/>
                    <a:chExt cx="134" cy="384"/>
                  </a:xfrm>
                </xdr:grpSpPr>
                <xdr:sp macro="" textlink="">
                  <xdr:nvSpPr>
                    <xdr:cNvPr id="76" name="Freeform 120">
                      <a:extLst>
                        <a:ext uri="{FF2B5EF4-FFF2-40B4-BE49-F238E27FC236}">
                          <a16:creationId xmlns:a16="http://schemas.microsoft.com/office/drawing/2014/main" id="{00000000-0008-0000-0300-00004C000000}"/>
                        </a:ext>
                      </a:extLst>
                    </xdr:cNvPr>
                    <xdr:cNvSpPr>
                      <a:spLocks/>
                    </xdr:cNvSpPr>
                  </xdr:nvSpPr>
                  <xdr:spPr bwMode="auto">
                    <a:xfrm>
                      <a:off x="52" y="1316"/>
                      <a:ext cx="76" cy="255"/>
                    </a:xfrm>
                    <a:custGeom>
                      <a:avLst/>
                      <a:gdLst>
                        <a:gd name="T0" fmla="*/ 0 w 73"/>
                        <a:gd name="T1" fmla="*/ 255 h 255"/>
                        <a:gd name="T2" fmla="*/ 0 w 73"/>
                        <a:gd name="T3" fmla="*/ 0 h 255"/>
                        <a:gd name="T4" fmla="*/ 205 w 73"/>
                        <a:gd name="T5" fmla="*/ 0 h 255"/>
                        <a:gd name="T6" fmla="*/ 189 w 73"/>
                        <a:gd name="T7" fmla="*/ 7 h 255"/>
                        <a:gd name="T8" fmla="*/ 196 w 73"/>
                        <a:gd name="T9" fmla="*/ 17 h 255"/>
                        <a:gd name="T10" fmla="*/ 92 w 73"/>
                        <a:gd name="T11" fmla="*/ 68 h 255"/>
                        <a:gd name="T12" fmla="*/ 85 w 73"/>
                        <a:gd name="T13" fmla="*/ 217 h 255"/>
                        <a:gd name="T14" fmla="*/ 0 w 73"/>
                        <a:gd name="T15" fmla="*/ 255 h 25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73" h="255">
                          <a:moveTo>
                            <a:pt x="0" y="255"/>
                          </a:moveTo>
                          <a:lnTo>
                            <a:pt x="0" y="0"/>
                          </a:lnTo>
                          <a:lnTo>
                            <a:pt x="73" y="0"/>
                          </a:lnTo>
                          <a:lnTo>
                            <a:pt x="67" y="7"/>
                          </a:lnTo>
                          <a:lnTo>
                            <a:pt x="69" y="17"/>
                          </a:lnTo>
                          <a:lnTo>
                            <a:pt x="33" y="68"/>
                          </a:lnTo>
                          <a:lnTo>
                            <a:pt x="31" y="217"/>
                          </a:lnTo>
                          <a:lnTo>
                            <a:pt x="0" y="255"/>
                          </a:lnTo>
                          <a:close/>
                        </a:path>
                      </a:pathLst>
                    </a:custGeom>
                    <a:solidFill>
                      <a:srgbClr xmlns:mc="http://schemas.openxmlformats.org/markup-compatibility/2006" xmlns:a14="http://schemas.microsoft.com/office/drawing/2010/main" val="FFCC99" mc:Ignorable="a14" a14:legacySpreadsheetColorIndex="47"/>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77" name="Group 121">
                      <a:extLst>
                        <a:ext uri="{FF2B5EF4-FFF2-40B4-BE49-F238E27FC236}">
                          <a16:creationId xmlns:a16="http://schemas.microsoft.com/office/drawing/2014/main" id="{00000000-0008-0000-0300-00004D000000}"/>
                        </a:ext>
                      </a:extLst>
                    </xdr:cNvPr>
                    <xdr:cNvGrpSpPr>
                      <a:grpSpLocks/>
                    </xdr:cNvGrpSpPr>
                  </xdr:nvGrpSpPr>
                  <xdr:grpSpPr bwMode="auto">
                    <a:xfrm>
                      <a:off x="51" y="1325"/>
                      <a:ext cx="134" cy="375"/>
                      <a:chOff x="52" y="1327"/>
                      <a:chExt cx="134" cy="375"/>
                    </a:xfrm>
                  </xdr:grpSpPr>
                  <xdr:sp macro="" textlink="">
                    <xdr:nvSpPr>
                      <xdr:cNvPr id="78" name="Freeform 122">
                        <a:extLst>
                          <a:ext uri="{FF2B5EF4-FFF2-40B4-BE49-F238E27FC236}">
                            <a16:creationId xmlns:a16="http://schemas.microsoft.com/office/drawing/2014/main" id="{00000000-0008-0000-0300-00004E000000}"/>
                          </a:ext>
                        </a:extLst>
                      </xdr:cNvPr>
                      <xdr:cNvSpPr>
                        <a:spLocks/>
                      </xdr:cNvSpPr>
                    </xdr:nvSpPr>
                    <xdr:spPr bwMode="auto">
                      <a:xfrm>
                        <a:off x="87" y="1327"/>
                        <a:ext cx="94" cy="206"/>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sp>
                  <xdr:sp macro="" textlink="">
                    <xdr:nvSpPr>
                      <xdr:cNvPr id="79" name="Line 123">
                        <a:extLst>
                          <a:ext uri="{FF2B5EF4-FFF2-40B4-BE49-F238E27FC236}">
                            <a16:creationId xmlns:a16="http://schemas.microsoft.com/office/drawing/2014/main" id="{00000000-0008-0000-0300-00004F000000}"/>
                          </a:ext>
                        </a:extLst>
                      </xdr:cNvPr>
                      <xdr:cNvSpPr>
                        <a:spLocks noChangeShapeType="1"/>
                      </xdr:cNvSpPr>
                    </xdr:nvSpPr>
                    <xdr:spPr bwMode="auto">
                      <a:xfrm>
                        <a:off x="88" y="1384"/>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0" name="Line 124">
                        <a:extLst>
                          <a:ext uri="{FF2B5EF4-FFF2-40B4-BE49-F238E27FC236}">
                            <a16:creationId xmlns:a16="http://schemas.microsoft.com/office/drawing/2014/main" id="{00000000-0008-0000-0300-000050000000}"/>
                          </a:ext>
                        </a:extLst>
                      </xdr:cNvPr>
                      <xdr:cNvSpPr>
                        <a:spLocks noChangeShapeType="1"/>
                      </xdr:cNvSpPr>
                    </xdr:nvSpPr>
                    <xdr:spPr bwMode="auto">
                      <a:xfrm>
                        <a:off x="121" y="1335"/>
                        <a:ext cx="6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1" name="AutoShape 125">
                        <a:extLst>
                          <a:ext uri="{FF2B5EF4-FFF2-40B4-BE49-F238E27FC236}">
                            <a16:creationId xmlns:a16="http://schemas.microsoft.com/office/drawing/2014/main" id="{00000000-0008-0000-0300-000051000000}"/>
                          </a:ext>
                        </a:extLst>
                      </xdr:cNvPr>
                      <xdr:cNvSpPr>
                        <a:spLocks noChangeArrowheads="1"/>
                      </xdr:cNvSpPr>
                    </xdr:nvSpPr>
                    <xdr:spPr bwMode="auto">
                      <a:xfrm>
                        <a:off x="115" y="1679"/>
                        <a:ext cx="6" cy="21"/>
                      </a:xfrm>
                      <a:prstGeom prst="up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sp macro="" textlink="">
                    <xdr:nvSpPr>
                      <xdr:cNvPr id="82" name="Text Box 126">
                        <a:extLst>
                          <a:ext uri="{FF2B5EF4-FFF2-40B4-BE49-F238E27FC236}">
                            <a16:creationId xmlns:a16="http://schemas.microsoft.com/office/drawing/2014/main" id="{00000000-0008-0000-0300-000052000000}"/>
                          </a:ext>
                        </a:extLst>
                      </xdr:cNvPr>
                      <xdr:cNvSpPr txBox="1">
                        <a:spLocks noChangeArrowheads="1"/>
                      </xdr:cNvSpPr>
                    </xdr:nvSpPr>
                    <xdr:spPr bwMode="auto">
                      <a:xfrm>
                        <a:off x="123" y="1464"/>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ctr" upright="1"/>
                      <a:lstStyle/>
                      <a:p>
                        <a:pPr algn="l" rtl="0">
                          <a:defRPr sz="1000"/>
                        </a:pPr>
                        <a:r>
                          <a:rPr lang="ja-JP" altLang="en-US" sz="1100" b="0" i="1" u="none" strike="noStrike" baseline="0">
                            <a:solidFill>
                              <a:srgbClr val="000000"/>
                            </a:solidFill>
                            <a:latin typeface="+mn-ea"/>
                            <a:ea typeface="+mn-ea"/>
                          </a:rPr>
                          <a:t>Ｑ</a:t>
                        </a:r>
                      </a:p>
                    </xdr:txBody>
                  </xdr:sp>
                  <xdr:sp macro="" textlink="">
                    <xdr:nvSpPr>
                      <xdr:cNvPr id="83" name="Text Box 127">
                        <a:extLst>
                          <a:ext uri="{FF2B5EF4-FFF2-40B4-BE49-F238E27FC236}">
                            <a16:creationId xmlns:a16="http://schemas.microsoft.com/office/drawing/2014/main" id="{00000000-0008-0000-0300-000053000000}"/>
                          </a:ext>
                        </a:extLst>
                      </xdr:cNvPr>
                      <xdr:cNvSpPr txBox="1">
                        <a:spLocks noChangeArrowheads="1"/>
                      </xdr:cNvSpPr>
                    </xdr:nvSpPr>
                    <xdr:spPr bwMode="auto">
                      <a:xfrm>
                        <a:off x="126" y="1679"/>
                        <a:ext cx="23"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100" b="0" i="1" u="none" strike="noStrike" baseline="0">
                            <a:solidFill>
                              <a:srgbClr val="000000"/>
                            </a:solidFill>
                            <a:latin typeface="+mn-ea"/>
                            <a:ea typeface="+mn-ea"/>
                          </a:rPr>
                          <a:t>Ｕ</a:t>
                        </a:r>
                      </a:p>
                    </xdr:txBody>
                  </xdr:sp>
                  <xdr:sp macro="" textlink="">
                    <xdr:nvSpPr>
                      <xdr:cNvPr id="84" name="AutoShape 128">
                        <a:extLst>
                          <a:ext uri="{FF2B5EF4-FFF2-40B4-BE49-F238E27FC236}">
                            <a16:creationId xmlns:a16="http://schemas.microsoft.com/office/drawing/2014/main" id="{00000000-0008-0000-0300-000054000000}"/>
                          </a:ext>
                        </a:extLst>
                      </xdr:cNvPr>
                      <xdr:cNvSpPr>
                        <a:spLocks noChangeArrowheads="1"/>
                      </xdr:cNvSpPr>
                    </xdr:nvSpPr>
                    <xdr:spPr bwMode="auto">
                      <a:xfrm>
                        <a:off x="131" y="1491"/>
                        <a:ext cx="6" cy="27"/>
                      </a:xfrm>
                      <a:prstGeom prst="down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 name="Freeform 129">
                        <a:extLst>
                          <a:ext uri="{FF2B5EF4-FFF2-40B4-BE49-F238E27FC236}">
                            <a16:creationId xmlns:a16="http://schemas.microsoft.com/office/drawing/2014/main" id="{00000000-0008-0000-0300-000055000000}"/>
                          </a:ext>
                        </a:extLst>
                      </xdr:cNvPr>
                      <xdr:cNvSpPr>
                        <a:spLocks/>
                      </xdr:cNvSpPr>
                    </xdr:nvSpPr>
                    <xdr:spPr bwMode="auto">
                      <a:xfrm>
                        <a:off x="53" y="1533"/>
                        <a:ext cx="133" cy="145"/>
                      </a:xfrm>
                      <a:custGeom>
                        <a:avLst/>
                        <a:gdLst>
                          <a:gd name="T0" fmla="*/ 32 w 133"/>
                          <a:gd name="T1" fmla="*/ 0 h 145"/>
                          <a:gd name="T2" fmla="*/ 0 w 133"/>
                          <a:gd name="T3" fmla="*/ 37 h 145"/>
                          <a:gd name="T4" fmla="*/ 0 w 133"/>
                          <a:gd name="T5" fmla="*/ 145 h 145"/>
                          <a:gd name="T6" fmla="*/ 133 w 133"/>
                          <a:gd name="T7" fmla="*/ 145 h 145"/>
                          <a:gd name="T8" fmla="*/ 133 w 133"/>
                          <a:gd name="T9" fmla="*/ 1 h 145"/>
                          <a:gd name="T10" fmla="*/ 32 w 133"/>
                          <a:gd name="T11" fmla="*/ 0 h 1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33" h="145">
                            <a:moveTo>
                              <a:pt x="32" y="0"/>
                            </a:moveTo>
                            <a:lnTo>
                              <a:pt x="0" y="37"/>
                            </a:lnTo>
                            <a:lnTo>
                              <a:pt x="0" y="145"/>
                            </a:lnTo>
                            <a:lnTo>
                              <a:pt x="133" y="145"/>
                            </a:lnTo>
                            <a:lnTo>
                              <a:pt x="133" y="1"/>
                            </a:lnTo>
                            <a:lnTo>
                              <a:pt x="32" y="0"/>
                            </a:lnTo>
                            <a:close/>
                          </a:path>
                        </a:pathLst>
                      </a:custGeom>
                      <a:gradFill rotWithShape="1">
                        <a:gsLst>
                          <a:gs pos="0">
                            <a:srgbClr val="353535"/>
                          </a:gs>
                          <a:gs pos="50000">
                            <a:srgbClr xmlns:mc="http://schemas.openxmlformats.org/markup-compatibility/2006" xmlns:a14="http://schemas.microsoft.com/office/drawing/2010/main" val="C0C0C0" mc:Ignorable="a14" a14:legacySpreadsheetColorIndex="22"/>
                          </a:gs>
                          <a:gs pos="100000">
                            <a:srgbClr val="353535"/>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86" name="Line 130">
                        <a:extLst>
                          <a:ext uri="{FF2B5EF4-FFF2-40B4-BE49-F238E27FC236}">
                            <a16:creationId xmlns:a16="http://schemas.microsoft.com/office/drawing/2014/main" id="{00000000-0008-0000-0300-000056000000}"/>
                          </a:ext>
                        </a:extLst>
                      </xdr:cNvPr>
                      <xdr:cNvSpPr>
                        <a:spLocks noChangeShapeType="1"/>
                      </xdr:cNvSpPr>
                    </xdr:nvSpPr>
                    <xdr:spPr bwMode="auto">
                      <a:xfrm>
                        <a:off x="52" y="1571"/>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7" name="AutoShape 131">
                        <a:extLst>
                          <a:ext uri="{FF2B5EF4-FFF2-40B4-BE49-F238E27FC236}">
                            <a16:creationId xmlns:a16="http://schemas.microsoft.com/office/drawing/2014/main" id="{00000000-0008-0000-0300-000057000000}"/>
                          </a:ext>
                        </a:extLst>
                      </xdr:cNvPr>
                      <xdr:cNvSpPr>
                        <a:spLocks noChangeArrowheads="1"/>
                      </xdr:cNvSpPr>
                    </xdr:nvSpPr>
                    <xdr:spPr bwMode="auto">
                      <a:xfrm>
                        <a:off x="115" y="1654"/>
                        <a:ext cx="6" cy="23"/>
                      </a:xfrm>
                      <a:prstGeom prst="down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sp macro="" textlink="">
                    <xdr:nvSpPr>
                      <xdr:cNvPr id="88" name="Text Box 132">
                        <a:extLst>
                          <a:ext uri="{FF2B5EF4-FFF2-40B4-BE49-F238E27FC236}">
                            <a16:creationId xmlns:a16="http://schemas.microsoft.com/office/drawing/2014/main" id="{00000000-0008-0000-0300-000058000000}"/>
                          </a:ext>
                        </a:extLst>
                      </xdr:cNvPr>
                      <xdr:cNvSpPr txBox="1">
                        <a:spLocks noChangeArrowheads="1"/>
                      </xdr:cNvSpPr>
                    </xdr:nvSpPr>
                    <xdr:spPr bwMode="auto">
                      <a:xfrm>
                        <a:off x="107" y="1629"/>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100" b="0" i="1" u="none" strike="noStrike" baseline="0">
                            <a:solidFill>
                              <a:srgbClr val="000000"/>
                            </a:solidFill>
                            <a:latin typeface="+mn-ea"/>
                            <a:ea typeface="+mn-ea"/>
                          </a:rPr>
                          <a:t>Ｗ</a:t>
                        </a:r>
                      </a:p>
                    </xdr:txBody>
                  </xdr:sp>
                  <xdr:sp macro="" textlink="">
                    <xdr:nvSpPr>
                      <xdr:cNvPr id="89" name="Line 133">
                        <a:extLst>
                          <a:ext uri="{FF2B5EF4-FFF2-40B4-BE49-F238E27FC236}">
                            <a16:creationId xmlns:a16="http://schemas.microsoft.com/office/drawing/2014/main" id="{00000000-0008-0000-0300-000059000000}"/>
                          </a:ext>
                        </a:extLst>
                      </xdr:cNvPr>
                      <xdr:cNvSpPr>
                        <a:spLocks noChangeShapeType="1"/>
                      </xdr:cNvSpPr>
                    </xdr:nvSpPr>
                    <xdr:spPr bwMode="auto">
                      <a:xfrm>
                        <a:off x="53" y="1664"/>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grpSp>
              </xdr:grpSp>
              <xdr:sp macro="" textlink="">
                <xdr:nvSpPr>
                  <xdr:cNvPr id="74" name="Text Box 134">
                    <a:extLst>
                      <a:ext uri="{FF2B5EF4-FFF2-40B4-BE49-F238E27FC236}">
                        <a16:creationId xmlns:a16="http://schemas.microsoft.com/office/drawing/2014/main" id="{00000000-0008-0000-0300-00004A000000}"/>
                      </a:ext>
                    </a:extLst>
                  </xdr:cNvPr>
                  <xdr:cNvSpPr txBox="1">
                    <a:spLocks noChangeArrowheads="1"/>
                  </xdr:cNvSpPr>
                </xdr:nvSpPr>
                <xdr:spPr bwMode="auto">
                  <a:xfrm>
                    <a:off x="106" y="1578"/>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2</a:t>
                    </a:r>
                  </a:p>
                </xdr:txBody>
              </xdr:sp>
              <xdr:sp macro="" textlink="">
                <xdr:nvSpPr>
                  <xdr:cNvPr id="75" name="Text Box 135">
                    <a:extLst>
                      <a:ext uri="{FF2B5EF4-FFF2-40B4-BE49-F238E27FC236}">
                        <a16:creationId xmlns:a16="http://schemas.microsoft.com/office/drawing/2014/main" id="{00000000-0008-0000-0300-00004B000000}"/>
                      </a:ext>
                    </a:extLst>
                  </xdr:cNvPr>
                  <xdr:cNvSpPr txBox="1">
                    <a:spLocks noChangeArrowheads="1"/>
                  </xdr:cNvSpPr>
                </xdr:nvSpPr>
                <xdr:spPr bwMode="auto">
                  <a:xfrm>
                    <a:off x="120" y="1413"/>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1</a:t>
                    </a:r>
                  </a:p>
                </xdr:txBody>
              </xdr:sp>
            </xdr:grpSp>
            <xdr:sp macro="" textlink="">
              <xdr:nvSpPr>
                <xdr:cNvPr id="70" name="Line 136">
                  <a:extLst>
                    <a:ext uri="{FF2B5EF4-FFF2-40B4-BE49-F238E27FC236}">
                      <a16:creationId xmlns:a16="http://schemas.microsoft.com/office/drawing/2014/main" id="{00000000-0008-0000-0300-000046000000}"/>
                    </a:ext>
                  </a:extLst>
                </xdr:cNvPr>
                <xdr:cNvSpPr>
                  <a:spLocks noChangeShapeType="1"/>
                </xdr:cNvSpPr>
              </xdr:nvSpPr>
              <xdr:spPr bwMode="auto">
                <a:xfrm>
                  <a:off x="178" y="1443"/>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71" name="Line 137">
                  <a:extLst>
                    <a:ext uri="{FF2B5EF4-FFF2-40B4-BE49-F238E27FC236}">
                      <a16:creationId xmlns:a16="http://schemas.microsoft.com/office/drawing/2014/main" id="{00000000-0008-0000-0300-000047000000}"/>
                    </a:ext>
                  </a:extLst>
                </xdr:cNvPr>
                <xdr:cNvSpPr>
                  <a:spLocks noChangeShapeType="1"/>
                </xdr:cNvSpPr>
              </xdr:nvSpPr>
              <xdr:spPr bwMode="auto">
                <a:xfrm>
                  <a:off x="144" y="1608"/>
                  <a:ext cx="1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sp macro="" textlink="">
          <xdr:nvSpPr>
            <xdr:cNvPr id="56" name="Line 138">
              <a:extLst>
                <a:ext uri="{FF2B5EF4-FFF2-40B4-BE49-F238E27FC236}">
                  <a16:creationId xmlns:a16="http://schemas.microsoft.com/office/drawing/2014/main" id="{00000000-0008-0000-0300-000038000000}"/>
                </a:ext>
              </a:extLst>
            </xdr:cNvPr>
            <xdr:cNvSpPr>
              <a:spLocks noChangeShapeType="1"/>
            </xdr:cNvSpPr>
          </xdr:nvSpPr>
          <xdr:spPr bwMode="auto">
            <a:xfrm>
              <a:off x="280" y="1333"/>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7" name="Line 139">
              <a:extLst>
                <a:ext uri="{FF2B5EF4-FFF2-40B4-BE49-F238E27FC236}">
                  <a16:creationId xmlns:a16="http://schemas.microsoft.com/office/drawing/2014/main" id="{00000000-0008-0000-0300-000039000000}"/>
                </a:ext>
              </a:extLst>
            </xdr:cNvPr>
            <xdr:cNvSpPr>
              <a:spLocks noChangeShapeType="1"/>
            </xdr:cNvSpPr>
          </xdr:nvSpPr>
          <xdr:spPr bwMode="auto">
            <a:xfrm>
              <a:off x="282" y="1380"/>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8" name="Line 140">
              <a:extLst>
                <a:ext uri="{FF2B5EF4-FFF2-40B4-BE49-F238E27FC236}">
                  <a16:creationId xmlns:a16="http://schemas.microsoft.com/office/drawing/2014/main" id="{00000000-0008-0000-0300-00003A000000}"/>
                </a:ext>
              </a:extLst>
            </xdr:cNvPr>
            <xdr:cNvSpPr>
              <a:spLocks noChangeShapeType="1"/>
            </xdr:cNvSpPr>
          </xdr:nvSpPr>
          <xdr:spPr bwMode="auto">
            <a:xfrm>
              <a:off x="283" y="1529"/>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9" name="Line 141">
              <a:extLst>
                <a:ext uri="{FF2B5EF4-FFF2-40B4-BE49-F238E27FC236}">
                  <a16:creationId xmlns:a16="http://schemas.microsoft.com/office/drawing/2014/main" id="{00000000-0008-0000-0300-00003B000000}"/>
                </a:ext>
              </a:extLst>
            </xdr:cNvPr>
            <xdr:cNvSpPr>
              <a:spLocks noChangeShapeType="1"/>
            </xdr:cNvSpPr>
          </xdr:nvSpPr>
          <xdr:spPr bwMode="auto">
            <a:xfrm>
              <a:off x="287" y="1676"/>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0" name="Line 142">
              <a:extLst>
                <a:ext uri="{FF2B5EF4-FFF2-40B4-BE49-F238E27FC236}">
                  <a16:creationId xmlns:a16="http://schemas.microsoft.com/office/drawing/2014/main" id="{00000000-0008-0000-0300-00003C000000}"/>
                </a:ext>
              </a:extLst>
            </xdr:cNvPr>
            <xdr:cNvSpPr>
              <a:spLocks noChangeShapeType="1"/>
            </xdr:cNvSpPr>
          </xdr:nvSpPr>
          <xdr:spPr bwMode="auto">
            <a:xfrm>
              <a:off x="363" y="131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61" name="Line 143">
              <a:extLst>
                <a:ext uri="{FF2B5EF4-FFF2-40B4-BE49-F238E27FC236}">
                  <a16:creationId xmlns:a16="http://schemas.microsoft.com/office/drawing/2014/main" id="{00000000-0008-0000-0300-00003D000000}"/>
                </a:ext>
              </a:extLst>
            </xdr:cNvPr>
            <xdr:cNvSpPr>
              <a:spLocks noChangeShapeType="1"/>
            </xdr:cNvSpPr>
          </xdr:nvSpPr>
          <xdr:spPr bwMode="auto">
            <a:xfrm>
              <a:off x="363" y="1333"/>
              <a:ext cx="0" cy="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 name="Line 144">
              <a:extLst>
                <a:ext uri="{FF2B5EF4-FFF2-40B4-BE49-F238E27FC236}">
                  <a16:creationId xmlns:a16="http://schemas.microsoft.com/office/drawing/2014/main" id="{00000000-0008-0000-0300-00003E000000}"/>
                </a:ext>
              </a:extLst>
            </xdr:cNvPr>
            <xdr:cNvSpPr>
              <a:spLocks noChangeShapeType="1"/>
            </xdr:cNvSpPr>
          </xdr:nvSpPr>
          <xdr:spPr bwMode="auto">
            <a:xfrm>
              <a:off x="363" y="1380"/>
              <a:ext cx="0" cy="1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3" name="Line 145">
              <a:extLst>
                <a:ext uri="{FF2B5EF4-FFF2-40B4-BE49-F238E27FC236}">
                  <a16:creationId xmlns:a16="http://schemas.microsoft.com/office/drawing/2014/main" id="{00000000-0008-0000-0300-00003F000000}"/>
                </a:ext>
              </a:extLst>
            </xdr:cNvPr>
            <xdr:cNvSpPr>
              <a:spLocks noChangeShapeType="1"/>
            </xdr:cNvSpPr>
          </xdr:nvSpPr>
          <xdr:spPr bwMode="auto">
            <a:xfrm>
              <a:off x="363" y="1571"/>
              <a:ext cx="0" cy="1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4" name="Line 146">
              <a:extLst>
                <a:ext uri="{FF2B5EF4-FFF2-40B4-BE49-F238E27FC236}">
                  <a16:creationId xmlns:a16="http://schemas.microsoft.com/office/drawing/2014/main" id="{00000000-0008-0000-0300-000040000000}"/>
                </a:ext>
              </a:extLst>
            </xdr:cNvPr>
            <xdr:cNvSpPr>
              <a:spLocks noChangeShapeType="1"/>
            </xdr:cNvSpPr>
          </xdr:nvSpPr>
          <xdr:spPr bwMode="auto">
            <a:xfrm>
              <a:off x="283" y="1567"/>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5" name="Line 147">
              <a:extLst>
                <a:ext uri="{FF2B5EF4-FFF2-40B4-BE49-F238E27FC236}">
                  <a16:creationId xmlns:a16="http://schemas.microsoft.com/office/drawing/2014/main" id="{00000000-0008-0000-0300-000041000000}"/>
                </a:ext>
              </a:extLst>
            </xdr:cNvPr>
            <xdr:cNvSpPr>
              <a:spLocks noChangeShapeType="1"/>
            </xdr:cNvSpPr>
          </xdr:nvSpPr>
          <xdr:spPr bwMode="auto">
            <a:xfrm flipV="1">
              <a:off x="362" y="1530"/>
              <a:ext cx="0" cy="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53" name="Text Box 148">
            <a:extLst>
              <a:ext uri="{FF2B5EF4-FFF2-40B4-BE49-F238E27FC236}">
                <a16:creationId xmlns:a16="http://schemas.microsoft.com/office/drawing/2014/main" id="{00000000-0008-0000-0300-000035000000}"/>
              </a:ext>
            </a:extLst>
          </xdr:cNvPr>
          <xdr:cNvSpPr txBox="1">
            <a:spLocks noChangeArrowheads="1"/>
          </xdr:cNvSpPr>
        </xdr:nvSpPr>
        <xdr:spPr bwMode="auto">
          <a:xfrm>
            <a:off x="373" y="1539"/>
            <a:ext cx="38" cy="2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MT</a:t>
            </a:r>
          </a:p>
        </xdr:txBody>
      </xdr:sp>
      <xdr:sp macro="" textlink="">
        <xdr:nvSpPr>
          <xdr:cNvPr id="54" name="Text Box 149">
            <a:extLst>
              <a:ext uri="{FF2B5EF4-FFF2-40B4-BE49-F238E27FC236}">
                <a16:creationId xmlns:a16="http://schemas.microsoft.com/office/drawing/2014/main" id="{00000000-0008-0000-0300-000036000000}"/>
              </a:ext>
            </a:extLst>
          </xdr:cNvPr>
          <xdr:cNvSpPr txBox="1">
            <a:spLocks noChangeArrowheads="1"/>
          </xdr:cNvSpPr>
        </xdr:nvSpPr>
        <xdr:spPr bwMode="auto">
          <a:xfrm>
            <a:off x="373" y="1611"/>
            <a:ext cx="113" cy="24"/>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MS+MB+MP</a:t>
            </a:r>
          </a:p>
        </xdr:txBody>
      </xdr:sp>
    </xdr:grpSp>
    <xdr:clientData/>
  </xdr:twoCellAnchor>
  <xdr:twoCellAnchor>
    <xdr:from>
      <xdr:col>16</xdr:col>
      <xdr:colOff>0</xdr:colOff>
      <xdr:row>64</xdr:row>
      <xdr:rowOff>279588</xdr:rowOff>
    </xdr:from>
    <xdr:to>
      <xdr:col>19</xdr:col>
      <xdr:colOff>143996</xdr:colOff>
      <xdr:row>70</xdr:row>
      <xdr:rowOff>0</xdr:rowOff>
    </xdr:to>
    <xdr:grpSp>
      <xdr:nvGrpSpPr>
        <xdr:cNvPr id="106" name="Group 92">
          <a:extLst>
            <a:ext uri="{FF2B5EF4-FFF2-40B4-BE49-F238E27FC236}">
              <a16:creationId xmlns:a16="http://schemas.microsoft.com/office/drawing/2014/main" id="{00000000-0008-0000-0300-00006A000000}"/>
            </a:ext>
          </a:extLst>
        </xdr:cNvPr>
        <xdr:cNvGrpSpPr>
          <a:grpSpLocks/>
        </xdr:cNvGrpSpPr>
      </xdr:nvGrpSpPr>
      <xdr:grpSpPr bwMode="auto">
        <a:xfrm>
          <a:off x="5181600" y="21615588"/>
          <a:ext cx="1115546" cy="1720662"/>
          <a:chOff x="265" y="1386"/>
          <a:chExt cx="125" cy="186"/>
        </a:xfrm>
      </xdr:grpSpPr>
      <xdr:grpSp>
        <xdr:nvGrpSpPr>
          <xdr:cNvPr id="107" name="Group 93">
            <a:extLst>
              <a:ext uri="{FF2B5EF4-FFF2-40B4-BE49-F238E27FC236}">
                <a16:creationId xmlns:a16="http://schemas.microsoft.com/office/drawing/2014/main" id="{00000000-0008-0000-0300-00006B000000}"/>
              </a:ext>
            </a:extLst>
          </xdr:cNvPr>
          <xdr:cNvGrpSpPr>
            <a:grpSpLocks/>
          </xdr:cNvGrpSpPr>
        </xdr:nvGrpSpPr>
        <xdr:grpSpPr bwMode="auto">
          <a:xfrm>
            <a:off x="265" y="1386"/>
            <a:ext cx="125" cy="186"/>
            <a:chOff x="261" y="1389"/>
            <a:chExt cx="125" cy="186"/>
          </a:xfrm>
        </xdr:grpSpPr>
        <xdr:grpSp>
          <xdr:nvGrpSpPr>
            <xdr:cNvPr id="111" name="Group 94">
              <a:extLst>
                <a:ext uri="{FF2B5EF4-FFF2-40B4-BE49-F238E27FC236}">
                  <a16:creationId xmlns:a16="http://schemas.microsoft.com/office/drawing/2014/main" id="{00000000-0008-0000-0300-00006F000000}"/>
                </a:ext>
              </a:extLst>
            </xdr:cNvPr>
            <xdr:cNvGrpSpPr>
              <a:grpSpLocks/>
            </xdr:cNvGrpSpPr>
          </xdr:nvGrpSpPr>
          <xdr:grpSpPr bwMode="auto">
            <a:xfrm>
              <a:off x="262" y="1389"/>
              <a:ext cx="124" cy="124"/>
              <a:chOff x="312" y="1445"/>
              <a:chExt cx="124" cy="124"/>
            </a:xfrm>
          </xdr:grpSpPr>
          <xdr:sp macro="" textlink="">
            <xdr:nvSpPr>
              <xdr:cNvPr id="118" name="Oval 95">
                <a:extLst>
                  <a:ext uri="{FF2B5EF4-FFF2-40B4-BE49-F238E27FC236}">
                    <a16:creationId xmlns:a16="http://schemas.microsoft.com/office/drawing/2014/main" id="{00000000-0008-0000-0300-000076000000}"/>
                  </a:ext>
                </a:extLst>
              </xdr:cNvPr>
              <xdr:cNvSpPr>
                <a:spLocks noChangeArrowheads="1"/>
              </xdr:cNvSpPr>
            </xdr:nvSpPr>
            <xdr:spPr bwMode="auto">
              <a:xfrm>
                <a:off x="312" y="1445"/>
                <a:ext cx="124" cy="124"/>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grpSp>
            <xdr:nvGrpSpPr>
              <xdr:cNvPr id="119" name="Group 96">
                <a:extLst>
                  <a:ext uri="{FF2B5EF4-FFF2-40B4-BE49-F238E27FC236}">
                    <a16:creationId xmlns:a16="http://schemas.microsoft.com/office/drawing/2014/main" id="{00000000-0008-0000-0300-000077000000}"/>
                  </a:ext>
                </a:extLst>
              </xdr:cNvPr>
              <xdr:cNvGrpSpPr>
                <a:grpSpLocks/>
              </xdr:cNvGrpSpPr>
            </xdr:nvGrpSpPr>
            <xdr:grpSpPr bwMode="auto">
              <a:xfrm>
                <a:off x="332" y="1449"/>
                <a:ext cx="88" cy="87"/>
                <a:chOff x="332" y="1449"/>
                <a:chExt cx="88" cy="87"/>
              </a:xfrm>
            </xdr:grpSpPr>
            <xdr:sp macro="" textlink="">
              <xdr:nvSpPr>
                <xdr:cNvPr id="120" name="Oval 97">
                  <a:extLst>
                    <a:ext uri="{FF2B5EF4-FFF2-40B4-BE49-F238E27FC236}">
                      <a16:creationId xmlns:a16="http://schemas.microsoft.com/office/drawing/2014/main" id="{00000000-0008-0000-0300-000078000000}"/>
                    </a:ext>
                  </a:extLst>
                </xdr:cNvPr>
                <xdr:cNvSpPr>
                  <a:spLocks noChangeArrowheads="1"/>
                </xdr:cNvSpPr>
              </xdr:nvSpPr>
              <xdr:spPr bwMode="auto">
                <a:xfrm>
                  <a:off x="332" y="1449"/>
                  <a:ext cx="88" cy="87"/>
                </a:xfrm>
                <a:prstGeom prst="ellipse">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21" name="Oval 98" descr="ひし形 (枠のみ)">
                  <a:extLst>
                    <a:ext uri="{FF2B5EF4-FFF2-40B4-BE49-F238E27FC236}">
                      <a16:creationId xmlns:a16="http://schemas.microsoft.com/office/drawing/2014/main" id="{00000000-0008-0000-0300-000079000000}"/>
                    </a:ext>
                  </a:extLst>
                </xdr:cNvPr>
                <xdr:cNvSpPr>
                  <a:spLocks noChangeArrowheads="1"/>
                </xdr:cNvSpPr>
              </xdr:nvSpPr>
              <xdr:spPr bwMode="auto">
                <a:xfrm>
                  <a:off x="355" y="1457"/>
                  <a:ext cx="40" cy="40"/>
                </a:xfrm>
                <a:prstGeom prst="ellipse">
                  <a:avLst/>
                </a:prstGeom>
                <a:blipFill dpi="0" rotWithShape="0">
                  <a:blip xmlns:r="http://schemas.openxmlformats.org/officeDocument/2006/relationships" r:embed="rId4"/>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sp>
          </xdr:grpSp>
        </xdr:grpSp>
        <xdr:sp macro="" textlink="">
          <xdr:nvSpPr>
            <xdr:cNvPr id="112" name="Line 99">
              <a:extLst>
                <a:ext uri="{FF2B5EF4-FFF2-40B4-BE49-F238E27FC236}">
                  <a16:creationId xmlns:a16="http://schemas.microsoft.com/office/drawing/2014/main" id="{00000000-0008-0000-0300-000070000000}"/>
                </a:ext>
              </a:extLst>
            </xdr:cNvPr>
            <xdr:cNvSpPr>
              <a:spLocks noChangeShapeType="1"/>
            </xdr:cNvSpPr>
          </xdr:nvSpPr>
          <xdr:spPr bwMode="auto">
            <a:xfrm>
              <a:off x="261" y="1501"/>
              <a:ext cx="0" cy="7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3" name="Line 100">
              <a:extLst>
                <a:ext uri="{FF2B5EF4-FFF2-40B4-BE49-F238E27FC236}">
                  <a16:creationId xmlns:a16="http://schemas.microsoft.com/office/drawing/2014/main" id="{00000000-0008-0000-0300-000071000000}"/>
                </a:ext>
              </a:extLst>
            </xdr:cNvPr>
            <xdr:cNvSpPr>
              <a:spLocks noChangeShapeType="1"/>
            </xdr:cNvSpPr>
          </xdr:nvSpPr>
          <xdr:spPr bwMode="auto">
            <a:xfrm>
              <a:off x="385" y="1497"/>
              <a:ext cx="0" cy="7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4" name="Line 101">
              <a:extLst>
                <a:ext uri="{FF2B5EF4-FFF2-40B4-BE49-F238E27FC236}">
                  <a16:creationId xmlns:a16="http://schemas.microsoft.com/office/drawing/2014/main" id="{00000000-0008-0000-0300-000072000000}"/>
                </a:ext>
              </a:extLst>
            </xdr:cNvPr>
            <xdr:cNvSpPr>
              <a:spLocks noChangeShapeType="1"/>
            </xdr:cNvSpPr>
          </xdr:nvSpPr>
          <xdr:spPr bwMode="auto">
            <a:xfrm>
              <a:off x="278" y="1478"/>
              <a:ext cx="0" cy="7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5" name="Line 102">
              <a:extLst>
                <a:ext uri="{FF2B5EF4-FFF2-40B4-BE49-F238E27FC236}">
                  <a16:creationId xmlns:a16="http://schemas.microsoft.com/office/drawing/2014/main" id="{00000000-0008-0000-0300-000073000000}"/>
                </a:ext>
              </a:extLst>
            </xdr:cNvPr>
            <xdr:cNvSpPr>
              <a:spLocks noChangeShapeType="1"/>
            </xdr:cNvSpPr>
          </xdr:nvSpPr>
          <xdr:spPr bwMode="auto">
            <a:xfrm>
              <a:off x="368" y="1478"/>
              <a:ext cx="0" cy="7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6" name="Line 103">
              <a:extLst>
                <a:ext uri="{FF2B5EF4-FFF2-40B4-BE49-F238E27FC236}">
                  <a16:creationId xmlns:a16="http://schemas.microsoft.com/office/drawing/2014/main" id="{00000000-0008-0000-0300-000074000000}"/>
                </a:ext>
              </a:extLst>
            </xdr:cNvPr>
            <xdr:cNvSpPr>
              <a:spLocks noChangeShapeType="1"/>
            </xdr:cNvSpPr>
          </xdr:nvSpPr>
          <xdr:spPr bwMode="auto">
            <a:xfrm>
              <a:off x="261" y="1573"/>
              <a:ext cx="1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7" name="Line 104">
              <a:extLst>
                <a:ext uri="{FF2B5EF4-FFF2-40B4-BE49-F238E27FC236}">
                  <a16:creationId xmlns:a16="http://schemas.microsoft.com/office/drawing/2014/main" id="{00000000-0008-0000-0300-000075000000}"/>
                </a:ext>
              </a:extLst>
            </xdr:cNvPr>
            <xdr:cNvSpPr>
              <a:spLocks noChangeShapeType="1"/>
            </xdr:cNvSpPr>
          </xdr:nvSpPr>
          <xdr:spPr bwMode="auto">
            <a:xfrm>
              <a:off x="278" y="1553"/>
              <a:ext cx="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nvGrpSpPr>
          <xdr:cNvPr id="108" name="Group 105">
            <a:extLst>
              <a:ext uri="{FF2B5EF4-FFF2-40B4-BE49-F238E27FC236}">
                <a16:creationId xmlns:a16="http://schemas.microsoft.com/office/drawing/2014/main" id="{00000000-0008-0000-0300-00006C000000}"/>
              </a:ext>
            </a:extLst>
          </xdr:cNvPr>
          <xdr:cNvGrpSpPr>
            <a:grpSpLocks/>
          </xdr:cNvGrpSpPr>
        </xdr:nvGrpSpPr>
        <xdr:grpSpPr bwMode="auto">
          <a:xfrm>
            <a:off x="306" y="1533"/>
            <a:ext cx="36" cy="39"/>
            <a:chOff x="306" y="1533"/>
            <a:chExt cx="36" cy="39"/>
          </a:xfrm>
        </xdr:grpSpPr>
        <xdr:sp macro="" textlink="">
          <xdr:nvSpPr>
            <xdr:cNvPr id="109" name="Text Box 106">
              <a:extLst>
                <a:ext uri="{FF2B5EF4-FFF2-40B4-BE49-F238E27FC236}">
                  <a16:creationId xmlns:a16="http://schemas.microsoft.com/office/drawing/2014/main" id="{00000000-0008-0000-0300-00006D000000}"/>
                </a:ext>
              </a:extLst>
            </xdr:cNvPr>
            <xdr:cNvSpPr txBox="1">
              <a:spLocks noChangeArrowheads="1"/>
            </xdr:cNvSpPr>
          </xdr:nvSpPr>
          <xdr:spPr bwMode="auto">
            <a:xfrm>
              <a:off x="306" y="1556"/>
              <a:ext cx="36" cy="1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t" upright="1"/>
            <a:lstStyle/>
            <a:p>
              <a:pPr algn="ctr" rtl="0">
                <a:defRPr sz="1000"/>
              </a:pPr>
              <a:r>
                <a:rPr lang="en-US" altLang="ja-JP" sz="900" b="0" i="0" u="none" strike="noStrike" baseline="0">
                  <a:solidFill>
                    <a:srgbClr val="000000"/>
                  </a:solidFill>
                  <a:latin typeface="ＭＳ Ｐゴシック"/>
                  <a:ea typeface="ＭＳ Ｐゴシック"/>
                </a:rPr>
                <a:t>d2</a:t>
              </a:r>
            </a:p>
          </xdr:txBody>
        </xdr:sp>
        <xdr:sp macro="" textlink="">
          <xdr:nvSpPr>
            <xdr:cNvPr id="110" name="Text Box 107">
              <a:extLst>
                <a:ext uri="{FF2B5EF4-FFF2-40B4-BE49-F238E27FC236}">
                  <a16:creationId xmlns:a16="http://schemas.microsoft.com/office/drawing/2014/main" id="{00000000-0008-0000-0300-00006E000000}"/>
                </a:ext>
              </a:extLst>
            </xdr:cNvPr>
            <xdr:cNvSpPr txBox="1">
              <a:spLocks noChangeArrowheads="1"/>
            </xdr:cNvSpPr>
          </xdr:nvSpPr>
          <xdr:spPr bwMode="auto">
            <a:xfrm>
              <a:off x="306" y="1533"/>
              <a:ext cx="36" cy="1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t" upright="1"/>
            <a:lstStyle/>
            <a:p>
              <a:pPr algn="ctr" rtl="0">
                <a:defRPr sz="1000"/>
              </a:pPr>
              <a:r>
                <a:rPr lang="en-US" altLang="ja-JP" sz="900" b="0" i="0" u="none" strike="noStrike" baseline="0">
                  <a:solidFill>
                    <a:srgbClr val="000000"/>
                  </a:solidFill>
                  <a:latin typeface="ＭＳ Ｐゴシック"/>
                  <a:ea typeface="ＭＳ Ｐゴシック"/>
                </a:rPr>
                <a:t>d1</a:t>
              </a:r>
            </a:p>
          </xdr:txBody>
        </xdr:sp>
      </xdr:grpSp>
    </xdr:grpSp>
    <xdr:clientData/>
  </xdr:twoCellAnchor>
  <xdr:oneCellAnchor>
    <xdr:from>
      <xdr:col>2</xdr:col>
      <xdr:colOff>4481</xdr:colOff>
      <xdr:row>87</xdr:row>
      <xdr:rowOff>333374</xdr:rowOff>
    </xdr:from>
    <xdr:ext cx="5662893" cy="666751"/>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71231" y="38671499"/>
              <a:ext cx="5662893" cy="666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kumimoji="1" lang="ja-JP" altLang="en-US" sz="1300" i="1">
                        <a:latin typeface="Cambria Math" panose="02040503050406030204" pitchFamily="18" charset="0"/>
                      </a:rPr>
                      <m:t>⊿</m:t>
                    </m:r>
                    <m:r>
                      <a:rPr kumimoji="1" lang="en-US" altLang="ja-JP" sz="1300" b="0" i="1">
                        <a:latin typeface="Cambria Math" panose="02040503050406030204" pitchFamily="18" charset="0"/>
                      </a:rPr>
                      <m:t>𝑍</m:t>
                    </m:r>
                    <m:r>
                      <a:rPr kumimoji="1" lang="en-US" altLang="ja-JP" sz="1300" i="1">
                        <a:latin typeface="Cambria Math" panose="02040503050406030204" pitchFamily="18" charset="0"/>
                      </a:rPr>
                      <m:t>=</m:t>
                    </m:r>
                    <m:d>
                      <m:dPr>
                        <m:begChr m:val="{"/>
                        <m:endChr m:val="}"/>
                        <m:ctrlPr>
                          <a:rPr kumimoji="1" lang="en-US" altLang="ja-JP" sz="1300" i="1">
                            <a:latin typeface="Cambria Math" panose="02040503050406030204" pitchFamily="18" charset="0"/>
                          </a:rPr>
                        </m:ctrlPr>
                      </m:dPr>
                      <m:e>
                        <m:r>
                          <a:rPr kumimoji="1" lang="en-US" altLang="ja-JP" sz="1300" b="0" i="1">
                            <a:latin typeface="Cambria Math" panose="02040503050406030204" pitchFamily="18" charset="0"/>
                          </a:rPr>
                          <m:t>1−</m:t>
                        </m:r>
                        <m:r>
                          <m:rPr>
                            <m:sty m:val="p"/>
                          </m:rPr>
                          <a:rPr kumimoji="1" lang="en-US" altLang="ja-JP" sz="1300" b="0" i="1">
                            <a:latin typeface="Cambria Math" panose="02040503050406030204" pitchFamily="18" charset="0"/>
                          </a:rPr>
                          <m:t>π</m:t>
                        </m:r>
                        <m:sSup>
                          <m:sSupPr>
                            <m:ctrlPr>
                              <a:rPr kumimoji="1" lang="en-US" altLang="ja-JP" sz="1300" b="0" i="1">
                                <a:latin typeface="Cambria Math" panose="02040503050406030204" pitchFamily="18" charset="0"/>
                              </a:rPr>
                            </m:ctrlPr>
                          </m:sSupPr>
                          <m:e>
                            <m:d>
                              <m:dPr>
                                <m:ctrlPr>
                                  <a:rPr kumimoji="1" lang="en-US" altLang="ja-JP" sz="1300" b="0" i="1">
                                    <a:latin typeface="Cambria Math" panose="02040503050406030204" pitchFamily="18" charset="0"/>
                                  </a:rPr>
                                </m:ctrlPr>
                              </m:dPr>
                              <m:e>
                                <m:f>
                                  <m:fPr>
                                    <m:ctrlPr>
                                      <a:rPr kumimoji="1" lang="en-US" altLang="ja-JP" sz="1300" b="0" i="1">
                                        <a:latin typeface="Cambria Math" panose="02040503050406030204" pitchFamily="18" charset="0"/>
                                      </a:rPr>
                                    </m:ctrlPr>
                                  </m:fPr>
                                  <m:num>
                                    <m:r>
                                      <a:rPr kumimoji="1" lang="en-US" altLang="ja-JP" sz="1300" b="0" i="1">
                                        <a:latin typeface="Cambria Math" panose="02040503050406030204" pitchFamily="18" charset="0"/>
                                      </a:rPr>
                                      <m:t>𝑑</m:t>
                                    </m:r>
                                  </m:num>
                                  <m:den>
                                    <m:r>
                                      <a:rPr kumimoji="1" lang="en-US" altLang="ja-JP" sz="1300" b="0" i="1">
                                        <a:latin typeface="Cambria Math" panose="02040503050406030204" pitchFamily="18" charset="0"/>
                                      </a:rPr>
                                      <m:t>2</m:t>
                                    </m:r>
                                    <m:r>
                                      <a:rPr kumimoji="1" lang="en-US" altLang="ja-JP" sz="1300" b="0" i="1">
                                        <a:latin typeface="Cambria Math" panose="02040503050406030204" pitchFamily="18" charset="0"/>
                                      </a:rPr>
                                      <m:t>𝑏</m:t>
                                    </m:r>
                                  </m:den>
                                </m:f>
                              </m:e>
                            </m:d>
                          </m:e>
                          <m:sup>
                            <m:r>
                              <a:rPr kumimoji="1" lang="en-US" altLang="ja-JP" sz="1300" b="0" i="1">
                                <a:latin typeface="Cambria Math" panose="02040503050406030204" pitchFamily="18" charset="0"/>
                              </a:rPr>
                              <m:t>2</m:t>
                            </m:r>
                          </m:sup>
                        </m:sSup>
                      </m:e>
                    </m:d>
                    <m:d>
                      <m:dPr>
                        <m:begChr m:val="{"/>
                        <m:endChr m:val="}"/>
                        <m:ctrlPr>
                          <a:rPr kumimoji="1" lang="en-US" altLang="ja-JP" sz="1300" i="1">
                            <a:solidFill>
                              <a:schemeClr val="tx1"/>
                            </a:solidFill>
                            <a:effectLst/>
                            <a:latin typeface="Cambria Math" panose="02040503050406030204" pitchFamily="18" charset="0"/>
                            <a:ea typeface="+mn-ea"/>
                            <a:cs typeface="+mn-cs"/>
                          </a:rPr>
                        </m:ctrlPr>
                      </m:dPr>
                      <m:e>
                        <m:r>
                          <a:rPr kumimoji="1" lang="en-US" altLang="ja-JP" sz="1300" b="0" i="1">
                            <a:solidFill>
                              <a:schemeClr val="tx1"/>
                            </a:solidFill>
                            <a:effectLst/>
                            <a:latin typeface="Cambria Math" panose="02040503050406030204" pitchFamily="18" charset="0"/>
                            <a:ea typeface="+mn-ea"/>
                            <a:cs typeface="+mn-cs"/>
                          </a:rPr>
                          <m:t>h</m:t>
                        </m:r>
                        <m:r>
                          <a:rPr kumimoji="1" lang="en-US" altLang="ja-JP" sz="1300" b="0" i="1">
                            <a:solidFill>
                              <a:schemeClr val="tx1"/>
                            </a:solidFill>
                            <a:effectLst/>
                            <a:latin typeface="Cambria Math" panose="02040503050406030204" pitchFamily="18" charset="0"/>
                            <a:ea typeface="+mn-ea"/>
                            <a:cs typeface="+mn-cs"/>
                          </a:rPr>
                          <m:t>−</m:t>
                        </m:r>
                        <m:d>
                          <m:dPr>
                            <m:ctrlPr>
                              <a:rPr kumimoji="1" lang="en-US" altLang="ja-JP" sz="1300" b="0" i="1">
                                <a:solidFill>
                                  <a:schemeClr val="tx1"/>
                                </a:solidFill>
                                <a:effectLst/>
                                <a:latin typeface="Cambria Math" panose="02040503050406030204" pitchFamily="18" charset="0"/>
                                <a:ea typeface="+mn-ea"/>
                                <a:cs typeface="+mn-cs"/>
                              </a:rPr>
                            </m:ctrlPr>
                          </m:dPr>
                          <m:e>
                            <m:r>
                              <a:rPr kumimoji="1" lang="en-US" altLang="ja-JP" sz="1300" b="0" i="1">
                                <a:solidFill>
                                  <a:schemeClr val="tx1"/>
                                </a:solidFill>
                                <a:effectLst/>
                                <a:latin typeface="Cambria Math" panose="02040503050406030204" pitchFamily="18" charset="0"/>
                                <a:ea typeface="+mn-ea"/>
                                <a:cs typeface="+mn-cs"/>
                              </a:rPr>
                              <m:t>1−</m:t>
                            </m:r>
                            <m:f>
                              <m:fPr>
                                <m:ctrlPr>
                                  <a:rPr kumimoji="1" lang="en-US" altLang="ja-JP" sz="1300" b="0" i="1">
                                    <a:solidFill>
                                      <a:schemeClr val="tx1"/>
                                    </a:solidFill>
                                    <a:effectLst/>
                                    <a:latin typeface="Cambria Math" panose="02040503050406030204" pitchFamily="18" charset="0"/>
                                    <a:ea typeface="+mn-ea"/>
                                    <a:cs typeface="+mn-cs"/>
                                  </a:rPr>
                                </m:ctrlPr>
                              </m:fPr>
                              <m:num>
                                <m:sSub>
                                  <m:sSubPr>
                                    <m:ctrlPr>
                                      <a:rPr kumimoji="1" lang="en-US" altLang="ja-JP" sz="1300" b="0" i="1">
                                        <a:solidFill>
                                          <a:schemeClr val="tx1"/>
                                        </a:solidFill>
                                        <a:effectLst/>
                                        <a:latin typeface="Cambria Math" panose="02040503050406030204" pitchFamily="18" charset="0"/>
                                        <a:ea typeface="+mn-ea"/>
                                        <a:cs typeface="+mn-cs"/>
                                      </a:rPr>
                                    </m:ctrlPr>
                                  </m:sSub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𝑡</m:t>
                                    </m:r>
                                    <m:r>
                                      <a:rPr kumimoji="1" lang="en-US" altLang="ja-JP" sz="1300" b="0" i="1">
                                        <a:solidFill>
                                          <a:schemeClr val="tx1"/>
                                        </a:solidFill>
                                        <a:effectLst/>
                                        <a:latin typeface="Cambria Math" panose="02040503050406030204" pitchFamily="18" charset="0"/>
                                        <a:ea typeface="+mn-ea"/>
                                        <a:cs typeface="+mn-cs"/>
                                      </a:rPr>
                                      <m:t>1</m:t>
                                    </m:r>
                                  </m:sub>
                                </m:sSub>
                              </m:num>
                              <m:den>
                                <m:sSub>
                                  <m:sSubPr>
                                    <m:ctrlPr>
                                      <a:rPr kumimoji="1" lang="en-US" altLang="ja-JP" sz="1300" b="0" i="1">
                                        <a:solidFill>
                                          <a:schemeClr val="tx1"/>
                                        </a:solidFill>
                                        <a:effectLst/>
                                        <a:latin typeface="Cambria Math" panose="02040503050406030204" pitchFamily="18" charset="0"/>
                                        <a:ea typeface="+mn-ea"/>
                                        <a:cs typeface="+mn-cs"/>
                                      </a:rPr>
                                    </m:ctrlPr>
                                  </m:sSub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𝑤</m:t>
                                    </m:r>
                                  </m:sub>
                                </m:sSub>
                                <m:r>
                                  <a:rPr kumimoji="1" lang="en-US" altLang="ja-JP" sz="1300" b="0" i="1">
                                    <a:solidFill>
                                      <a:schemeClr val="tx1"/>
                                    </a:solidFill>
                                    <a:effectLst/>
                                    <a:latin typeface="Cambria Math" panose="02040503050406030204" pitchFamily="18" charset="0"/>
                                    <a:ea typeface="+mn-ea"/>
                                    <a:cs typeface="+mn-cs"/>
                                  </a:rPr>
                                  <m:t>+</m:t>
                                </m:r>
                                <m:sSub>
                                  <m:sSubPr>
                                    <m:ctrlPr>
                                      <a:rPr kumimoji="1" lang="en-US" altLang="ja-JP" sz="1300" b="0" i="1">
                                        <a:solidFill>
                                          <a:schemeClr val="tx1"/>
                                        </a:solidFill>
                                        <a:effectLst/>
                                        <a:latin typeface="Cambria Math" panose="02040503050406030204" pitchFamily="18" charset="0"/>
                                        <a:ea typeface="+mn-ea"/>
                                        <a:cs typeface="+mn-cs"/>
                                      </a:rPr>
                                    </m:ctrlPr>
                                  </m:sSub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𝑢</m:t>
                                    </m:r>
                                  </m:sub>
                                </m:sSub>
                                <m:r>
                                  <a:rPr kumimoji="1" lang="en-US" altLang="ja-JP" sz="1300" b="0" i="1">
                                    <a:solidFill>
                                      <a:schemeClr val="tx1"/>
                                    </a:solidFill>
                                    <a:effectLst/>
                                    <a:latin typeface="Cambria Math" panose="02040503050406030204" pitchFamily="18" charset="0"/>
                                    <a:ea typeface="+mn-ea"/>
                                    <a:cs typeface="+mn-cs"/>
                                  </a:rPr>
                                  <m:t>∗</m:t>
                                </m:r>
                                <m:sSubSup>
                                  <m:sSubSupPr>
                                    <m:ctrlPr>
                                      <a:rPr kumimoji="1" lang="en-US" altLang="ja-JP" sz="1300" b="0" i="1">
                                        <a:solidFill>
                                          <a:schemeClr val="tx1"/>
                                        </a:solidFill>
                                        <a:effectLst/>
                                        <a:latin typeface="Cambria Math" panose="02040503050406030204" pitchFamily="18" charset="0"/>
                                        <a:ea typeface="+mn-ea"/>
                                        <a:cs typeface="+mn-cs"/>
                                      </a:rPr>
                                    </m:ctrlPr>
                                  </m:sSubSup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𝑡</m:t>
                                    </m:r>
                                    <m:r>
                                      <a:rPr kumimoji="1" lang="en-US" altLang="ja-JP" sz="1300" b="0" i="1">
                                        <a:solidFill>
                                          <a:schemeClr val="tx1"/>
                                        </a:solidFill>
                                        <a:effectLst/>
                                        <a:latin typeface="Cambria Math" panose="02040503050406030204" pitchFamily="18" charset="0"/>
                                        <a:ea typeface="+mn-ea"/>
                                        <a:cs typeface="+mn-cs"/>
                                      </a:rPr>
                                      <m:t>2</m:t>
                                    </m:r>
                                  </m:sub>
                                  <m:sup>
                                    <m:r>
                                      <a:rPr kumimoji="1" lang="en-US" altLang="ja-JP" sz="1300" b="0" i="1">
                                        <a:solidFill>
                                          <a:schemeClr val="tx1"/>
                                        </a:solidFill>
                                        <a:effectLst/>
                                        <a:latin typeface="Cambria Math" panose="02040503050406030204" pitchFamily="18" charset="0"/>
                                        <a:ea typeface="+mn-ea"/>
                                        <a:cs typeface="+mn-cs"/>
                                      </a:rPr>
                                      <m:t>′</m:t>
                                    </m:r>
                                  </m:sup>
                                </m:sSubSup>
                              </m:den>
                            </m:f>
                          </m:e>
                        </m:d>
                        <m:sSub>
                          <m:sSubPr>
                            <m:ctrlPr>
                              <a:rPr kumimoji="1" lang="en-US" altLang="ja-JP" sz="1300" b="0" i="1">
                                <a:solidFill>
                                  <a:schemeClr val="tx1"/>
                                </a:solidFill>
                                <a:effectLst/>
                                <a:latin typeface="Cambria Math" panose="02040503050406030204" pitchFamily="18" charset="0"/>
                                <a:ea typeface="+mn-ea"/>
                                <a:cs typeface="+mn-cs"/>
                              </a:rPr>
                            </m:ctrlPr>
                          </m:sSubPr>
                          <m:e>
                            <m:r>
                              <a:rPr kumimoji="1" lang="en-US" altLang="ja-JP" sz="1300" b="0" i="1">
                                <a:solidFill>
                                  <a:schemeClr val="tx1"/>
                                </a:solidFill>
                                <a:effectLst/>
                                <a:latin typeface="Cambria Math" panose="02040503050406030204" pitchFamily="18" charset="0"/>
                                <a:ea typeface="+mn-ea"/>
                                <a:cs typeface="+mn-cs"/>
                              </a:rPr>
                              <m:t>h</m:t>
                            </m:r>
                          </m:e>
                          <m:sub>
                            <m:r>
                              <a:rPr kumimoji="1" lang="en-US" altLang="ja-JP" sz="1300" b="0" i="1">
                                <a:solidFill>
                                  <a:schemeClr val="tx1"/>
                                </a:solidFill>
                                <a:effectLst/>
                                <a:latin typeface="Cambria Math" panose="02040503050406030204" pitchFamily="18" charset="0"/>
                                <a:ea typeface="+mn-ea"/>
                                <a:cs typeface="+mn-cs"/>
                              </a:rPr>
                              <m:t>𝑤</m:t>
                            </m:r>
                          </m:sub>
                        </m:sSub>
                        <m:r>
                          <a:rPr kumimoji="1" lang="en-US" altLang="ja-JP" sz="1300" b="0" i="1">
                            <a:solidFill>
                              <a:schemeClr val="tx1"/>
                            </a:solidFill>
                            <a:effectLst/>
                            <a:latin typeface="Cambria Math" panose="02040503050406030204" pitchFamily="18" charset="0"/>
                            <a:ea typeface="+mn-ea"/>
                            <a:cs typeface="+mn-cs"/>
                          </a:rPr>
                          <m:t>−</m:t>
                        </m:r>
                        <m:f>
                          <m:fPr>
                            <m:ctrlPr>
                              <a:rPr kumimoji="1" lang="en-US" altLang="ja-JP" sz="1300" b="0" i="1">
                                <a:solidFill>
                                  <a:schemeClr val="tx1"/>
                                </a:solidFill>
                                <a:effectLst/>
                                <a:latin typeface="Cambria Math" panose="02040503050406030204" pitchFamily="18" charset="0"/>
                                <a:ea typeface="+mn-ea"/>
                                <a:cs typeface="+mn-cs"/>
                              </a:rPr>
                            </m:ctrlPr>
                          </m:fPr>
                          <m:num>
                            <m:sSub>
                              <m:sSubPr>
                                <m:ctrlPr>
                                  <a:rPr kumimoji="1" lang="en-US" altLang="ja-JP" sz="1300" b="0" i="1">
                                    <a:solidFill>
                                      <a:schemeClr val="tx1"/>
                                    </a:solidFill>
                                    <a:effectLst/>
                                    <a:latin typeface="Cambria Math" panose="02040503050406030204" pitchFamily="18" charset="0"/>
                                    <a:ea typeface="+mn-ea"/>
                                    <a:cs typeface="+mn-cs"/>
                                  </a:rPr>
                                </m:ctrlPr>
                              </m:sSubPr>
                              <m:e>
                                <m:r>
                                  <a:rPr kumimoji="1" lang="en-US" altLang="ja-JP" sz="1300" b="0" i="1">
                                    <a:solidFill>
                                      <a:schemeClr val="tx1"/>
                                    </a:solidFill>
                                    <a:effectLst/>
                                    <a:latin typeface="Cambria Math" panose="02040503050406030204" pitchFamily="18" charset="0"/>
                                    <a:ea typeface="+mn-ea"/>
                                    <a:cs typeface="+mn-cs"/>
                                  </a:rPr>
                                  <m:t>𝑄</m:t>
                                </m:r>
                              </m:e>
                              <m:sub>
                                <m:r>
                                  <a:rPr kumimoji="1" lang="en-US" altLang="ja-JP" sz="1300" b="0" i="1">
                                    <a:solidFill>
                                      <a:schemeClr val="tx1"/>
                                    </a:solidFill>
                                    <a:effectLst/>
                                    <a:latin typeface="Cambria Math" panose="02040503050406030204" pitchFamily="18" charset="0"/>
                                    <a:ea typeface="+mn-ea"/>
                                    <a:cs typeface="+mn-cs"/>
                                  </a:rPr>
                                  <m:t>𝑑</m:t>
                                </m:r>
                              </m:sub>
                            </m:sSub>
                            <m:r>
                              <a:rPr kumimoji="1" lang="en-US" altLang="ja-JP" sz="1300" b="0" i="1">
                                <a:solidFill>
                                  <a:schemeClr val="tx1"/>
                                </a:solidFill>
                                <a:effectLst/>
                                <a:latin typeface="Cambria Math" panose="02040503050406030204" pitchFamily="18" charset="0"/>
                                <a:ea typeface="+mn-ea"/>
                                <a:cs typeface="+mn-cs"/>
                              </a:rPr>
                              <m:t>+</m:t>
                            </m:r>
                            <m:sSub>
                              <m:sSubPr>
                                <m:ctrlPr>
                                  <a:rPr kumimoji="1" lang="en-US" altLang="ja-JP" sz="1300" b="0" i="1">
                                    <a:solidFill>
                                      <a:schemeClr val="tx1"/>
                                    </a:solidFill>
                                    <a:effectLst/>
                                    <a:latin typeface="Cambria Math" panose="02040503050406030204" pitchFamily="18" charset="0"/>
                                    <a:ea typeface="+mn-ea"/>
                                    <a:cs typeface="+mn-cs"/>
                                  </a:rPr>
                                </m:ctrlPr>
                              </m:sSubPr>
                              <m:e>
                                <m:r>
                                  <a:rPr kumimoji="1" lang="en-US" altLang="ja-JP" sz="1300" b="0" i="1">
                                    <a:solidFill>
                                      <a:schemeClr val="tx1"/>
                                    </a:solidFill>
                                    <a:effectLst/>
                                    <a:latin typeface="Cambria Math" panose="02040503050406030204" pitchFamily="18" charset="0"/>
                                    <a:ea typeface="+mn-ea"/>
                                    <a:cs typeface="+mn-cs"/>
                                  </a:rPr>
                                  <m:t>𝑄</m:t>
                                </m:r>
                              </m:e>
                              <m:sub>
                                <m:r>
                                  <a:rPr kumimoji="1" lang="en-US" altLang="ja-JP" sz="1300" b="0" i="1">
                                    <a:solidFill>
                                      <a:schemeClr val="tx1"/>
                                    </a:solidFill>
                                    <a:effectLst/>
                                    <a:latin typeface="Cambria Math" panose="02040503050406030204" pitchFamily="18" charset="0"/>
                                    <a:ea typeface="+mn-ea"/>
                                    <a:cs typeface="+mn-cs"/>
                                  </a:rPr>
                                  <m:t>𝑤</m:t>
                                </m:r>
                              </m:sub>
                            </m:sSub>
                            <m:r>
                              <a:rPr kumimoji="1" lang="en-US" altLang="ja-JP" sz="1300" b="0" i="1">
                                <a:solidFill>
                                  <a:schemeClr val="tx1"/>
                                </a:solidFill>
                                <a:effectLst/>
                                <a:latin typeface="Cambria Math" panose="02040503050406030204" pitchFamily="18" charset="0"/>
                                <a:ea typeface="+mn-ea"/>
                                <a:cs typeface="+mn-cs"/>
                              </a:rPr>
                              <m:t>+</m:t>
                            </m:r>
                            <m:r>
                              <a:rPr kumimoji="1" lang="en-US" altLang="ja-JP" sz="1300" b="0" i="1">
                                <a:solidFill>
                                  <a:schemeClr val="tx1"/>
                                </a:solidFill>
                                <a:effectLst/>
                                <a:latin typeface="Cambria Math" panose="02040503050406030204" pitchFamily="18" charset="0"/>
                                <a:ea typeface="+mn-ea"/>
                                <a:cs typeface="+mn-cs"/>
                              </a:rPr>
                              <m:t>𝑊</m:t>
                            </m:r>
                          </m:num>
                          <m:den>
                            <m:r>
                              <m:rPr>
                                <m:sty m:val="p"/>
                              </m:rPr>
                              <a:rPr kumimoji="1" lang="en-US" altLang="ja-JP" sz="1300" b="0" i="1">
                                <a:solidFill>
                                  <a:schemeClr val="tx1"/>
                                </a:solidFill>
                                <a:effectLst/>
                                <a:latin typeface="Cambria Math" panose="02040503050406030204" pitchFamily="18" charset="0"/>
                                <a:ea typeface="+mn-ea"/>
                                <a:cs typeface="+mn-cs"/>
                              </a:rPr>
                              <m:t>π</m:t>
                            </m:r>
                            <m:d>
                              <m:dPr>
                                <m:ctrlPr>
                                  <a:rPr kumimoji="1" lang="en-US" altLang="ja-JP" sz="1300" b="0" i="1">
                                    <a:solidFill>
                                      <a:schemeClr val="tx1"/>
                                    </a:solidFill>
                                    <a:effectLst/>
                                    <a:latin typeface="Cambria Math" panose="02040503050406030204" pitchFamily="18" charset="0"/>
                                    <a:ea typeface="+mn-ea"/>
                                    <a:cs typeface="+mn-cs"/>
                                  </a:rPr>
                                </m:ctrlPr>
                              </m:dPr>
                              <m:e>
                                <m:sSub>
                                  <m:sSubPr>
                                    <m:ctrlPr>
                                      <a:rPr kumimoji="1" lang="en-US" altLang="ja-JP" sz="1300" b="0" i="1">
                                        <a:solidFill>
                                          <a:schemeClr val="tx1"/>
                                        </a:solidFill>
                                        <a:effectLst/>
                                        <a:latin typeface="Cambria Math" panose="02040503050406030204" pitchFamily="18" charset="0"/>
                                        <a:ea typeface="+mn-ea"/>
                                        <a:cs typeface="+mn-cs"/>
                                      </a:rPr>
                                    </m:ctrlPr>
                                  </m:sSub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𝑤</m:t>
                                    </m:r>
                                  </m:sub>
                                </m:sSub>
                                <m:r>
                                  <a:rPr kumimoji="1" lang="en-US" altLang="ja-JP" sz="1300" b="0" i="1">
                                    <a:solidFill>
                                      <a:schemeClr val="tx1"/>
                                    </a:solidFill>
                                    <a:effectLst/>
                                    <a:latin typeface="Cambria Math" panose="02040503050406030204" pitchFamily="18" charset="0"/>
                                    <a:ea typeface="+mn-ea"/>
                                    <a:cs typeface="+mn-cs"/>
                                  </a:rPr>
                                  <m:t>+</m:t>
                                </m:r>
                                <m:sSub>
                                  <m:sSubPr>
                                    <m:ctrlPr>
                                      <a:rPr kumimoji="1" lang="en-US" altLang="ja-JP" sz="1300" b="0" i="1">
                                        <a:solidFill>
                                          <a:schemeClr val="tx1"/>
                                        </a:solidFill>
                                        <a:effectLst/>
                                        <a:latin typeface="Cambria Math" panose="02040503050406030204" pitchFamily="18" charset="0"/>
                                        <a:ea typeface="+mn-ea"/>
                                        <a:cs typeface="+mn-cs"/>
                                      </a:rPr>
                                    </m:ctrlPr>
                                  </m:sSub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𝑢</m:t>
                                    </m:r>
                                  </m:sub>
                                </m:sSub>
                                <m:r>
                                  <a:rPr kumimoji="1" lang="en-US" altLang="ja-JP" sz="1300" b="0" i="1">
                                    <a:solidFill>
                                      <a:schemeClr val="tx1"/>
                                    </a:solidFill>
                                    <a:effectLst/>
                                    <a:latin typeface="Cambria Math" panose="02040503050406030204" pitchFamily="18" charset="0"/>
                                    <a:ea typeface="+mn-ea"/>
                                    <a:cs typeface="+mn-cs"/>
                                  </a:rPr>
                                  <m:t>∗</m:t>
                                </m:r>
                                <m:sSubSup>
                                  <m:sSubSupPr>
                                    <m:ctrlPr>
                                      <a:rPr kumimoji="1" lang="en-US" altLang="ja-JP" sz="1300" b="0" i="1">
                                        <a:solidFill>
                                          <a:schemeClr val="tx1"/>
                                        </a:solidFill>
                                        <a:effectLst/>
                                        <a:latin typeface="Cambria Math" panose="02040503050406030204" pitchFamily="18" charset="0"/>
                                        <a:ea typeface="+mn-ea"/>
                                        <a:cs typeface="+mn-cs"/>
                                      </a:rPr>
                                    </m:ctrlPr>
                                  </m:sSubSupPr>
                                  <m:e>
                                    <m:r>
                                      <m:rPr>
                                        <m:sty m:val="p"/>
                                      </m:rPr>
                                      <a:rPr kumimoji="1" lang="en-US" altLang="ja-JP" sz="1300" b="0" i="1">
                                        <a:solidFill>
                                          <a:schemeClr val="tx1"/>
                                        </a:solidFill>
                                        <a:effectLst/>
                                        <a:latin typeface="Cambria Math" panose="02040503050406030204" pitchFamily="18" charset="0"/>
                                        <a:ea typeface="+mn-ea"/>
                                        <a:cs typeface="+mn-cs"/>
                                      </a:rPr>
                                      <m:t>γ</m:t>
                                    </m:r>
                                  </m:e>
                                  <m:sub>
                                    <m:r>
                                      <a:rPr kumimoji="1" lang="en-US" altLang="ja-JP" sz="1300" b="0" i="1">
                                        <a:solidFill>
                                          <a:schemeClr val="tx1"/>
                                        </a:solidFill>
                                        <a:effectLst/>
                                        <a:latin typeface="Cambria Math" panose="02040503050406030204" pitchFamily="18" charset="0"/>
                                        <a:ea typeface="+mn-ea"/>
                                        <a:cs typeface="+mn-cs"/>
                                      </a:rPr>
                                      <m:t>𝑡</m:t>
                                    </m:r>
                                    <m:r>
                                      <a:rPr kumimoji="1" lang="en-US" altLang="ja-JP" sz="1300" b="0" i="1">
                                        <a:solidFill>
                                          <a:schemeClr val="tx1"/>
                                        </a:solidFill>
                                        <a:effectLst/>
                                        <a:latin typeface="Cambria Math" panose="02040503050406030204" pitchFamily="18" charset="0"/>
                                        <a:ea typeface="+mn-ea"/>
                                        <a:cs typeface="+mn-cs"/>
                                      </a:rPr>
                                      <m:t>2</m:t>
                                    </m:r>
                                  </m:sub>
                                  <m:sup>
                                    <m:r>
                                      <a:rPr kumimoji="1" lang="en-US" altLang="ja-JP" sz="1300" b="0" i="1">
                                        <a:solidFill>
                                          <a:schemeClr val="tx1"/>
                                        </a:solidFill>
                                        <a:effectLst/>
                                        <a:latin typeface="Cambria Math" panose="02040503050406030204" pitchFamily="18" charset="0"/>
                                        <a:ea typeface="+mn-ea"/>
                                        <a:cs typeface="+mn-cs"/>
                                      </a:rPr>
                                      <m:t>′</m:t>
                                    </m:r>
                                  </m:sup>
                                </m:sSubSup>
                              </m:e>
                            </m:d>
                          </m:den>
                        </m:f>
                        <m:sSup>
                          <m:sSupPr>
                            <m:ctrlPr>
                              <a:rPr kumimoji="1" lang="en-US" altLang="ja-JP" sz="1300" b="0" i="1">
                                <a:solidFill>
                                  <a:schemeClr val="tx1"/>
                                </a:solidFill>
                                <a:effectLst/>
                                <a:latin typeface="Cambria Math" panose="02040503050406030204" pitchFamily="18" charset="0"/>
                                <a:ea typeface="+mn-ea"/>
                                <a:cs typeface="+mn-cs"/>
                              </a:rPr>
                            </m:ctrlPr>
                          </m:sSupPr>
                          <m:e>
                            <m:d>
                              <m:dPr>
                                <m:ctrlPr>
                                  <a:rPr kumimoji="1" lang="en-US" altLang="ja-JP" sz="1300" b="0" i="1">
                                    <a:solidFill>
                                      <a:schemeClr val="tx1"/>
                                    </a:solidFill>
                                    <a:effectLst/>
                                    <a:latin typeface="Cambria Math" panose="02040503050406030204" pitchFamily="18" charset="0"/>
                                    <a:ea typeface="+mn-ea"/>
                                    <a:cs typeface="+mn-cs"/>
                                  </a:rPr>
                                </m:ctrlPr>
                              </m:dPr>
                              <m:e>
                                <m:f>
                                  <m:fPr>
                                    <m:ctrlPr>
                                      <a:rPr kumimoji="1" lang="en-US" altLang="ja-JP" sz="1300" b="0" i="1">
                                        <a:solidFill>
                                          <a:schemeClr val="tx1"/>
                                        </a:solidFill>
                                        <a:effectLst/>
                                        <a:latin typeface="Cambria Math" panose="02040503050406030204" pitchFamily="18" charset="0"/>
                                        <a:ea typeface="+mn-ea"/>
                                        <a:cs typeface="+mn-cs"/>
                                      </a:rPr>
                                    </m:ctrlPr>
                                  </m:fPr>
                                  <m:num>
                                    <m:r>
                                      <a:rPr kumimoji="1" lang="en-US" altLang="ja-JP" sz="1300" b="0" i="1">
                                        <a:solidFill>
                                          <a:schemeClr val="tx1"/>
                                        </a:solidFill>
                                        <a:effectLst/>
                                        <a:latin typeface="Cambria Math" panose="02040503050406030204" pitchFamily="18" charset="0"/>
                                        <a:ea typeface="+mn-ea"/>
                                        <a:cs typeface="+mn-cs"/>
                                      </a:rPr>
                                      <m:t>2</m:t>
                                    </m:r>
                                  </m:num>
                                  <m:den>
                                    <m:r>
                                      <a:rPr kumimoji="1" lang="en-US" altLang="ja-JP" sz="1300" b="0" i="1">
                                        <a:solidFill>
                                          <a:schemeClr val="tx1"/>
                                        </a:solidFill>
                                        <a:effectLst/>
                                        <a:latin typeface="Cambria Math" panose="02040503050406030204" pitchFamily="18" charset="0"/>
                                        <a:ea typeface="+mn-ea"/>
                                        <a:cs typeface="+mn-cs"/>
                                      </a:rPr>
                                      <m:t>𝑑</m:t>
                                    </m:r>
                                  </m:den>
                                </m:f>
                              </m:e>
                            </m:d>
                          </m:e>
                          <m:sup>
                            <m:r>
                              <a:rPr kumimoji="1" lang="en-US" altLang="ja-JP" sz="1300" b="0" i="1">
                                <a:solidFill>
                                  <a:schemeClr val="tx1"/>
                                </a:solidFill>
                                <a:effectLst/>
                                <a:latin typeface="Cambria Math" panose="02040503050406030204" pitchFamily="18" charset="0"/>
                                <a:ea typeface="+mn-ea"/>
                                <a:cs typeface="+mn-cs"/>
                              </a:rPr>
                              <m:t>2</m:t>
                            </m:r>
                          </m:sup>
                        </m:sSup>
                      </m:e>
                    </m:d>
                  </m:oMath>
                </m:oMathPara>
              </a14:m>
              <a:endParaRPr kumimoji="1" lang="ja-JP" altLang="en-US" sz="1300"/>
            </a:p>
          </xdr:txBody>
        </xdr:sp>
      </mc:Choice>
      <mc:Fallback xmlns="">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71231" y="38671499"/>
              <a:ext cx="5662893" cy="666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300" i="0">
                  <a:latin typeface="Cambria Math" panose="02040503050406030204" pitchFamily="18" charset="0"/>
                </a:rPr>
                <a:t>⊿</a:t>
              </a:r>
              <a:r>
                <a:rPr kumimoji="1" lang="en-US" altLang="ja-JP" sz="1300" b="0" i="0">
                  <a:latin typeface="Cambria Math" panose="02040503050406030204" pitchFamily="18" charset="0"/>
                </a:rPr>
                <a:t>𝑍</a:t>
              </a:r>
              <a:r>
                <a:rPr kumimoji="1" lang="en-US" altLang="ja-JP" sz="1300" i="0">
                  <a:latin typeface="Cambria Math" panose="02040503050406030204" pitchFamily="18" charset="0"/>
                </a:rPr>
                <a:t>={</a:t>
              </a:r>
              <a:r>
                <a:rPr kumimoji="1" lang="en-US" altLang="ja-JP" sz="1300" b="0" i="0">
                  <a:latin typeface="Cambria Math" panose="02040503050406030204" pitchFamily="18" charset="0"/>
                </a:rPr>
                <a:t>1−π(𝑑/2𝑏)^2 }</a:t>
              </a:r>
              <a:r>
                <a:rPr kumimoji="1" lang="en-US" altLang="ja-JP" sz="1300" i="0">
                  <a:solidFill>
                    <a:schemeClr val="tx1"/>
                  </a:solidFill>
                  <a:effectLst/>
                  <a:latin typeface="Cambria Math" panose="02040503050406030204" pitchFamily="18" charset="0"/>
                  <a:ea typeface="+mn-ea"/>
                  <a:cs typeface="+mn-cs"/>
                </a:rPr>
                <a:t>{</a:t>
              </a:r>
              <a:r>
                <a:rPr kumimoji="1" lang="en-US" altLang="ja-JP" sz="1300" b="0" i="0">
                  <a:solidFill>
                    <a:schemeClr val="tx1"/>
                  </a:solidFill>
                  <a:effectLst/>
                  <a:latin typeface="Cambria Math" panose="02040503050406030204" pitchFamily="18" charset="0"/>
                  <a:ea typeface="+mn-ea"/>
                  <a:cs typeface="+mn-cs"/>
                </a:rPr>
                <a:t>ℎ−(1−γ_𝑡1/(γ_𝑤+γ_𝑢∗γ_𝑡2^′ )) ℎ_𝑤−(𝑄_𝑑+𝑄_𝑤+𝑊)/π(γ_𝑤+γ_𝑢∗γ_𝑡2^′ )  (2/𝑑)^2 }</a:t>
              </a:r>
              <a:endParaRPr kumimoji="1" lang="ja-JP" altLang="en-US" sz="1300"/>
            </a:p>
          </xdr:txBody>
        </xdr:sp>
      </mc:Fallback>
    </mc:AlternateContent>
    <xdr:clientData/>
  </xdr:oneCellAnchor>
  <xdr:oneCellAnchor>
    <xdr:from>
      <xdr:col>2</xdr:col>
      <xdr:colOff>4482</xdr:colOff>
      <xdr:row>91</xdr:row>
      <xdr:rowOff>1</xdr:rowOff>
    </xdr:from>
    <xdr:ext cx="5481918" cy="1666874"/>
    <mc:AlternateContent xmlns:mc="http://schemas.openxmlformats.org/markup-compatibility/2006" xmlns:a14="http://schemas.microsoft.com/office/drawing/2010/main">
      <mc:Choice Requires="a14">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690282" y="39671626"/>
              <a:ext cx="5481918"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kumimoji="1" lang="ja-JP" altLang="en-US" sz="1400" i="1">
                        <a:latin typeface="Cambria Math" panose="02040503050406030204" pitchFamily="18" charset="0"/>
                      </a:rPr>
                      <m:t>⊿</m:t>
                    </m:r>
                    <m:r>
                      <a:rPr kumimoji="1" lang="en-US" altLang="ja-JP" sz="1400" b="0" i="1">
                        <a:latin typeface="Cambria Math" panose="02040503050406030204" pitchFamily="18" charset="0"/>
                      </a:rPr>
                      <m:t>𝑍</m:t>
                    </m:r>
                    <m:r>
                      <a:rPr kumimoji="1" lang="en-US" altLang="ja-JP" sz="1400" i="1">
                        <a:latin typeface="Cambria Math" panose="02040503050406030204" pitchFamily="18" charset="0"/>
                      </a:rPr>
                      <m:t>=</m:t>
                    </m:r>
                    <m:d>
                      <m:dPr>
                        <m:begChr m:val="["/>
                        <m:endChr m:val="]"/>
                        <m:ctrlPr>
                          <a:rPr kumimoji="1" lang="en-US" altLang="ja-JP" sz="1400" i="1">
                            <a:latin typeface="Cambria Math" panose="02040503050406030204" pitchFamily="18" charset="0"/>
                          </a:rPr>
                        </m:ctrlPr>
                      </m:dPr>
                      <m:e>
                        <m:f>
                          <m:fPr>
                            <m:ctrlPr>
                              <a:rPr kumimoji="1" lang="en-US" altLang="ja-JP" sz="1400" i="1">
                                <a:latin typeface="Cambria Math" panose="02040503050406030204" pitchFamily="18" charset="0"/>
                              </a:rPr>
                            </m:ctrlPr>
                          </m:fPr>
                          <m:num>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num>
                          <m:den>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d>
                              <m:dPr>
                                <m:begChr m:val="{"/>
                                <m:endChr m:val="}"/>
                                <m:ctrlPr>
                                  <a:rPr kumimoji="1" lang="en-US" altLang="ja-JP" sz="1400" b="0" i="1">
                                    <a:latin typeface="Cambria Math" panose="02040503050406030204" pitchFamily="18" charset="0"/>
                                  </a:rPr>
                                </m:ctrlPr>
                              </m:dPr>
                              <m:e>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2</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e>
                            </m:d>
                          </m:den>
                        </m:f>
                      </m:e>
                    </m:d>
                  </m:oMath>
                </m:oMathPara>
              </a14:m>
              <a:endParaRPr kumimoji="1" lang="en-US" altLang="ja-JP" sz="1400" i="1">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begChr m:val="{"/>
                        <m:endChr m:val="}"/>
                        <m:ctrlPr>
                          <a:rPr kumimoji="1" lang="en-US" altLang="ja-JP" sz="140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1−</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num>
                              <m:den>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sSubSup>
                                  <m:sSubSupPr>
                                    <m:ctrlPr>
                                      <a:rPr kumimoji="1" lang="en-US" altLang="ja-JP" sz="1400" b="0" i="1">
                                        <a:solidFill>
                                          <a:schemeClr val="tx1"/>
                                        </a:solidFill>
                                        <a:effectLst/>
                                        <a:latin typeface="Cambria Math" panose="02040503050406030204" pitchFamily="18" charset="0"/>
                                        <a:ea typeface="+mn-ea"/>
                                        <a:cs typeface="+mn-cs"/>
                                      </a:rPr>
                                    </m:ctrlPr>
                                  </m:sSubSupPr>
                                  <m:e>
                                    <m:r>
                                      <a:rPr kumimoji="1" lang="en-US" altLang="ja-JP" sz="1400" b="0" i="1">
                                        <a:solidFill>
                                          <a:schemeClr val="tx1"/>
                                        </a:solidFill>
                                        <a:effectLst/>
                                        <a:latin typeface="Cambria Math" panose="02040503050406030204" pitchFamily="18" charset="0"/>
                                        <a:ea typeface="+mn-ea"/>
                                        <a:cs typeface="+mn-cs"/>
                                      </a:rPr>
                                      <m:t>∗</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den>
                            </m:f>
                          </m:e>
                        </m:d>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𝑑</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𝑊</m:t>
                            </m:r>
                          </m:num>
                          <m:den>
                            <m:r>
                              <m:rPr>
                                <m:sty m:val="p"/>
                              </m:rPr>
                              <a:rPr kumimoji="1" lang="en-US" altLang="ja-JP" sz="1400" b="0" i="1">
                                <a:solidFill>
                                  <a:schemeClr val="tx1"/>
                                </a:solidFill>
                                <a:effectLst/>
                                <a:latin typeface="Cambria Math" panose="02040503050406030204" pitchFamily="18" charset="0"/>
                                <a:ea typeface="+mn-ea"/>
                                <a:cs typeface="+mn-cs"/>
                              </a:rPr>
                              <m:t>π</m:t>
                            </m:r>
                            <m:d>
                              <m:dPr>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e>
                            </m:d>
                          </m:den>
                        </m:f>
                        <m:sSup>
                          <m:sSupPr>
                            <m:ctrlPr>
                              <a:rPr kumimoji="1" lang="en-US" altLang="ja-JP" sz="1400" b="0" i="1">
                                <a:solidFill>
                                  <a:schemeClr val="tx1"/>
                                </a:solidFill>
                                <a:effectLst/>
                                <a:latin typeface="Cambria Math" panose="02040503050406030204" pitchFamily="18" charset="0"/>
                                <a:ea typeface="+mn-ea"/>
                                <a:cs typeface="+mn-cs"/>
                              </a:rPr>
                            </m:ctrlPr>
                          </m:sSupPr>
                          <m:e>
                            <m:d>
                              <m:dPr>
                                <m:ctrlPr>
                                  <a:rPr kumimoji="1" lang="en-US" altLang="ja-JP" sz="1400" b="0" i="1">
                                    <a:solidFill>
                                      <a:schemeClr val="tx1"/>
                                    </a:solidFill>
                                    <a:effectLst/>
                                    <a:latin typeface="Cambria Math" panose="02040503050406030204" pitchFamily="18" charset="0"/>
                                    <a:ea typeface="+mn-ea"/>
                                    <a:cs typeface="+mn-cs"/>
                                  </a:rPr>
                                </m:ctrlPr>
                              </m:dPr>
                              <m:e>
                                <m:f>
                                  <m:fPr>
                                    <m:ctrlPr>
                                      <a:rPr kumimoji="1" lang="en-US" altLang="ja-JP" sz="1400" b="0" i="1">
                                        <a:solidFill>
                                          <a:schemeClr val="tx1"/>
                                        </a:solidFill>
                                        <a:effectLst/>
                                        <a:latin typeface="Cambria Math" panose="02040503050406030204" pitchFamily="18" charset="0"/>
                                        <a:ea typeface="+mn-ea"/>
                                        <a:cs typeface="+mn-cs"/>
                                      </a:rPr>
                                    </m:ctrlPr>
                                  </m:fPr>
                                  <m:num>
                                    <m:r>
                                      <a:rPr kumimoji="1" lang="en-US" altLang="ja-JP" sz="1400" b="0" i="1">
                                        <a:solidFill>
                                          <a:schemeClr val="tx1"/>
                                        </a:solidFill>
                                        <a:effectLst/>
                                        <a:latin typeface="Cambria Math" panose="02040503050406030204" pitchFamily="18" charset="0"/>
                                        <a:ea typeface="+mn-ea"/>
                                        <a:cs typeface="+mn-cs"/>
                                      </a:rPr>
                                      <m:t>2</m:t>
                                    </m:r>
                                  </m:num>
                                  <m:den>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𝑑</m:t>
                                        </m:r>
                                      </m:e>
                                      <m:sub>
                                        <m:r>
                                          <a:rPr kumimoji="1" lang="en-US" altLang="ja-JP" sz="1400" b="0" i="1">
                                            <a:solidFill>
                                              <a:schemeClr val="tx1"/>
                                            </a:solidFill>
                                            <a:effectLst/>
                                            <a:latin typeface="Cambria Math" panose="02040503050406030204" pitchFamily="18" charset="0"/>
                                            <a:ea typeface="+mn-ea"/>
                                            <a:cs typeface="+mn-cs"/>
                                          </a:rPr>
                                          <m:t>2</m:t>
                                        </m:r>
                                      </m:sub>
                                    </m:sSub>
                                  </m:den>
                                </m:f>
                              </m:e>
                            </m:d>
                          </m:e>
                          <m:sup>
                            <m:r>
                              <a:rPr kumimoji="1" lang="en-US" altLang="ja-JP" sz="1400" b="0" i="1">
                                <a:solidFill>
                                  <a:schemeClr val="tx1"/>
                                </a:solidFill>
                                <a:effectLst/>
                                <a:latin typeface="Cambria Math" panose="02040503050406030204" pitchFamily="18" charset="0"/>
                                <a:ea typeface="+mn-ea"/>
                                <a:cs typeface="+mn-cs"/>
                              </a:rPr>
                              <m:t>2</m:t>
                            </m:r>
                          </m:sup>
                        </m:sSup>
                      </m:e>
                    </m:d>
                  </m:oMath>
                </m:oMathPara>
              </a14:m>
              <a:endParaRPr kumimoji="1" lang="ja-JP" altLang="en-US" sz="1400"/>
            </a:p>
          </xdr:txBody>
        </xdr:sp>
      </mc:Choice>
      <mc:Fallback xmlns="">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690282" y="39671626"/>
              <a:ext cx="5481918"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400" i="0">
                  <a:latin typeface="Cambria Math" panose="02040503050406030204" pitchFamily="18" charset="0"/>
                </a:rPr>
                <a:t>⊿</a:t>
              </a:r>
              <a:r>
                <a:rPr kumimoji="1" lang="en-US" altLang="ja-JP" sz="1400" b="0" i="0">
                  <a:latin typeface="Cambria Math" panose="02040503050406030204" pitchFamily="18" charset="0"/>
                </a:rPr>
                <a:t>𝑍</a:t>
              </a:r>
              <a:r>
                <a:rPr kumimoji="1" lang="en-US" altLang="ja-JP" sz="1400" i="0">
                  <a:latin typeface="Cambria Math" panose="02040503050406030204" pitchFamily="18" charset="0"/>
                </a:rPr>
                <a:t>=[(</a:t>
              </a:r>
              <a:r>
                <a:rPr kumimoji="1" lang="en-US" altLang="ja-JP" sz="1400" b="0" i="0">
                  <a:latin typeface="Cambria Math" panose="02040503050406030204" pitchFamily="18" charset="0"/>
                </a:rPr>
                <a:t>𝑏^2−π(𝑑_1⁄2)^2)/(𝑏^2−π{(𝑑_1⁄2)^2−(𝑑_2⁄2)^2 } )]</a:t>
              </a:r>
              <a:endParaRPr kumimoji="1" lang="en-US" altLang="ja-JP" sz="1400" i="1">
                <a:latin typeface="Cambria Math" panose="02040503050406030204" pitchFamily="18" charset="0"/>
              </a:endParaRPr>
            </a:p>
            <a:p>
              <a:pPr/>
              <a:r>
                <a:rPr kumimoji="1" lang="en-US" altLang="ja-JP" sz="1400" i="0">
                  <a:solidFill>
                    <a:schemeClr val="tx1"/>
                  </a:solidFill>
                  <a:effectLst/>
                  <a:latin typeface="Cambria Math" panose="02040503050406030204" pitchFamily="18" charset="0"/>
                  <a:ea typeface="+mn-ea"/>
                  <a:cs typeface="+mn-cs"/>
                </a:rPr>
                <a:t>{</a:t>
              </a:r>
              <a:r>
                <a:rPr kumimoji="1" lang="en-US" altLang="ja-JP" sz="1400" b="0" i="0">
                  <a:solidFill>
                    <a:schemeClr val="tx1"/>
                  </a:solidFill>
                  <a:effectLst/>
                  <a:latin typeface="Cambria Math" panose="02040503050406030204" pitchFamily="18" charset="0"/>
                  <a:ea typeface="+mn-ea"/>
                  <a:cs typeface="+mn-cs"/>
                </a:rPr>
                <a:t>ℎ−(1−γ_𝑡1/(γ_𝑤+γ_𝑢 〖∗γ〗_𝑡2^′ )) ℎ_𝑤−(𝑄_𝑑+𝑄_𝑤+𝑊)/π(γ_𝑤+γ_𝑢∗γ_𝑡2^′ )  (2/𝑑_2 )^2 }</a:t>
              </a:r>
              <a:endParaRPr kumimoji="1" lang="ja-JP" altLang="en-US" sz="1400"/>
            </a:p>
          </xdr:txBody>
        </xdr:sp>
      </mc:Fallback>
    </mc:AlternateContent>
    <xdr:clientData/>
  </xdr:oneCellAnchor>
  <xdr:oneCellAnchor>
    <xdr:from>
      <xdr:col>1</xdr:col>
      <xdr:colOff>0</xdr:colOff>
      <xdr:row>123</xdr:row>
      <xdr:rowOff>0</xdr:rowOff>
    </xdr:from>
    <xdr:ext cx="6172200" cy="1666874"/>
    <mc:AlternateContent xmlns:mc="http://schemas.openxmlformats.org/markup-compatibility/2006" xmlns:a14="http://schemas.microsoft.com/office/drawing/2010/main">
      <mc:Choice Requires="a14">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342900" y="38004750"/>
              <a:ext cx="6172200"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kumimoji="1" lang="ja-JP" altLang="en-US" sz="1400" i="1">
                        <a:latin typeface="Cambria Math" panose="02040503050406030204" pitchFamily="18" charset="0"/>
                      </a:rPr>
                      <m:t>⊿</m:t>
                    </m:r>
                    <m:r>
                      <a:rPr kumimoji="1" lang="en-US" altLang="ja-JP" sz="1400" b="0" i="1">
                        <a:latin typeface="Cambria Math" panose="02040503050406030204" pitchFamily="18" charset="0"/>
                      </a:rPr>
                      <m:t>𝑍</m:t>
                    </m:r>
                    <m:r>
                      <a:rPr kumimoji="1" lang="en-US" altLang="ja-JP" sz="1400" i="1">
                        <a:latin typeface="Cambria Math" panose="02040503050406030204" pitchFamily="18" charset="0"/>
                      </a:rPr>
                      <m:t>=</m:t>
                    </m:r>
                    <m:d>
                      <m:dPr>
                        <m:begChr m:val="["/>
                        <m:endChr m:val="]"/>
                        <m:ctrlPr>
                          <a:rPr kumimoji="1" lang="en-US" altLang="ja-JP" sz="1400" i="1">
                            <a:latin typeface="Cambria Math" panose="02040503050406030204" pitchFamily="18" charset="0"/>
                          </a:rPr>
                        </m:ctrlPr>
                      </m:dPr>
                      <m:e>
                        <m:f>
                          <m:fPr>
                            <m:ctrlPr>
                              <a:rPr kumimoji="1" lang="en-US" altLang="ja-JP" sz="1400" i="1">
                                <a:latin typeface="Cambria Math" panose="02040503050406030204" pitchFamily="18" charset="0"/>
                              </a:rPr>
                            </m:ctrlPr>
                          </m:fPr>
                          <m:num>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num>
                          <m:den>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d>
                              <m:dPr>
                                <m:begChr m:val="{"/>
                                <m:endChr m:val="}"/>
                                <m:ctrlPr>
                                  <a:rPr kumimoji="1" lang="en-US" altLang="ja-JP" sz="1400" b="0" i="1">
                                    <a:latin typeface="Cambria Math" panose="02040503050406030204" pitchFamily="18" charset="0"/>
                                  </a:rPr>
                                </m:ctrlPr>
                              </m:dPr>
                              <m:e>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2</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e>
                            </m:d>
                          </m:den>
                        </m:f>
                      </m:e>
                    </m:d>
                  </m:oMath>
                </m:oMathPara>
              </a14:m>
              <a:endParaRPr kumimoji="1" lang="en-US" altLang="ja-JP" sz="1400" i="1">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begChr m:val="{"/>
                        <m:endChr m:val="}"/>
                        <m:ctrlPr>
                          <a:rPr kumimoji="1" lang="en-US" altLang="ja-JP" sz="140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1−</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num>
                              <m:den>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den>
                            </m:f>
                          </m:e>
                        </m:d>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𝑑</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𝑊</m:t>
                            </m:r>
                          </m:num>
                          <m:den>
                            <m:r>
                              <m:rPr>
                                <m:sty m:val="p"/>
                              </m:rPr>
                              <a:rPr kumimoji="1" lang="en-US" altLang="ja-JP" sz="1400" b="0" i="1">
                                <a:solidFill>
                                  <a:schemeClr val="tx1"/>
                                </a:solidFill>
                                <a:effectLst/>
                                <a:latin typeface="Cambria Math" panose="02040503050406030204" pitchFamily="18" charset="0"/>
                                <a:ea typeface="+mn-ea"/>
                                <a:cs typeface="+mn-cs"/>
                              </a:rPr>
                              <m:t>π</m:t>
                            </m:r>
                            <m:d>
                              <m:dPr>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sSubSup>
                                  <m:sSubSupPr>
                                    <m:ctrlPr>
                                      <a:rPr kumimoji="1" lang="en-US" altLang="ja-JP" sz="1400" b="0" i="1">
                                        <a:solidFill>
                                          <a:schemeClr val="tx1"/>
                                        </a:solidFill>
                                        <a:effectLst/>
                                        <a:latin typeface="Cambria Math" panose="02040503050406030204" pitchFamily="18" charset="0"/>
                                        <a:ea typeface="+mn-ea"/>
                                        <a:cs typeface="+mn-cs"/>
                                      </a:rPr>
                                    </m:ctrlPr>
                                  </m:sSubSupPr>
                                  <m:e>
                                    <m:r>
                                      <a:rPr kumimoji="1" lang="en-US" altLang="ja-JP" sz="1400" b="0" i="1">
                                        <a:solidFill>
                                          <a:schemeClr val="tx1"/>
                                        </a:solidFill>
                                        <a:effectLst/>
                                        <a:latin typeface="Cambria Math" panose="02040503050406030204" pitchFamily="18" charset="0"/>
                                        <a:ea typeface="+mn-ea"/>
                                        <a:cs typeface="+mn-cs"/>
                                      </a:rPr>
                                      <m:t>∗</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e>
                            </m:d>
                          </m:den>
                        </m:f>
                        <m:sSup>
                          <m:sSupPr>
                            <m:ctrlPr>
                              <a:rPr kumimoji="1" lang="en-US" altLang="ja-JP" sz="1400" b="0" i="1">
                                <a:solidFill>
                                  <a:schemeClr val="tx1"/>
                                </a:solidFill>
                                <a:effectLst/>
                                <a:latin typeface="Cambria Math" panose="02040503050406030204" pitchFamily="18" charset="0"/>
                                <a:ea typeface="+mn-ea"/>
                                <a:cs typeface="+mn-cs"/>
                              </a:rPr>
                            </m:ctrlPr>
                          </m:sSupPr>
                          <m:e>
                            <m:d>
                              <m:dPr>
                                <m:ctrlPr>
                                  <a:rPr kumimoji="1" lang="en-US" altLang="ja-JP" sz="1400" b="0" i="1">
                                    <a:solidFill>
                                      <a:schemeClr val="tx1"/>
                                    </a:solidFill>
                                    <a:effectLst/>
                                    <a:latin typeface="Cambria Math" panose="02040503050406030204" pitchFamily="18" charset="0"/>
                                    <a:ea typeface="+mn-ea"/>
                                    <a:cs typeface="+mn-cs"/>
                                  </a:rPr>
                                </m:ctrlPr>
                              </m:dPr>
                              <m:e>
                                <m:f>
                                  <m:fPr>
                                    <m:ctrlPr>
                                      <a:rPr kumimoji="1" lang="en-US" altLang="ja-JP" sz="1400" b="0" i="1">
                                        <a:solidFill>
                                          <a:schemeClr val="tx1"/>
                                        </a:solidFill>
                                        <a:effectLst/>
                                        <a:latin typeface="Cambria Math" panose="02040503050406030204" pitchFamily="18" charset="0"/>
                                        <a:ea typeface="+mn-ea"/>
                                        <a:cs typeface="+mn-cs"/>
                                      </a:rPr>
                                    </m:ctrlPr>
                                  </m:fPr>
                                  <m:num>
                                    <m:r>
                                      <a:rPr kumimoji="1" lang="en-US" altLang="ja-JP" sz="1400" b="0" i="1">
                                        <a:solidFill>
                                          <a:schemeClr val="tx1"/>
                                        </a:solidFill>
                                        <a:effectLst/>
                                        <a:latin typeface="Cambria Math" panose="02040503050406030204" pitchFamily="18" charset="0"/>
                                        <a:ea typeface="+mn-ea"/>
                                        <a:cs typeface="+mn-cs"/>
                                      </a:rPr>
                                      <m:t>2</m:t>
                                    </m:r>
                                  </m:num>
                                  <m:den>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𝑑</m:t>
                                        </m:r>
                                      </m:e>
                                      <m:sub>
                                        <m:r>
                                          <a:rPr kumimoji="1" lang="en-US" altLang="ja-JP" sz="1400" b="0" i="1">
                                            <a:solidFill>
                                              <a:schemeClr val="tx1"/>
                                            </a:solidFill>
                                            <a:effectLst/>
                                            <a:latin typeface="Cambria Math" panose="02040503050406030204" pitchFamily="18" charset="0"/>
                                            <a:ea typeface="+mn-ea"/>
                                            <a:cs typeface="+mn-cs"/>
                                          </a:rPr>
                                          <m:t>2</m:t>
                                        </m:r>
                                      </m:sub>
                                    </m:sSub>
                                  </m:den>
                                </m:f>
                              </m:e>
                            </m:d>
                          </m:e>
                          <m:sup>
                            <m:r>
                              <a:rPr kumimoji="1" lang="en-US" altLang="ja-JP" sz="1400" b="0" i="1">
                                <a:solidFill>
                                  <a:schemeClr val="tx1"/>
                                </a:solidFill>
                                <a:effectLst/>
                                <a:latin typeface="Cambria Math" panose="02040503050406030204" pitchFamily="18" charset="0"/>
                                <a:ea typeface="+mn-ea"/>
                                <a:cs typeface="+mn-cs"/>
                              </a:rPr>
                              <m:t>2</m:t>
                            </m:r>
                          </m:sup>
                        </m:sSup>
                      </m:e>
                    </m:d>
                  </m:oMath>
                </m:oMathPara>
              </a14:m>
              <a:endParaRPr kumimoji="1" lang="ja-JP" altLang="en-US" sz="1400"/>
            </a:p>
          </xdr:txBody>
        </xdr:sp>
      </mc:Choice>
      <mc:Fallback xmlns="">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342900" y="38004750"/>
              <a:ext cx="6172200"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400" i="0">
                  <a:latin typeface="Cambria Math" panose="02040503050406030204" pitchFamily="18" charset="0"/>
                </a:rPr>
                <a:t>⊿</a:t>
              </a:r>
              <a:r>
                <a:rPr kumimoji="1" lang="en-US" altLang="ja-JP" sz="1400" b="0" i="0">
                  <a:latin typeface="Cambria Math" panose="02040503050406030204" pitchFamily="18" charset="0"/>
                </a:rPr>
                <a:t>𝑍</a:t>
              </a:r>
              <a:r>
                <a:rPr kumimoji="1" lang="en-US" altLang="ja-JP" sz="1400" i="0">
                  <a:latin typeface="Cambria Math" panose="02040503050406030204" pitchFamily="18" charset="0"/>
                </a:rPr>
                <a:t>=[(</a:t>
              </a:r>
              <a:r>
                <a:rPr kumimoji="1" lang="en-US" altLang="ja-JP" sz="1400" b="0" i="0">
                  <a:latin typeface="Cambria Math" panose="02040503050406030204" pitchFamily="18" charset="0"/>
                </a:rPr>
                <a:t>𝑏^2−π(𝑑_1⁄2)^2)/(𝑏^2−π{(𝑑_1⁄2)^2−(𝑑_2⁄2)^2 } )]</a:t>
              </a:r>
              <a:endParaRPr kumimoji="1" lang="en-US" altLang="ja-JP" sz="1400" i="1">
                <a:latin typeface="Cambria Math" panose="02040503050406030204" pitchFamily="18" charset="0"/>
              </a:endParaRPr>
            </a:p>
            <a:p>
              <a:pPr/>
              <a:r>
                <a:rPr kumimoji="1" lang="en-US" altLang="ja-JP" sz="1400" i="0">
                  <a:solidFill>
                    <a:schemeClr val="tx1"/>
                  </a:solidFill>
                  <a:effectLst/>
                  <a:latin typeface="Cambria Math" panose="02040503050406030204" pitchFamily="18" charset="0"/>
                  <a:ea typeface="+mn-ea"/>
                  <a:cs typeface="+mn-cs"/>
                </a:rPr>
                <a:t>{</a:t>
              </a:r>
              <a:r>
                <a:rPr kumimoji="1" lang="en-US" altLang="ja-JP" sz="1400" b="0" i="0">
                  <a:solidFill>
                    <a:schemeClr val="tx1"/>
                  </a:solidFill>
                  <a:effectLst/>
                  <a:latin typeface="Cambria Math" panose="02040503050406030204" pitchFamily="18" charset="0"/>
                  <a:ea typeface="+mn-ea"/>
                  <a:cs typeface="+mn-cs"/>
                </a:rPr>
                <a:t>ℎ−(1−γ_𝑡1/(γ_𝑤+γ_𝑢∗γ_𝑡2^′ )) ℎ_𝑤−(𝑄_𝑑+𝑄_𝑤+𝑊)/π(γ_𝑤+γ_𝑢 〖∗γ〗_𝑡2^′ )  (2/𝑑_2 )^2 }</a:t>
              </a:r>
              <a:endParaRPr kumimoji="1" lang="ja-JP" altLang="en-US" sz="1400"/>
            </a:p>
          </xdr:txBody>
        </xdr:sp>
      </mc:Fallback>
    </mc:AlternateContent>
    <xdr:clientData/>
  </xdr:oneCellAnchor>
  <xdr:oneCellAnchor>
    <xdr:from>
      <xdr:col>2</xdr:col>
      <xdr:colOff>1</xdr:colOff>
      <xdr:row>130</xdr:row>
      <xdr:rowOff>333374</xdr:rowOff>
    </xdr:from>
    <xdr:ext cx="6000749" cy="1333501"/>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666751" y="40671749"/>
              <a:ext cx="6000749" cy="133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f>
                      <m:fPr>
                        <m:ctrlPr>
                          <a:rPr kumimoji="1" lang="en-US" altLang="ja-JP" sz="1400" i="1">
                            <a:latin typeface="Cambria Math" panose="02040503050406030204" pitchFamily="18" charset="0"/>
                          </a:rPr>
                        </m:ctrlPr>
                      </m:fPr>
                      <m:num>
                        <m:r>
                          <m:rPr>
                            <m:sty m:val="p"/>
                          </m:rPr>
                          <a:rPr kumimoji="1" lang="en-US" altLang="ja-JP" sz="1400" i="1">
                            <a:latin typeface="Cambria Math" panose="02040503050406030204" pitchFamily="18" charset="0"/>
                          </a:rPr>
                          <m:t>π</m:t>
                        </m:r>
                      </m:num>
                      <m:den>
                        <m:r>
                          <a:rPr kumimoji="1" lang="en-US" altLang="ja-JP" sz="1400" i="1">
                            <a:latin typeface="Cambria Math" panose="02040503050406030204" pitchFamily="18" charset="0"/>
                          </a:rPr>
                          <m:t>4</m:t>
                        </m:r>
                      </m:den>
                    </m:f>
                    <m:r>
                      <a:rPr kumimoji="1" lang="en-US" altLang="ja-JP" sz="1400" b="0" i="1">
                        <a:latin typeface="Cambria Math" panose="02040503050406030204" pitchFamily="18" charset="0"/>
                      </a:rPr>
                      <m:t>∗</m:t>
                    </m:r>
                    <m:sSubSup>
                      <m:sSubSupPr>
                        <m:ctrlPr>
                          <a:rPr kumimoji="1" lang="en-US" altLang="ja-JP" sz="1400" b="0" i="1">
                            <a:latin typeface="Cambria Math" panose="02040503050406030204" pitchFamily="18" charset="0"/>
                          </a:rPr>
                        </m:ctrlPr>
                      </m:sSubSup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2</m:t>
                        </m:r>
                      </m:sub>
                      <m:sup>
                        <m:r>
                          <a:rPr kumimoji="1" lang="en-US" altLang="ja-JP" sz="1400" b="0" i="1">
                            <a:latin typeface="Cambria Math" panose="02040503050406030204" pitchFamily="18" charset="0"/>
                          </a:rPr>
                          <m:t>2</m:t>
                        </m:r>
                      </m:sup>
                    </m:sSubSup>
                    <m:r>
                      <a:rPr kumimoji="1" lang="en-US" altLang="ja-JP" sz="1400" b="0" i="1">
                        <a:latin typeface="Cambria Math" panose="02040503050406030204" pitchFamily="18" charset="0"/>
                      </a:rPr>
                      <m:t>∗</m:t>
                    </m:r>
                    <m:d>
                      <m:dPr>
                        <m:ctrlPr>
                          <a:rPr kumimoji="1" lang="en-US" altLang="ja-JP" sz="1400" b="0" i="1">
                            <a:latin typeface="Cambria Math" panose="02040503050406030204" pitchFamily="18" charset="0"/>
                          </a:rPr>
                        </m:ctrlPr>
                      </m:dPr>
                      <m:e>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2</m:t>
                        </m:r>
                        <m:r>
                          <a:rPr kumimoji="1" lang="en-US" altLang="ja-JP" sz="1400" b="0" i="1">
                            <a:latin typeface="Cambria Math" panose="02040503050406030204" pitchFamily="18" charset="0"/>
                          </a:rPr>
                          <m:t>𝑇</m:t>
                        </m:r>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1</m:t>
                        </m:r>
                        <m:r>
                          <a:rPr kumimoji="1" lang="en-US" altLang="ja-JP" sz="1400" b="0" i="1">
                            <a:latin typeface="Cambria Math" panose="02040503050406030204" pitchFamily="18" charset="0"/>
                          </a:rPr>
                          <m:t>𝑆</m:t>
                        </m:r>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1</m:t>
                        </m:r>
                        <m:r>
                          <a:rPr kumimoji="1" lang="en-US" altLang="ja-JP" sz="1400" b="0" i="1">
                            <a:latin typeface="Cambria Math" panose="02040503050406030204" pitchFamily="18" charset="0"/>
                          </a:rPr>
                          <m:t>𝑇</m:t>
                        </m:r>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𝑀𝑅</m:t>
                        </m:r>
                        <m:r>
                          <a:rPr kumimoji="1" lang="en-US" altLang="ja-JP" sz="1400" b="0" i="1">
                            <a:latin typeface="Cambria Math" panose="02040503050406030204" pitchFamily="18" charset="0"/>
                          </a:rPr>
                          <m:t>+0.11</m:t>
                        </m:r>
                      </m:e>
                    </m:d>
                    <m:r>
                      <a:rPr kumimoji="1" lang="en-US" altLang="ja-JP" sz="1400" b="0" i="1">
                        <a:latin typeface="Cambria Math" panose="02040503050406030204" pitchFamily="18" charset="0"/>
                      </a:rPr>
                      <m:t>−</m:t>
                    </m:r>
                    <m:f>
                      <m:fPr>
                        <m:ctrlPr>
                          <a:rPr kumimoji="1" lang="en-US" altLang="ja-JP" sz="1400" b="0" i="1">
                            <a:latin typeface="Cambria Math" panose="02040503050406030204" pitchFamily="18" charset="0"/>
                          </a:rPr>
                        </m:ctrlPr>
                      </m:fPr>
                      <m:num>
                        <m:r>
                          <m:rPr>
                            <m:sty m:val="p"/>
                          </m:rPr>
                          <a:rPr kumimoji="1" lang="en-US" altLang="ja-JP" sz="1400" b="0" i="1">
                            <a:latin typeface="Cambria Math" panose="02040503050406030204" pitchFamily="18" charset="0"/>
                          </a:rPr>
                          <m:t>π</m:t>
                        </m:r>
                      </m:num>
                      <m:den>
                        <m:r>
                          <a:rPr kumimoji="1" lang="en-US" altLang="ja-JP" sz="1400" b="0" i="1">
                            <a:latin typeface="Cambria Math" panose="02040503050406030204" pitchFamily="18" charset="0"/>
                          </a:rPr>
                          <m:t>4</m:t>
                        </m:r>
                        <m:d>
                          <m:dPr>
                            <m:begChr m:val="{"/>
                            <m:endChr m:val="}"/>
                            <m:ctrlPr>
                              <a:rPr kumimoji="1" lang="en-US" altLang="ja-JP" sz="1400" b="0" i="1">
                                <a:latin typeface="Cambria Math" panose="02040503050406030204" pitchFamily="18" charset="0"/>
                              </a:rPr>
                            </m:ctrlPr>
                          </m:dPr>
                          <m:e>
                            <m:sSup>
                              <m:sSupPr>
                                <m:ctrlPr>
                                  <a:rPr kumimoji="1" lang="en-US" altLang="ja-JP" sz="1400" b="0" i="1">
                                    <a:latin typeface="Cambria Math" panose="02040503050406030204" pitchFamily="18" charset="0"/>
                                  </a:rPr>
                                </m:ctrlPr>
                              </m:sSupPr>
                              <m:e>
                                <m:r>
                                  <a:rPr kumimoji="1" lang="en-US" altLang="ja-JP" sz="1400" b="0" i="1">
                                    <a:latin typeface="Cambria Math" panose="02040503050406030204" pitchFamily="18" charset="0"/>
                                  </a:rPr>
                                  <m:t>0.82</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∗0.11+</m:t>
                            </m:r>
                            <m:d>
                              <m:dPr>
                                <m:ctrlPr>
                                  <a:rPr kumimoji="1" lang="en-US" altLang="ja-JP" sz="1400" b="0" i="1">
                                    <a:latin typeface="Cambria Math" panose="02040503050406030204" pitchFamily="18" charset="0"/>
                                  </a:rPr>
                                </m:ctrlPr>
                              </m:dPr>
                              <m:e>
                                <m:sSup>
                                  <m:sSupPr>
                                    <m:ctrlPr>
                                      <a:rPr kumimoji="1" lang="en-US" altLang="ja-JP" sz="1400" b="0" i="1">
                                        <a:latin typeface="Cambria Math" panose="02040503050406030204" pitchFamily="18" charset="0"/>
                                      </a:rPr>
                                    </m:ctrlPr>
                                  </m:sSupPr>
                                  <m:e>
                                    <m:r>
                                      <a:rPr kumimoji="1" lang="en-US" altLang="ja-JP" sz="1400" b="0" i="1">
                                        <a:latin typeface="Cambria Math" panose="02040503050406030204" pitchFamily="18" charset="0"/>
                                      </a:rPr>
                                      <m:t>0.82</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sSubSup>
                                  <m:sSubSupPr>
                                    <m:ctrlPr>
                                      <a:rPr kumimoji="1" lang="en-US" altLang="ja-JP" sz="1400" b="0" i="1">
                                        <a:latin typeface="Cambria Math" panose="02040503050406030204" pitchFamily="18" charset="0"/>
                                      </a:rPr>
                                    </m:ctrlPr>
                                  </m:sSubSup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up>
                                    <m:r>
                                      <a:rPr kumimoji="1" lang="en-US" altLang="ja-JP" sz="1400" b="0" i="1">
                                        <a:latin typeface="Cambria Math" panose="02040503050406030204" pitchFamily="18" charset="0"/>
                                      </a:rPr>
                                      <m:t>2</m:t>
                                    </m:r>
                                  </m:sup>
                                </m:sSubSup>
                              </m:e>
                            </m:d>
                            <m:r>
                              <a:rPr kumimoji="1" lang="en-US" altLang="ja-JP" sz="1400" b="0" i="1">
                                <a:latin typeface="Cambria Math" panose="02040503050406030204" pitchFamily="18" charset="0"/>
                              </a:rPr>
                              <m:t>∗</m:t>
                            </m:r>
                            <m:f>
                              <m:fPr>
                                <m:ctrlPr>
                                  <a:rPr kumimoji="1" lang="en-US" altLang="ja-JP" sz="1400" b="0" i="1">
                                    <a:latin typeface="Cambria Math" panose="02040503050406030204" pitchFamily="18" charset="0"/>
                                  </a:rPr>
                                </m:ctrlPr>
                              </m:fPr>
                              <m:num>
                                <m:r>
                                  <a:rPr kumimoji="1" lang="en-US" altLang="ja-JP" sz="1400" b="0" i="1">
                                    <a:latin typeface="Cambria Math" panose="02040503050406030204" pitchFamily="18" charset="0"/>
                                  </a:rPr>
                                  <m:t>1</m:t>
                                </m:r>
                              </m:num>
                              <m:den>
                                <m:r>
                                  <a:rPr kumimoji="1" lang="en-US" altLang="ja-JP" sz="1400" b="0" i="1">
                                    <a:latin typeface="Cambria Math" panose="02040503050406030204" pitchFamily="18" charset="0"/>
                                  </a:rPr>
                                  <m:t>2</m:t>
                                </m:r>
                              </m:den>
                            </m:f>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1</m:t>
                            </m:r>
                            <m:r>
                              <a:rPr kumimoji="1" lang="en-US" altLang="ja-JP" sz="1400" b="0" i="1">
                                <a:latin typeface="Cambria Math" panose="02040503050406030204" pitchFamily="18" charset="0"/>
                              </a:rPr>
                              <m:t>𝑇</m:t>
                            </m:r>
                            <m:r>
                              <a:rPr kumimoji="1" lang="en-US" altLang="ja-JP" sz="1400" b="0" i="1">
                                <a:latin typeface="Cambria Math" panose="02040503050406030204" pitchFamily="18" charset="0"/>
                              </a:rPr>
                              <m:t>+</m:t>
                            </m:r>
                            <m:sSubSup>
                              <m:sSubSupPr>
                                <m:ctrlPr>
                                  <a:rPr kumimoji="1" lang="en-US" altLang="ja-JP" sz="1400" b="0" i="1">
                                    <a:latin typeface="Cambria Math" panose="02040503050406030204" pitchFamily="18" charset="0"/>
                                  </a:rPr>
                                </m:ctrlPr>
                              </m:sSubSup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up>
                                <m:r>
                                  <a:rPr kumimoji="1" lang="en-US" altLang="ja-JP" sz="1400" b="0" i="1">
                                    <a:latin typeface="Cambria Math" panose="02040503050406030204" pitchFamily="18" charset="0"/>
                                  </a:rPr>
                                  <m:t>2</m:t>
                                </m:r>
                              </m:sup>
                            </m:sSubSup>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1</m:t>
                            </m:r>
                            <m:r>
                              <a:rPr kumimoji="1" lang="en-US" altLang="ja-JP" sz="1400" b="0" i="1">
                                <a:latin typeface="Cambria Math" panose="02040503050406030204" pitchFamily="18" charset="0"/>
                              </a:rPr>
                              <m:t>𝑆</m:t>
                            </m:r>
                            <m:r>
                              <a:rPr kumimoji="1" lang="en-US" altLang="ja-JP" sz="1400" b="0" i="1">
                                <a:latin typeface="Cambria Math" panose="02040503050406030204" pitchFamily="18" charset="0"/>
                              </a:rPr>
                              <m:t>+</m:t>
                            </m:r>
                            <m:d>
                              <m:dPr>
                                <m:ctrlPr>
                                  <a:rPr kumimoji="1" lang="en-US" altLang="ja-JP" sz="1400" b="0" i="1">
                                    <a:latin typeface="Cambria Math" panose="02040503050406030204" pitchFamily="18" charset="0"/>
                                  </a:rPr>
                                </m:ctrlPr>
                              </m:dPr>
                              <m:e>
                                <m:sSubSup>
                                  <m:sSubSupPr>
                                    <m:ctrlPr>
                                      <a:rPr kumimoji="1" lang="en-US" altLang="ja-JP" sz="1400" b="0" i="1">
                                        <a:latin typeface="Cambria Math" panose="02040503050406030204" pitchFamily="18" charset="0"/>
                                      </a:rPr>
                                    </m:ctrlPr>
                                  </m:sSubSup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up>
                                    <m:r>
                                      <a:rPr kumimoji="1" lang="en-US" altLang="ja-JP" sz="1400" b="0" i="1">
                                        <a:latin typeface="Cambria Math" panose="02040503050406030204" pitchFamily="18" charset="0"/>
                                      </a:rPr>
                                      <m:t>2</m:t>
                                    </m:r>
                                  </m:sup>
                                </m:sSubSup>
                                <m:r>
                                  <a:rPr kumimoji="1" lang="en-US" altLang="ja-JP" sz="1400" b="0" i="1">
                                    <a:latin typeface="Cambria Math" panose="02040503050406030204" pitchFamily="18" charset="0"/>
                                  </a:rPr>
                                  <m:t>+</m:t>
                                </m:r>
                                <m:sSubSup>
                                  <m:sSubSupPr>
                                    <m:ctrlPr>
                                      <a:rPr kumimoji="1" lang="en-US" altLang="ja-JP" sz="1400" b="0" i="1">
                                        <a:latin typeface="Cambria Math" panose="02040503050406030204" pitchFamily="18" charset="0"/>
                                      </a:rPr>
                                    </m:ctrlPr>
                                  </m:sSubSup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2</m:t>
                                    </m:r>
                                  </m:sub>
                                  <m:sup>
                                    <m:r>
                                      <a:rPr kumimoji="1" lang="en-US" altLang="ja-JP" sz="1400" b="0" i="1">
                                        <a:latin typeface="Cambria Math" panose="02040503050406030204" pitchFamily="18" charset="0"/>
                                      </a:rPr>
                                      <m:t>2</m:t>
                                    </m:r>
                                  </m:sup>
                                </m:sSubSup>
                              </m:e>
                            </m:d>
                            <m:r>
                              <a:rPr kumimoji="1" lang="en-US" altLang="ja-JP" sz="1400" b="0" i="1">
                                <a:latin typeface="Cambria Math" panose="02040503050406030204" pitchFamily="18" charset="0"/>
                              </a:rPr>
                              <m:t>∗</m:t>
                            </m:r>
                            <m:f>
                              <m:fPr>
                                <m:ctrlPr>
                                  <a:rPr kumimoji="1" lang="en-US" altLang="ja-JP" sz="1400" b="0" i="1">
                                    <a:latin typeface="Cambria Math" panose="02040503050406030204" pitchFamily="18" charset="0"/>
                                  </a:rPr>
                                </m:ctrlPr>
                              </m:fPr>
                              <m:num>
                                <m:r>
                                  <a:rPr kumimoji="1" lang="en-US" altLang="ja-JP" sz="1400" b="0" i="1">
                                    <a:latin typeface="Cambria Math" panose="02040503050406030204" pitchFamily="18" charset="0"/>
                                  </a:rPr>
                                  <m:t>1</m:t>
                                </m:r>
                              </m:num>
                              <m:den>
                                <m:r>
                                  <a:rPr kumimoji="1" lang="en-US" altLang="ja-JP" sz="1400" b="0" i="1">
                                    <a:latin typeface="Cambria Math" panose="02040503050406030204" pitchFamily="18" charset="0"/>
                                  </a:rPr>
                                  <m:t>2</m:t>
                                </m:r>
                              </m:den>
                            </m:f>
                            <m:r>
                              <a:rPr kumimoji="1" lang="en-US" altLang="ja-JP" sz="1400" b="0" i="1">
                                <a:latin typeface="Cambria Math" panose="02040503050406030204" pitchFamily="18" charset="0"/>
                              </a:rPr>
                              <m:t>∗</m:t>
                            </m:r>
                            <m:r>
                              <a:rPr kumimoji="1" lang="en-US" altLang="ja-JP" sz="1400" b="0" i="1">
                                <a:latin typeface="Cambria Math" panose="02040503050406030204" pitchFamily="18" charset="0"/>
                              </a:rPr>
                              <m:t>𝑀</m:t>
                            </m:r>
                            <m:r>
                              <a:rPr kumimoji="1" lang="en-US" altLang="ja-JP" sz="1400" b="0" i="1">
                                <a:latin typeface="Cambria Math" panose="02040503050406030204" pitchFamily="18" charset="0"/>
                              </a:rPr>
                              <m:t>2</m:t>
                            </m:r>
                            <m:r>
                              <a:rPr kumimoji="1" lang="en-US" altLang="ja-JP" sz="1400" b="0" i="1">
                                <a:latin typeface="Cambria Math" panose="02040503050406030204" pitchFamily="18" charset="0"/>
                              </a:rPr>
                              <m:t>𝑇</m:t>
                            </m:r>
                          </m:e>
                        </m:d>
                      </m:den>
                    </m:f>
                  </m:oMath>
                </m:oMathPara>
              </a14:m>
              <a:endParaRPr kumimoji="1" lang="ja-JP" altLang="en-US" sz="1400"/>
            </a:p>
          </xdr:txBody>
        </xdr:sp>
      </mc:Choice>
      <mc:Fallback xmlns="">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666751" y="40671749"/>
              <a:ext cx="6000749" cy="133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en-US" altLang="ja-JP" sz="1400" i="0">
                  <a:latin typeface="Cambria Math" panose="02040503050406030204" pitchFamily="18" charset="0"/>
                </a:rPr>
                <a:t>π/4</a:t>
              </a:r>
              <a:r>
                <a:rPr kumimoji="1" lang="en-US" altLang="ja-JP" sz="1400" b="0" i="0">
                  <a:latin typeface="Cambria Math" panose="02040503050406030204" pitchFamily="18" charset="0"/>
                </a:rPr>
                <a:t>∗𝑑_2^2∗(𝑀2𝑇+𝑀1𝑆+𝑀1𝑇+𝑀𝑅+0.11)−π/4{〖0.82〗^2∗0.11+(〖0.82〗^2+𝑑_1^2 )∗1/2∗𝑀1𝑇+𝑑_1^2∗𝑀1𝑆+(𝑑_1^2+𝑑_2^2 )∗1/2∗𝑀2𝑇} </a:t>
              </a:r>
              <a:endParaRPr kumimoji="1" lang="ja-JP" altLang="en-US" sz="1400"/>
            </a:p>
          </xdr:txBody>
        </xdr:sp>
      </mc:Fallback>
    </mc:AlternateContent>
    <xdr:clientData/>
  </xdr:oneCellAnchor>
  <xdr:oneCellAnchor>
    <xdr:from>
      <xdr:col>8</xdr:col>
      <xdr:colOff>0</xdr:colOff>
      <xdr:row>136</xdr:row>
      <xdr:rowOff>0</xdr:rowOff>
    </xdr:from>
    <xdr:ext cx="2743200" cy="666750"/>
    <mc:AlternateContent xmlns:mc="http://schemas.openxmlformats.org/markup-compatibility/2006" xmlns:a14="http://schemas.microsoft.com/office/drawing/2010/main">
      <mc:Choice Requires="a14">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2743200" y="42338625"/>
              <a:ext cx="27432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left"/>
                  </m:oMathParaPr>
                  <m:oMath xmlns:m="http://schemas.openxmlformats.org/officeDocument/2006/math">
                    <m:r>
                      <a:rPr kumimoji="1" lang="en-US" altLang="ja-JP" sz="1400" b="0" i="1">
                        <a:latin typeface="Cambria Math" panose="02040503050406030204" pitchFamily="18" charset="0"/>
                      </a:rPr>
                      <m:t>𝑉</m:t>
                    </m:r>
                    <m:r>
                      <a:rPr kumimoji="1" lang="en-US" altLang="ja-JP" sz="1400" b="0" i="1">
                        <a:latin typeface="Cambria Math" panose="02040503050406030204" pitchFamily="18" charset="0"/>
                      </a:rPr>
                      <m:t>∗</m:t>
                    </m:r>
                    <m:f>
                      <m:fPr>
                        <m:ctrlPr>
                          <a:rPr kumimoji="1" lang="en-US" altLang="ja-JP" sz="1400" b="0" i="1">
                            <a:latin typeface="Cambria Math" panose="02040503050406030204" pitchFamily="18" charset="0"/>
                          </a:rPr>
                        </m:ctrlPr>
                      </m:fPr>
                      <m:num>
                        <m:d>
                          <m:dPr>
                            <m:begChr m:val="{"/>
                            <m:endChr m:val="}"/>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Sub>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e>
                            </m:d>
                          </m:e>
                        </m:d>
                        <m:r>
                          <m:rPr>
                            <m:nor/>
                          </m:rPr>
                          <a:rPr lang="ja-JP" altLang="en-US" sz="1400">
                            <a:effectLst/>
                          </a:rPr>
                          <m:t> </m:t>
                        </m:r>
                      </m:num>
                      <m:den>
                        <m:r>
                          <a:rPr kumimoji="1" lang="en-US" altLang="ja-JP" sz="1400" b="0" i="1">
                            <a:latin typeface="Cambria Math" panose="02040503050406030204" pitchFamily="18" charset="0"/>
                          </a:rPr>
                          <m:t>h</m:t>
                        </m:r>
                      </m:den>
                    </m:f>
                  </m:oMath>
                </m:oMathPara>
              </a14:m>
              <a:endParaRPr kumimoji="1" lang="ja-JP" altLang="en-US" sz="1400"/>
            </a:p>
          </xdr:txBody>
        </xdr:sp>
      </mc:Choice>
      <mc:Fallback xmlns="">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2743200" y="42338625"/>
              <a:ext cx="27432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kumimoji="1" lang="en-US" altLang="ja-JP" sz="1400" b="0" i="0">
                  <a:latin typeface="Cambria Math" panose="02040503050406030204" pitchFamily="18" charset="0"/>
                </a:rPr>
                <a:t>𝑉∗</a:t>
              </a:r>
              <a:r>
                <a:rPr kumimoji="1" lang="en-US" altLang="ja-JP" sz="1400" b="0" i="0">
                  <a:solidFill>
                    <a:schemeClr val="tx1"/>
                  </a:solidFill>
                  <a:effectLst/>
                  <a:latin typeface="Cambria Math" panose="02040503050406030204" pitchFamily="18" charset="0"/>
                  <a:ea typeface="+mn-ea"/>
                  <a:cs typeface="+mn-cs"/>
                </a:rPr>
                <a:t>{γ_𝑡1∗ℎ_𝑤+γ_𝑡2∗(ℎ−ℎ_𝑤 )}</a:t>
              </a:r>
              <a:r>
                <a:rPr kumimoji="1" lang="ja-JP" altLang="en-US" sz="1400" b="0" i="0">
                  <a:solidFill>
                    <a:schemeClr val="tx1"/>
                  </a:solidFill>
                  <a:effectLst/>
                  <a:latin typeface="Cambria Math" panose="02040503050406030204" pitchFamily="18" charset="0"/>
                  <a:ea typeface="+mn-ea"/>
                  <a:cs typeface="+mn-cs"/>
                </a:rPr>
                <a:t>"</a:t>
              </a:r>
              <a:r>
                <a:rPr lang="ja-JP" altLang="en-US" sz="1400" i="0">
                  <a:effectLst/>
                </a:rPr>
                <a:t> </a:t>
              </a:r>
              <a:r>
                <a:rPr lang="ja-JP" altLang="en-US" sz="1400" i="0">
                  <a:effectLst/>
                  <a:latin typeface="Cambria Math" panose="02040503050406030204" pitchFamily="18" charset="0"/>
                </a:rPr>
                <a:t>" </a:t>
              </a:r>
              <a:r>
                <a:rPr kumimoji="1" lang="en-US" altLang="ja-JP" sz="1400" b="0" i="0">
                  <a:effectLst/>
                  <a:latin typeface="Cambria Math" panose="02040503050406030204" pitchFamily="18" charset="0"/>
                </a:rPr>
                <a:t>/</a:t>
              </a:r>
              <a:r>
                <a:rPr kumimoji="1" lang="en-US" altLang="ja-JP" sz="1400" b="0" i="0">
                  <a:latin typeface="Cambria Math" panose="02040503050406030204" pitchFamily="18" charset="0"/>
                </a:rPr>
                <a:t>ℎ</a:t>
              </a:r>
              <a:endParaRPr kumimoji="1" lang="ja-JP" altLang="en-US" sz="1400"/>
            </a:p>
          </xdr:txBody>
        </xdr:sp>
      </mc:Fallback>
    </mc:AlternateContent>
    <xdr:clientData/>
  </xdr:oneCellAnchor>
  <xdr:twoCellAnchor>
    <xdr:from>
      <xdr:col>3</xdr:col>
      <xdr:colOff>342899</xdr:colOff>
      <xdr:row>150</xdr:row>
      <xdr:rowOff>0</xdr:rowOff>
    </xdr:from>
    <xdr:to>
      <xdr:col>17</xdr:col>
      <xdr:colOff>0</xdr:colOff>
      <xdr:row>161</xdr:row>
      <xdr:rowOff>0</xdr:rowOff>
    </xdr:to>
    <xdr:pic>
      <xdr:nvPicPr>
        <xdr:cNvPr id="104" name="Picture 1243">
          <a:extLst>
            <a:ext uri="{FF2B5EF4-FFF2-40B4-BE49-F238E27FC236}">
              <a16:creationId xmlns:a16="http://schemas.microsoft.com/office/drawing/2014/main" id="{00000000-0008-0000-0300-00006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599" y="47005875"/>
          <a:ext cx="4457701" cy="366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8959</xdr:colOff>
      <xdr:row>163</xdr:row>
      <xdr:rowOff>0</xdr:rowOff>
    </xdr:from>
    <xdr:to>
      <xdr:col>18</xdr:col>
      <xdr:colOff>0</xdr:colOff>
      <xdr:row>175</xdr:row>
      <xdr:rowOff>98313</xdr:rowOff>
    </xdr:to>
    <xdr:grpSp>
      <xdr:nvGrpSpPr>
        <xdr:cNvPr id="105" name="Group 108">
          <a:extLst>
            <a:ext uri="{FF2B5EF4-FFF2-40B4-BE49-F238E27FC236}">
              <a16:creationId xmlns:a16="http://schemas.microsoft.com/office/drawing/2014/main" id="{00000000-0008-0000-0300-000069000000}"/>
            </a:ext>
          </a:extLst>
        </xdr:cNvPr>
        <xdr:cNvGrpSpPr>
          <a:grpSpLocks/>
        </xdr:cNvGrpSpPr>
      </xdr:nvGrpSpPr>
      <xdr:grpSpPr bwMode="auto">
        <a:xfrm>
          <a:off x="1304359" y="51454050"/>
          <a:ext cx="4524941" cy="4098813"/>
          <a:chOff x="53" y="1315"/>
          <a:chExt cx="433" cy="384"/>
        </a:xfrm>
      </xdr:grpSpPr>
      <xdr:sp macro="" textlink="">
        <xdr:nvSpPr>
          <xdr:cNvPr id="122" name="Text Box 109">
            <a:extLst>
              <a:ext uri="{FF2B5EF4-FFF2-40B4-BE49-F238E27FC236}">
                <a16:creationId xmlns:a16="http://schemas.microsoft.com/office/drawing/2014/main" id="{00000000-0008-0000-0300-00007A000000}"/>
              </a:ext>
            </a:extLst>
          </xdr:cNvPr>
          <xdr:cNvSpPr txBox="1">
            <a:spLocks noChangeArrowheads="1"/>
          </xdr:cNvSpPr>
        </xdr:nvSpPr>
        <xdr:spPr bwMode="auto">
          <a:xfrm>
            <a:off x="370" y="1315"/>
            <a:ext cx="68" cy="19"/>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110+MR</a:t>
            </a:r>
          </a:p>
        </xdr:txBody>
      </xdr:sp>
      <xdr:sp macro="" textlink="">
        <xdr:nvSpPr>
          <xdr:cNvPr id="123" name="Text Box 110">
            <a:extLst>
              <a:ext uri="{FF2B5EF4-FFF2-40B4-BE49-F238E27FC236}">
                <a16:creationId xmlns:a16="http://schemas.microsoft.com/office/drawing/2014/main" id="{00000000-0008-0000-0300-00007B000000}"/>
              </a:ext>
            </a:extLst>
          </xdr:cNvPr>
          <xdr:cNvSpPr txBox="1">
            <a:spLocks noChangeArrowheads="1"/>
          </xdr:cNvSpPr>
        </xdr:nvSpPr>
        <xdr:spPr bwMode="auto">
          <a:xfrm>
            <a:off x="371" y="1344"/>
            <a:ext cx="38" cy="25"/>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M1T</a:t>
            </a:r>
          </a:p>
        </xdr:txBody>
      </xdr:sp>
      <xdr:sp macro="" textlink="">
        <xdr:nvSpPr>
          <xdr:cNvPr id="124" name="Text Box 111">
            <a:extLst>
              <a:ext uri="{FF2B5EF4-FFF2-40B4-BE49-F238E27FC236}">
                <a16:creationId xmlns:a16="http://schemas.microsoft.com/office/drawing/2014/main" id="{00000000-0008-0000-0300-00007C000000}"/>
              </a:ext>
            </a:extLst>
          </xdr:cNvPr>
          <xdr:cNvSpPr txBox="1">
            <a:spLocks noChangeArrowheads="1"/>
          </xdr:cNvSpPr>
        </xdr:nvSpPr>
        <xdr:spPr bwMode="auto">
          <a:xfrm>
            <a:off x="373" y="1444"/>
            <a:ext cx="38" cy="2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M1S</a:t>
            </a:r>
          </a:p>
        </xdr:txBody>
      </xdr:sp>
      <xdr:grpSp>
        <xdr:nvGrpSpPr>
          <xdr:cNvPr id="125" name="Group 112">
            <a:extLst>
              <a:ext uri="{FF2B5EF4-FFF2-40B4-BE49-F238E27FC236}">
                <a16:creationId xmlns:a16="http://schemas.microsoft.com/office/drawing/2014/main" id="{00000000-0008-0000-0300-00007D000000}"/>
              </a:ext>
            </a:extLst>
          </xdr:cNvPr>
          <xdr:cNvGrpSpPr>
            <a:grpSpLocks/>
          </xdr:cNvGrpSpPr>
        </xdr:nvGrpSpPr>
        <xdr:grpSpPr bwMode="auto">
          <a:xfrm>
            <a:off x="53" y="1315"/>
            <a:ext cx="356" cy="384"/>
            <a:chOff x="53" y="1315"/>
            <a:chExt cx="356" cy="384"/>
          </a:xfrm>
        </xdr:grpSpPr>
        <xdr:grpSp>
          <xdr:nvGrpSpPr>
            <xdr:cNvPr id="128" name="Group 113">
              <a:extLst>
                <a:ext uri="{FF2B5EF4-FFF2-40B4-BE49-F238E27FC236}">
                  <a16:creationId xmlns:a16="http://schemas.microsoft.com/office/drawing/2014/main" id="{00000000-0008-0000-0300-000080000000}"/>
                </a:ext>
              </a:extLst>
            </xdr:cNvPr>
            <xdr:cNvGrpSpPr>
              <a:grpSpLocks/>
            </xdr:cNvGrpSpPr>
          </xdr:nvGrpSpPr>
          <xdr:grpSpPr bwMode="auto">
            <a:xfrm>
              <a:off x="53" y="1315"/>
              <a:ext cx="356" cy="384"/>
              <a:chOff x="53" y="1315"/>
              <a:chExt cx="356" cy="384"/>
            </a:xfrm>
          </xdr:grpSpPr>
          <xdr:sp macro="" textlink="">
            <xdr:nvSpPr>
              <xdr:cNvPr id="139" name="Line 114">
                <a:extLst>
                  <a:ext uri="{FF2B5EF4-FFF2-40B4-BE49-F238E27FC236}">
                    <a16:creationId xmlns:a16="http://schemas.microsoft.com/office/drawing/2014/main" id="{00000000-0008-0000-0300-00008B000000}"/>
                  </a:ext>
                </a:extLst>
              </xdr:cNvPr>
              <xdr:cNvSpPr>
                <a:spLocks noChangeShapeType="1"/>
              </xdr:cNvSpPr>
            </xdr:nvSpPr>
            <xdr:spPr bwMode="auto">
              <a:xfrm>
                <a:off x="53" y="1316"/>
                <a:ext cx="356"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0" name="Rectangle 115" descr="れんが (斜め)">
                <a:extLst>
                  <a:ext uri="{FF2B5EF4-FFF2-40B4-BE49-F238E27FC236}">
                    <a16:creationId xmlns:a16="http://schemas.microsoft.com/office/drawing/2014/main" id="{00000000-0008-0000-0300-00008C000000}"/>
                  </a:ext>
                </a:extLst>
              </xdr:cNvPr>
              <xdr:cNvSpPr>
                <a:spLocks noChangeArrowheads="1"/>
              </xdr:cNvSpPr>
            </xdr:nvSpPr>
            <xdr:spPr bwMode="auto">
              <a:xfrm>
                <a:off x="63" y="1319"/>
                <a:ext cx="34" cy="11"/>
              </a:xfrm>
              <a:prstGeom prst="rect">
                <a:avLst/>
              </a:prstGeom>
              <a:blipFill dpi="0" rotWithShape="0">
                <a:blip xmlns:r="http://schemas.openxmlformats.org/officeDocument/2006/relationships" r:embed="rId1"/>
                <a:srcRect/>
                <a:tile tx="0" ty="0" sx="100000" sy="100000" flip="none" algn="tl"/>
              </a:bli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nvGrpSpPr>
              <xdr:cNvPr id="141" name="Group 116">
                <a:extLst>
                  <a:ext uri="{FF2B5EF4-FFF2-40B4-BE49-F238E27FC236}">
                    <a16:creationId xmlns:a16="http://schemas.microsoft.com/office/drawing/2014/main" id="{00000000-0008-0000-0300-00008D000000}"/>
                  </a:ext>
                </a:extLst>
              </xdr:cNvPr>
              <xdr:cNvGrpSpPr>
                <a:grpSpLocks/>
              </xdr:cNvGrpSpPr>
            </xdr:nvGrpSpPr>
            <xdr:grpSpPr bwMode="auto">
              <a:xfrm>
                <a:off x="143" y="1315"/>
                <a:ext cx="136" cy="384"/>
                <a:chOff x="143" y="1321"/>
                <a:chExt cx="136" cy="384"/>
              </a:xfrm>
            </xdr:grpSpPr>
            <xdr:grpSp>
              <xdr:nvGrpSpPr>
                <xdr:cNvPr id="142" name="Group 117">
                  <a:extLst>
                    <a:ext uri="{FF2B5EF4-FFF2-40B4-BE49-F238E27FC236}">
                      <a16:creationId xmlns:a16="http://schemas.microsoft.com/office/drawing/2014/main" id="{00000000-0008-0000-0300-00008E000000}"/>
                    </a:ext>
                  </a:extLst>
                </xdr:cNvPr>
                <xdr:cNvGrpSpPr>
                  <a:grpSpLocks/>
                </xdr:cNvGrpSpPr>
              </xdr:nvGrpSpPr>
              <xdr:grpSpPr bwMode="auto">
                <a:xfrm>
                  <a:off x="143" y="1321"/>
                  <a:ext cx="134" cy="384"/>
                  <a:chOff x="51" y="1316"/>
                  <a:chExt cx="134" cy="384"/>
                </a:xfrm>
              </xdr:grpSpPr>
              <xdr:sp macro="" textlink="">
                <xdr:nvSpPr>
                  <xdr:cNvPr id="145" name="Freeform 118">
                    <a:extLst>
                      <a:ext uri="{FF2B5EF4-FFF2-40B4-BE49-F238E27FC236}">
                        <a16:creationId xmlns:a16="http://schemas.microsoft.com/office/drawing/2014/main" id="{00000000-0008-0000-0300-000091000000}"/>
                      </a:ext>
                    </a:extLst>
                  </xdr:cNvPr>
                  <xdr:cNvSpPr>
                    <a:spLocks/>
                  </xdr:cNvSpPr>
                </xdr:nvSpPr>
                <xdr:spPr bwMode="auto">
                  <a:xfrm>
                    <a:off x="120" y="1319"/>
                    <a:ext cx="60" cy="7"/>
                  </a:xfrm>
                  <a:custGeom>
                    <a:avLst/>
                    <a:gdLst>
                      <a:gd name="T0" fmla="*/ 0 w 94"/>
                      <a:gd name="T1" fmla="*/ 1 h 10"/>
                      <a:gd name="T2" fmla="*/ 1 w 94"/>
                      <a:gd name="T3" fmla="*/ 0 h 10"/>
                      <a:gd name="T4" fmla="*/ 1 w 94"/>
                      <a:gd name="T5" fmla="*/ 0 h 10"/>
                      <a:gd name="T6" fmla="*/ 1 w 94"/>
                      <a:gd name="T7" fmla="*/ 1 h 10"/>
                      <a:gd name="T8" fmla="*/ 0 w 94"/>
                      <a:gd name="T9" fmla="*/ 1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46" name="Group 119">
                    <a:extLst>
                      <a:ext uri="{FF2B5EF4-FFF2-40B4-BE49-F238E27FC236}">
                        <a16:creationId xmlns:a16="http://schemas.microsoft.com/office/drawing/2014/main" id="{00000000-0008-0000-0300-000092000000}"/>
                      </a:ext>
                    </a:extLst>
                  </xdr:cNvPr>
                  <xdr:cNvGrpSpPr>
                    <a:grpSpLocks/>
                  </xdr:cNvGrpSpPr>
                </xdr:nvGrpSpPr>
                <xdr:grpSpPr bwMode="auto">
                  <a:xfrm>
                    <a:off x="51" y="1316"/>
                    <a:ext cx="134" cy="384"/>
                    <a:chOff x="51" y="1316"/>
                    <a:chExt cx="134" cy="384"/>
                  </a:xfrm>
                </xdr:grpSpPr>
                <xdr:sp macro="" textlink="">
                  <xdr:nvSpPr>
                    <xdr:cNvPr id="149" name="Freeform 120">
                      <a:extLst>
                        <a:ext uri="{FF2B5EF4-FFF2-40B4-BE49-F238E27FC236}">
                          <a16:creationId xmlns:a16="http://schemas.microsoft.com/office/drawing/2014/main" id="{00000000-0008-0000-0300-000095000000}"/>
                        </a:ext>
                      </a:extLst>
                    </xdr:cNvPr>
                    <xdr:cNvSpPr>
                      <a:spLocks/>
                    </xdr:cNvSpPr>
                  </xdr:nvSpPr>
                  <xdr:spPr bwMode="auto">
                    <a:xfrm>
                      <a:off x="52" y="1316"/>
                      <a:ext cx="76" cy="255"/>
                    </a:xfrm>
                    <a:custGeom>
                      <a:avLst/>
                      <a:gdLst>
                        <a:gd name="T0" fmla="*/ 0 w 73"/>
                        <a:gd name="T1" fmla="*/ 255 h 255"/>
                        <a:gd name="T2" fmla="*/ 0 w 73"/>
                        <a:gd name="T3" fmla="*/ 0 h 255"/>
                        <a:gd name="T4" fmla="*/ 205 w 73"/>
                        <a:gd name="T5" fmla="*/ 0 h 255"/>
                        <a:gd name="T6" fmla="*/ 189 w 73"/>
                        <a:gd name="T7" fmla="*/ 7 h 255"/>
                        <a:gd name="T8" fmla="*/ 196 w 73"/>
                        <a:gd name="T9" fmla="*/ 17 h 255"/>
                        <a:gd name="T10" fmla="*/ 92 w 73"/>
                        <a:gd name="T11" fmla="*/ 68 h 255"/>
                        <a:gd name="T12" fmla="*/ 85 w 73"/>
                        <a:gd name="T13" fmla="*/ 217 h 255"/>
                        <a:gd name="T14" fmla="*/ 0 w 73"/>
                        <a:gd name="T15" fmla="*/ 255 h 25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73" h="255">
                          <a:moveTo>
                            <a:pt x="0" y="255"/>
                          </a:moveTo>
                          <a:lnTo>
                            <a:pt x="0" y="0"/>
                          </a:lnTo>
                          <a:lnTo>
                            <a:pt x="73" y="0"/>
                          </a:lnTo>
                          <a:lnTo>
                            <a:pt x="67" y="7"/>
                          </a:lnTo>
                          <a:lnTo>
                            <a:pt x="69" y="17"/>
                          </a:lnTo>
                          <a:lnTo>
                            <a:pt x="33" y="68"/>
                          </a:lnTo>
                          <a:lnTo>
                            <a:pt x="31" y="217"/>
                          </a:lnTo>
                          <a:lnTo>
                            <a:pt x="0" y="255"/>
                          </a:lnTo>
                          <a:close/>
                        </a:path>
                      </a:pathLst>
                    </a:custGeom>
                    <a:solidFill>
                      <a:srgbClr xmlns:mc="http://schemas.openxmlformats.org/markup-compatibility/2006" xmlns:a14="http://schemas.microsoft.com/office/drawing/2010/main" val="FFCC99" mc:Ignorable="a14" a14:legacySpreadsheetColorIndex="47"/>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150" name="Group 121">
                      <a:extLst>
                        <a:ext uri="{FF2B5EF4-FFF2-40B4-BE49-F238E27FC236}">
                          <a16:creationId xmlns:a16="http://schemas.microsoft.com/office/drawing/2014/main" id="{00000000-0008-0000-0300-000096000000}"/>
                        </a:ext>
                      </a:extLst>
                    </xdr:cNvPr>
                    <xdr:cNvGrpSpPr>
                      <a:grpSpLocks/>
                    </xdr:cNvGrpSpPr>
                  </xdr:nvGrpSpPr>
                  <xdr:grpSpPr bwMode="auto">
                    <a:xfrm>
                      <a:off x="51" y="1325"/>
                      <a:ext cx="134" cy="375"/>
                      <a:chOff x="52" y="1327"/>
                      <a:chExt cx="134" cy="375"/>
                    </a:xfrm>
                  </xdr:grpSpPr>
                  <xdr:sp macro="" textlink="">
                    <xdr:nvSpPr>
                      <xdr:cNvPr id="151" name="Freeform 122">
                        <a:extLst>
                          <a:ext uri="{FF2B5EF4-FFF2-40B4-BE49-F238E27FC236}">
                            <a16:creationId xmlns:a16="http://schemas.microsoft.com/office/drawing/2014/main" id="{00000000-0008-0000-0300-000097000000}"/>
                          </a:ext>
                        </a:extLst>
                      </xdr:cNvPr>
                      <xdr:cNvSpPr>
                        <a:spLocks/>
                      </xdr:cNvSpPr>
                    </xdr:nvSpPr>
                    <xdr:spPr bwMode="auto">
                      <a:xfrm>
                        <a:off x="87" y="1327"/>
                        <a:ext cx="94" cy="206"/>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sp>
                  <xdr:sp macro="" textlink="">
                    <xdr:nvSpPr>
                      <xdr:cNvPr id="152" name="Line 123">
                        <a:extLst>
                          <a:ext uri="{FF2B5EF4-FFF2-40B4-BE49-F238E27FC236}">
                            <a16:creationId xmlns:a16="http://schemas.microsoft.com/office/drawing/2014/main" id="{00000000-0008-0000-0300-000098000000}"/>
                          </a:ext>
                        </a:extLst>
                      </xdr:cNvPr>
                      <xdr:cNvSpPr>
                        <a:spLocks noChangeShapeType="1"/>
                      </xdr:cNvSpPr>
                    </xdr:nvSpPr>
                    <xdr:spPr bwMode="auto">
                      <a:xfrm>
                        <a:off x="88" y="1384"/>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3" name="Line 124">
                        <a:extLst>
                          <a:ext uri="{FF2B5EF4-FFF2-40B4-BE49-F238E27FC236}">
                            <a16:creationId xmlns:a16="http://schemas.microsoft.com/office/drawing/2014/main" id="{00000000-0008-0000-0300-000099000000}"/>
                          </a:ext>
                        </a:extLst>
                      </xdr:cNvPr>
                      <xdr:cNvSpPr>
                        <a:spLocks noChangeShapeType="1"/>
                      </xdr:cNvSpPr>
                    </xdr:nvSpPr>
                    <xdr:spPr bwMode="auto">
                      <a:xfrm>
                        <a:off x="121" y="1335"/>
                        <a:ext cx="6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4" name="AutoShape 125">
                        <a:extLst>
                          <a:ext uri="{FF2B5EF4-FFF2-40B4-BE49-F238E27FC236}">
                            <a16:creationId xmlns:a16="http://schemas.microsoft.com/office/drawing/2014/main" id="{00000000-0008-0000-0300-00009A000000}"/>
                          </a:ext>
                        </a:extLst>
                      </xdr:cNvPr>
                      <xdr:cNvSpPr>
                        <a:spLocks noChangeArrowheads="1"/>
                      </xdr:cNvSpPr>
                    </xdr:nvSpPr>
                    <xdr:spPr bwMode="auto">
                      <a:xfrm>
                        <a:off x="115" y="1679"/>
                        <a:ext cx="6" cy="21"/>
                      </a:xfrm>
                      <a:prstGeom prst="up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sp macro="" textlink="">
                    <xdr:nvSpPr>
                      <xdr:cNvPr id="155" name="Text Box 126">
                        <a:extLst>
                          <a:ext uri="{FF2B5EF4-FFF2-40B4-BE49-F238E27FC236}">
                            <a16:creationId xmlns:a16="http://schemas.microsoft.com/office/drawing/2014/main" id="{00000000-0008-0000-0300-00009B000000}"/>
                          </a:ext>
                        </a:extLst>
                      </xdr:cNvPr>
                      <xdr:cNvSpPr txBox="1">
                        <a:spLocks noChangeArrowheads="1"/>
                      </xdr:cNvSpPr>
                    </xdr:nvSpPr>
                    <xdr:spPr bwMode="auto">
                      <a:xfrm>
                        <a:off x="123" y="1464"/>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ctr" upright="1"/>
                      <a:lstStyle/>
                      <a:p>
                        <a:pPr algn="l" rtl="0">
                          <a:defRPr sz="1000"/>
                        </a:pPr>
                        <a:r>
                          <a:rPr lang="ja-JP" altLang="en-US" sz="1100" b="0" i="1" u="none" strike="noStrike" baseline="0">
                            <a:solidFill>
                              <a:srgbClr val="000000"/>
                            </a:solidFill>
                            <a:latin typeface="+mn-ea"/>
                            <a:ea typeface="+mn-ea"/>
                          </a:rPr>
                          <a:t>Ｑ</a:t>
                        </a:r>
                      </a:p>
                    </xdr:txBody>
                  </xdr:sp>
                  <xdr:sp macro="" textlink="">
                    <xdr:nvSpPr>
                      <xdr:cNvPr id="156" name="Text Box 127">
                        <a:extLst>
                          <a:ext uri="{FF2B5EF4-FFF2-40B4-BE49-F238E27FC236}">
                            <a16:creationId xmlns:a16="http://schemas.microsoft.com/office/drawing/2014/main" id="{00000000-0008-0000-0300-00009C000000}"/>
                          </a:ext>
                        </a:extLst>
                      </xdr:cNvPr>
                      <xdr:cNvSpPr txBox="1">
                        <a:spLocks noChangeArrowheads="1"/>
                      </xdr:cNvSpPr>
                    </xdr:nvSpPr>
                    <xdr:spPr bwMode="auto">
                      <a:xfrm>
                        <a:off x="126" y="1679"/>
                        <a:ext cx="23"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100" b="0" i="1" u="none" strike="noStrike" baseline="0">
                            <a:solidFill>
                              <a:srgbClr val="000000"/>
                            </a:solidFill>
                            <a:latin typeface="+mn-ea"/>
                            <a:ea typeface="+mn-ea"/>
                          </a:rPr>
                          <a:t>Ｕ</a:t>
                        </a:r>
                      </a:p>
                    </xdr:txBody>
                  </xdr:sp>
                  <xdr:sp macro="" textlink="">
                    <xdr:nvSpPr>
                      <xdr:cNvPr id="157" name="AutoShape 128">
                        <a:extLst>
                          <a:ext uri="{FF2B5EF4-FFF2-40B4-BE49-F238E27FC236}">
                            <a16:creationId xmlns:a16="http://schemas.microsoft.com/office/drawing/2014/main" id="{00000000-0008-0000-0300-00009D000000}"/>
                          </a:ext>
                        </a:extLst>
                      </xdr:cNvPr>
                      <xdr:cNvSpPr>
                        <a:spLocks noChangeArrowheads="1"/>
                      </xdr:cNvSpPr>
                    </xdr:nvSpPr>
                    <xdr:spPr bwMode="auto">
                      <a:xfrm>
                        <a:off x="131" y="1491"/>
                        <a:ext cx="6" cy="27"/>
                      </a:xfrm>
                      <a:prstGeom prst="down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8" name="Freeform 129">
                        <a:extLst>
                          <a:ext uri="{FF2B5EF4-FFF2-40B4-BE49-F238E27FC236}">
                            <a16:creationId xmlns:a16="http://schemas.microsoft.com/office/drawing/2014/main" id="{00000000-0008-0000-0300-00009E000000}"/>
                          </a:ext>
                        </a:extLst>
                      </xdr:cNvPr>
                      <xdr:cNvSpPr>
                        <a:spLocks/>
                      </xdr:cNvSpPr>
                    </xdr:nvSpPr>
                    <xdr:spPr bwMode="auto">
                      <a:xfrm>
                        <a:off x="53" y="1533"/>
                        <a:ext cx="133" cy="145"/>
                      </a:xfrm>
                      <a:custGeom>
                        <a:avLst/>
                        <a:gdLst>
                          <a:gd name="T0" fmla="*/ 32 w 133"/>
                          <a:gd name="T1" fmla="*/ 0 h 145"/>
                          <a:gd name="T2" fmla="*/ 0 w 133"/>
                          <a:gd name="T3" fmla="*/ 37 h 145"/>
                          <a:gd name="T4" fmla="*/ 0 w 133"/>
                          <a:gd name="T5" fmla="*/ 145 h 145"/>
                          <a:gd name="T6" fmla="*/ 133 w 133"/>
                          <a:gd name="T7" fmla="*/ 145 h 145"/>
                          <a:gd name="T8" fmla="*/ 133 w 133"/>
                          <a:gd name="T9" fmla="*/ 1 h 145"/>
                          <a:gd name="T10" fmla="*/ 32 w 133"/>
                          <a:gd name="T11" fmla="*/ 0 h 1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33" h="145">
                            <a:moveTo>
                              <a:pt x="32" y="0"/>
                            </a:moveTo>
                            <a:lnTo>
                              <a:pt x="0" y="37"/>
                            </a:lnTo>
                            <a:lnTo>
                              <a:pt x="0" y="145"/>
                            </a:lnTo>
                            <a:lnTo>
                              <a:pt x="133" y="145"/>
                            </a:lnTo>
                            <a:lnTo>
                              <a:pt x="133" y="1"/>
                            </a:lnTo>
                            <a:lnTo>
                              <a:pt x="32" y="0"/>
                            </a:lnTo>
                            <a:close/>
                          </a:path>
                        </a:pathLst>
                      </a:custGeom>
                      <a:gradFill rotWithShape="1">
                        <a:gsLst>
                          <a:gs pos="0">
                            <a:srgbClr val="353535"/>
                          </a:gs>
                          <a:gs pos="50000">
                            <a:srgbClr xmlns:mc="http://schemas.openxmlformats.org/markup-compatibility/2006" xmlns:a14="http://schemas.microsoft.com/office/drawing/2010/main" val="C0C0C0" mc:Ignorable="a14" a14:legacySpreadsheetColorIndex="22"/>
                          </a:gs>
                          <a:gs pos="100000">
                            <a:srgbClr val="353535"/>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59" name="Line 130">
                        <a:extLst>
                          <a:ext uri="{FF2B5EF4-FFF2-40B4-BE49-F238E27FC236}">
                            <a16:creationId xmlns:a16="http://schemas.microsoft.com/office/drawing/2014/main" id="{00000000-0008-0000-0300-00009F000000}"/>
                          </a:ext>
                        </a:extLst>
                      </xdr:cNvPr>
                      <xdr:cNvSpPr>
                        <a:spLocks noChangeShapeType="1"/>
                      </xdr:cNvSpPr>
                    </xdr:nvSpPr>
                    <xdr:spPr bwMode="auto">
                      <a:xfrm>
                        <a:off x="52" y="1571"/>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0" name="AutoShape 131">
                        <a:extLst>
                          <a:ext uri="{FF2B5EF4-FFF2-40B4-BE49-F238E27FC236}">
                            <a16:creationId xmlns:a16="http://schemas.microsoft.com/office/drawing/2014/main" id="{00000000-0008-0000-0300-0000A0000000}"/>
                          </a:ext>
                        </a:extLst>
                      </xdr:cNvPr>
                      <xdr:cNvSpPr>
                        <a:spLocks noChangeArrowheads="1"/>
                      </xdr:cNvSpPr>
                    </xdr:nvSpPr>
                    <xdr:spPr bwMode="auto">
                      <a:xfrm>
                        <a:off x="115" y="1654"/>
                        <a:ext cx="6" cy="23"/>
                      </a:xfrm>
                      <a:prstGeom prst="down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a:p>
                    </xdr:txBody>
                  </xdr:sp>
                  <xdr:sp macro="" textlink="">
                    <xdr:nvSpPr>
                      <xdr:cNvPr id="161" name="Text Box 132">
                        <a:extLst>
                          <a:ext uri="{FF2B5EF4-FFF2-40B4-BE49-F238E27FC236}">
                            <a16:creationId xmlns:a16="http://schemas.microsoft.com/office/drawing/2014/main" id="{00000000-0008-0000-0300-0000A1000000}"/>
                          </a:ext>
                        </a:extLst>
                      </xdr:cNvPr>
                      <xdr:cNvSpPr txBox="1">
                        <a:spLocks noChangeArrowheads="1"/>
                      </xdr:cNvSpPr>
                    </xdr:nvSpPr>
                    <xdr:spPr bwMode="auto">
                      <a:xfrm>
                        <a:off x="107" y="1629"/>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100" b="0" i="1" u="none" strike="noStrike" baseline="0">
                            <a:solidFill>
                              <a:srgbClr val="000000"/>
                            </a:solidFill>
                            <a:latin typeface="+mn-ea"/>
                            <a:ea typeface="+mn-ea"/>
                          </a:rPr>
                          <a:t>Ｗ</a:t>
                        </a:r>
                      </a:p>
                    </xdr:txBody>
                  </xdr:sp>
                  <xdr:sp macro="" textlink="">
                    <xdr:nvSpPr>
                      <xdr:cNvPr id="162" name="Line 133">
                        <a:extLst>
                          <a:ext uri="{FF2B5EF4-FFF2-40B4-BE49-F238E27FC236}">
                            <a16:creationId xmlns:a16="http://schemas.microsoft.com/office/drawing/2014/main" id="{00000000-0008-0000-0300-0000A2000000}"/>
                          </a:ext>
                        </a:extLst>
                      </xdr:cNvPr>
                      <xdr:cNvSpPr>
                        <a:spLocks noChangeShapeType="1"/>
                      </xdr:cNvSpPr>
                    </xdr:nvSpPr>
                    <xdr:spPr bwMode="auto">
                      <a:xfrm>
                        <a:off x="53" y="1664"/>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grpSp>
              </xdr:grpSp>
              <xdr:sp macro="" textlink="">
                <xdr:nvSpPr>
                  <xdr:cNvPr id="147" name="Text Box 134">
                    <a:extLst>
                      <a:ext uri="{FF2B5EF4-FFF2-40B4-BE49-F238E27FC236}">
                        <a16:creationId xmlns:a16="http://schemas.microsoft.com/office/drawing/2014/main" id="{00000000-0008-0000-0300-000093000000}"/>
                      </a:ext>
                    </a:extLst>
                  </xdr:cNvPr>
                  <xdr:cNvSpPr txBox="1">
                    <a:spLocks noChangeArrowheads="1"/>
                  </xdr:cNvSpPr>
                </xdr:nvSpPr>
                <xdr:spPr bwMode="auto">
                  <a:xfrm>
                    <a:off x="106" y="1578"/>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2</a:t>
                    </a:r>
                  </a:p>
                </xdr:txBody>
              </xdr:sp>
              <xdr:sp macro="" textlink="">
                <xdr:nvSpPr>
                  <xdr:cNvPr id="148" name="Text Box 135">
                    <a:extLst>
                      <a:ext uri="{FF2B5EF4-FFF2-40B4-BE49-F238E27FC236}">
                        <a16:creationId xmlns:a16="http://schemas.microsoft.com/office/drawing/2014/main" id="{00000000-0008-0000-0300-000094000000}"/>
                      </a:ext>
                    </a:extLst>
                  </xdr:cNvPr>
                  <xdr:cNvSpPr txBox="1">
                    <a:spLocks noChangeArrowheads="1"/>
                  </xdr:cNvSpPr>
                </xdr:nvSpPr>
                <xdr:spPr bwMode="auto">
                  <a:xfrm>
                    <a:off x="120" y="1413"/>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100" b="0" i="0" u="none" strike="noStrike" baseline="0">
                        <a:solidFill>
                          <a:srgbClr val="000000"/>
                        </a:solidFill>
                        <a:latin typeface="+mn-ea"/>
                        <a:ea typeface="+mn-ea"/>
                      </a:rPr>
                      <a:t>d</a:t>
                    </a:r>
                    <a:r>
                      <a:rPr lang="en-US" altLang="ja-JP" sz="1100" b="0" i="0" u="none" strike="noStrike" baseline="-25000">
                        <a:solidFill>
                          <a:srgbClr val="000000"/>
                        </a:solidFill>
                        <a:latin typeface="+mn-ea"/>
                        <a:ea typeface="+mn-ea"/>
                      </a:rPr>
                      <a:t>1</a:t>
                    </a:r>
                  </a:p>
                </xdr:txBody>
              </xdr:sp>
            </xdr:grpSp>
            <xdr:sp macro="" textlink="">
              <xdr:nvSpPr>
                <xdr:cNvPr id="143" name="Line 136">
                  <a:extLst>
                    <a:ext uri="{FF2B5EF4-FFF2-40B4-BE49-F238E27FC236}">
                      <a16:creationId xmlns:a16="http://schemas.microsoft.com/office/drawing/2014/main" id="{00000000-0008-0000-0300-00008F000000}"/>
                    </a:ext>
                  </a:extLst>
                </xdr:cNvPr>
                <xdr:cNvSpPr>
                  <a:spLocks noChangeShapeType="1"/>
                </xdr:cNvSpPr>
              </xdr:nvSpPr>
              <xdr:spPr bwMode="auto">
                <a:xfrm>
                  <a:off x="178" y="1443"/>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44" name="Line 137">
                  <a:extLst>
                    <a:ext uri="{FF2B5EF4-FFF2-40B4-BE49-F238E27FC236}">
                      <a16:creationId xmlns:a16="http://schemas.microsoft.com/office/drawing/2014/main" id="{00000000-0008-0000-0300-000090000000}"/>
                    </a:ext>
                  </a:extLst>
                </xdr:cNvPr>
                <xdr:cNvSpPr>
                  <a:spLocks noChangeShapeType="1"/>
                </xdr:cNvSpPr>
              </xdr:nvSpPr>
              <xdr:spPr bwMode="auto">
                <a:xfrm>
                  <a:off x="144" y="1608"/>
                  <a:ext cx="1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sp macro="" textlink="">
          <xdr:nvSpPr>
            <xdr:cNvPr id="129" name="Line 138">
              <a:extLst>
                <a:ext uri="{FF2B5EF4-FFF2-40B4-BE49-F238E27FC236}">
                  <a16:creationId xmlns:a16="http://schemas.microsoft.com/office/drawing/2014/main" id="{00000000-0008-0000-0300-000081000000}"/>
                </a:ext>
              </a:extLst>
            </xdr:cNvPr>
            <xdr:cNvSpPr>
              <a:spLocks noChangeShapeType="1"/>
            </xdr:cNvSpPr>
          </xdr:nvSpPr>
          <xdr:spPr bwMode="auto">
            <a:xfrm>
              <a:off x="280" y="1333"/>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0" name="Line 139">
              <a:extLst>
                <a:ext uri="{FF2B5EF4-FFF2-40B4-BE49-F238E27FC236}">
                  <a16:creationId xmlns:a16="http://schemas.microsoft.com/office/drawing/2014/main" id="{00000000-0008-0000-0300-000082000000}"/>
                </a:ext>
              </a:extLst>
            </xdr:cNvPr>
            <xdr:cNvSpPr>
              <a:spLocks noChangeShapeType="1"/>
            </xdr:cNvSpPr>
          </xdr:nvSpPr>
          <xdr:spPr bwMode="auto">
            <a:xfrm>
              <a:off x="282" y="1380"/>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1" name="Line 140">
              <a:extLst>
                <a:ext uri="{FF2B5EF4-FFF2-40B4-BE49-F238E27FC236}">
                  <a16:creationId xmlns:a16="http://schemas.microsoft.com/office/drawing/2014/main" id="{00000000-0008-0000-0300-000083000000}"/>
                </a:ext>
              </a:extLst>
            </xdr:cNvPr>
            <xdr:cNvSpPr>
              <a:spLocks noChangeShapeType="1"/>
            </xdr:cNvSpPr>
          </xdr:nvSpPr>
          <xdr:spPr bwMode="auto">
            <a:xfrm>
              <a:off x="283" y="1529"/>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2" name="Line 141">
              <a:extLst>
                <a:ext uri="{FF2B5EF4-FFF2-40B4-BE49-F238E27FC236}">
                  <a16:creationId xmlns:a16="http://schemas.microsoft.com/office/drawing/2014/main" id="{00000000-0008-0000-0300-000084000000}"/>
                </a:ext>
              </a:extLst>
            </xdr:cNvPr>
            <xdr:cNvSpPr>
              <a:spLocks noChangeShapeType="1"/>
            </xdr:cNvSpPr>
          </xdr:nvSpPr>
          <xdr:spPr bwMode="auto">
            <a:xfrm>
              <a:off x="287" y="1676"/>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3" name="Line 142">
              <a:extLst>
                <a:ext uri="{FF2B5EF4-FFF2-40B4-BE49-F238E27FC236}">
                  <a16:creationId xmlns:a16="http://schemas.microsoft.com/office/drawing/2014/main" id="{00000000-0008-0000-0300-000085000000}"/>
                </a:ext>
              </a:extLst>
            </xdr:cNvPr>
            <xdr:cNvSpPr>
              <a:spLocks noChangeShapeType="1"/>
            </xdr:cNvSpPr>
          </xdr:nvSpPr>
          <xdr:spPr bwMode="auto">
            <a:xfrm>
              <a:off x="363" y="131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34" name="Line 143">
              <a:extLst>
                <a:ext uri="{FF2B5EF4-FFF2-40B4-BE49-F238E27FC236}">
                  <a16:creationId xmlns:a16="http://schemas.microsoft.com/office/drawing/2014/main" id="{00000000-0008-0000-0300-000086000000}"/>
                </a:ext>
              </a:extLst>
            </xdr:cNvPr>
            <xdr:cNvSpPr>
              <a:spLocks noChangeShapeType="1"/>
            </xdr:cNvSpPr>
          </xdr:nvSpPr>
          <xdr:spPr bwMode="auto">
            <a:xfrm>
              <a:off x="363" y="1333"/>
              <a:ext cx="0" cy="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5" name="Line 144">
              <a:extLst>
                <a:ext uri="{FF2B5EF4-FFF2-40B4-BE49-F238E27FC236}">
                  <a16:creationId xmlns:a16="http://schemas.microsoft.com/office/drawing/2014/main" id="{00000000-0008-0000-0300-000087000000}"/>
                </a:ext>
              </a:extLst>
            </xdr:cNvPr>
            <xdr:cNvSpPr>
              <a:spLocks noChangeShapeType="1"/>
            </xdr:cNvSpPr>
          </xdr:nvSpPr>
          <xdr:spPr bwMode="auto">
            <a:xfrm>
              <a:off x="363" y="1380"/>
              <a:ext cx="0" cy="1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6" name="Line 145">
              <a:extLst>
                <a:ext uri="{FF2B5EF4-FFF2-40B4-BE49-F238E27FC236}">
                  <a16:creationId xmlns:a16="http://schemas.microsoft.com/office/drawing/2014/main" id="{00000000-0008-0000-0300-000088000000}"/>
                </a:ext>
              </a:extLst>
            </xdr:cNvPr>
            <xdr:cNvSpPr>
              <a:spLocks noChangeShapeType="1"/>
            </xdr:cNvSpPr>
          </xdr:nvSpPr>
          <xdr:spPr bwMode="auto">
            <a:xfrm>
              <a:off x="363" y="1571"/>
              <a:ext cx="0" cy="1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37" name="Line 146">
              <a:extLst>
                <a:ext uri="{FF2B5EF4-FFF2-40B4-BE49-F238E27FC236}">
                  <a16:creationId xmlns:a16="http://schemas.microsoft.com/office/drawing/2014/main" id="{00000000-0008-0000-0300-000089000000}"/>
                </a:ext>
              </a:extLst>
            </xdr:cNvPr>
            <xdr:cNvSpPr>
              <a:spLocks noChangeShapeType="1"/>
            </xdr:cNvSpPr>
          </xdr:nvSpPr>
          <xdr:spPr bwMode="auto">
            <a:xfrm>
              <a:off x="283" y="1567"/>
              <a:ext cx="8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8" name="Line 147">
              <a:extLst>
                <a:ext uri="{FF2B5EF4-FFF2-40B4-BE49-F238E27FC236}">
                  <a16:creationId xmlns:a16="http://schemas.microsoft.com/office/drawing/2014/main" id="{00000000-0008-0000-0300-00008A000000}"/>
                </a:ext>
              </a:extLst>
            </xdr:cNvPr>
            <xdr:cNvSpPr>
              <a:spLocks noChangeShapeType="1"/>
            </xdr:cNvSpPr>
          </xdr:nvSpPr>
          <xdr:spPr bwMode="auto">
            <a:xfrm flipV="1">
              <a:off x="362" y="1530"/>
              <a:ext cx="0" cy="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126" name="Text Box 148">
            <a:extLst>
              <a:ext uri="{FF2B5EF4-FFF2-40B4-BE49-F238E27FC236}">
                <a16:creationId xmlns:a16="http://schemas.microsoft.com/office/drawing/2014/main" id="{00000000-0008-0000-0300-00007E000000}"/>
              </a:ext>
            </a:extLst>
          </xdr:cNvPr>
          <xdr:cNvSpPr txBox="1">
            <a:spLocks noChangeArrowheads="1"/>
          </xdr:cNvSpPr>
        </xdr:nvSpPr>
        <xdr:spPr bwMode="auto">
          <a:xfrm>
            <a:off x="373" y="1539"/>
            <a:ext cx="38" cy="23"/>
          </a:xfrm>
          <a:prstGeom prst="rect">
            <a:avLst/>
          </a:prstGeom>
          <a:no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mn-ea"/>
                <a:ea typeface="+mn-ea"/>
              </a:rPr>
              <a:t>M2T</a:t>
            </a:r>
          </a:p>
        </xdr:txBody>
      </xdr:sp>
      <xdr:sp macro="" textlink="">
        <xdr:nvSpPr>
          <xdr:cNvPr id="127" name="Text Box 149">
            <a:extLst>
              <a:ext uri="{FF2B5EF4-FFF2-40B4-BE49-F238E27FC236}">
                <a16:creationId xmlns:a16="http://schemas.microsoft.com/office/drawing/2014/main" id="{00000000-0008-0000-0300-00007F000000}"/>
              </a:ext>
            </a:extLst>
          </xdr:cNvPr>
          <xdr:cNvSpPr txBox="1">
            <a:spLocks noChangeArrowheads="1"/>
          </xdr:cNvSpPr>
        </xdr:nvSpPr>
        <xdr:spPr bwMode="auto">
          <a:xfrm>
            <a:off x="373" y="1611"/>
            <a:ext cx="113" cy="24"/>
          </a:xfrm>
          <a:prstGeom prst="rect">
            <a:avLst/>
          </a:prstGeom>
          <a:noFill/>
          <a:ln>
            <a:noFill/>
          </a:ln>
        </xdr:spPr>
        <xdr:txBody>
          <a:bodyPr vertOverflow="clip" wrap="square" lIns="27432" tIns="18288" rIns="0" bIns="0" anchor="ctr" upright="1"/>
          <a:lstStyle/>
          <a:p>
            <a:pPr algn="l" rtl="0">
              <a:defRPr sz="1000"/>
            </a:pPr>
            <a:r>
              <a:rPr lang="en-US" altLang="ja-JP" sz="1100" b="0" i="0" u="none" strike="noStrike" baseline="0">
                <a:solidFill>
                  <a:srgbClr val="000000"/>
                </a:solidFill>
                <a:latin typeface="+mn-ea"/>
                <a:ea typeface="+mn-ea"/>
              </a:rPr>
              <a:t>M2S+M2B+M2P</a:t>
            </a:r>
          </a:p>
        </xdr:txBody>
      </xdr:sp>
    </xdr:grpSp>
    <xdr:clientData/>
  </xdr:twoCellAnchor>
  <xdr:oneCellAnchor>
    <xdr:from>
      <xdr:col>0</xdr:col>
      <xdr:colOff>311522</xdr:colOff>
      <xdr:row>184</xdr:row>
      <xdr:rowOff>0</xdr:rowOff>
    </xdr:from>
    <xdr:ext cx="6203577" cy="1008529"/>
    <mc:AlternateContent xmlns:mc="http://schemas.openxmlformats.org/markup-compatibility/2006" xmlns:a14="http://schemas.microsoft.com/office/drawing/2010/main">
      <mc:Choice Requires="a14">
        <xdr:sp macro="" textlink="">
          <xdr:nvSpPr>
            <xdr:cNvPr id="164" name="テキスト ボックス 163">
              <a:extLst>
                <a:ext uri="{FF2B5EF4-FFF2-40B4-BE49-F238E27FC236}">
                  <a16:creationId xmlns:a16="http://schemas.microsoft.com/office/drawing/2014/main" id="{00000000-0008-0000-0300-0000A4000000}"/>
                </a:ext>
              </a:extLst>
            </xdr:cNvPr>
            <xdr:cNvSpPr txBox="1"/>
          </xdr:nvSpPr>
          <xdr:spPr>
            <a:xfrm>
              <a:off x="311522" y="67675125"/>
              <a:ext cx="6203577" cy="100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chorCtr="0">
              <a:noAutofit/>
            </a:bodyPr>
            <a:lstStyle/>
            <a:p>
              <a:pPr algn="l"/>
              <a:r>
                <a:rPr kumimoji="1" lang="ja-JP" altLang="en-US" sz="1800" i="1" baseline="0">
                  <a:latin typeface="+mn-ea"/>
                  <a:ea typeface="+mn-ea"/>
                </a:rPr>
                <a:t>⊿</a:t>
              </a:r>
              <a:r>
                <a:rPr kumimoji="1" lang="en-US" altLang="ja-JP" sz="1800" i="1" baseline="0">
                  <a:latin typeface="+mn-ea"/>
                  <a:ea typeface="+mn-ea"/>
                </a:rPr>
                <a:t>S </a:t>
              </a:r>
              <a:r>
                <a:rPr kumimoji="1" lang="ja-JP" altLang="en-US" sz="1800" i="0" baseline="0">
                  <a:latin typeface="+mn-ea"/>
                  <a:ea typeface="+mn-ea"/>
                </a:rPr>
                <a:t>：沈下量（</a:t>
              </a:r>
              <a:r>
                <a:rPr kumimoji="1" lang="en-US" altLang="ja-JP" sz="1800" i="0" baseline="0">
                  <a:latin typeface="+mn-ea"/>
                  <a:ea typeface="+mn-ea"/>
                </a:rPr>
                <a:t>m</a:t>
              </a:r>
              <a:r>
                <a:rPr kumimoji="1" lang="ja-JP" altLang="en-US" sz="1800" i="0" baseline="0">
                  <a:latin typeface="+mn-ea"/>
                  <a:ea typeface="+mn-ea"/>
                </a:rPr>
                <a:t>）</a:t>
              </a:r>
              <a14:m>
                <m:oMath xmlns:m="http://schemas.openxmlformats.org/officeDocument/2006/math">
                  <m:r>
                    <a:rPr kumimoji="1" lang="en-US" altLang="ja-JP" sz="2400" i="1">
                      <a:latin typeface="Cambria Math" panose="02040503050406030204" pitchFamily="18" charset="0"/>
                      <a:ea typeface="+mn-ea"/>
                    </a:rPr>
                    <m:t>=</m:t>
                  </m:r>
                  <m:f>
                    <m:fPr>
                      <m:ctrlPr>
                        <a:rPr kumimoji="1" lang="en-US" altLang="ja-JP" sz="2400" i="1">
                          <a:latin typeface="Cambria Math" panose="02040503050406030204" pitchFamily="18" charset="0"/>
                          <a:ea typeface="+mn-ea"/>
                        </a:rPr>
                      </m:ctrlPr>
                    </m:fPr>
                    <m:num>
                      <m:r>
                        <m:rPr>
                          <m:sty m:val="p"/>
                        </m:rPr>
                        <a:rPr kumimoji="1" lang="en-US" altLang="ja-JP" sz="2400" i="1">
                          <a:latin typeface="Cambria Math" panose="02040503050406030204" pitchFamily="18" charset="0"/>
                          <a:ea typeface="+mn-ea"/>
                        </a:rPr>
                        <m:t>π</m:t>
                      </m:r>
                      <m:r>
                        <a:rPr kumimoji="1" lang="en-US" altLang="ja-JP" sz="2400" b="0" i="1">
                          <a:latin typeface="Cambria Math" panose="02040503050406030204" pitchFamily="18" charset="0"/>
                          <a:ea typeface="+mn-ea"/>
                        </a:rPr>
                        <m:t>∗</m:t>
                      </m:r>
                      <m:sSup>
                        <m:sSupPr>
                          <m:ctrlPr>
                            <a:rPr kumimoji="1" lang="en-US" altLang="ja-JP" sz="2400" b="0" i="1">
                              <a:latin typeface="Cambria Math" panose="02040503050406030204" pitchFamily="18" charset="0"/>
                              <a:ea typeface="+mn-ea"/>
                            </a:rPr>
                          </m:ctrlPr>
                        </m:sSupPr>
                        <m:e>
                          <m:d>
                            <m:dPr>
                              <m:ctrlPr>
                                <a:rPr kumimoji="1" lang="en-US" altLang="ja-JP" sz="2400" b="0" i="1">
                                  <a:latin typeface="Cambria Math" panose="02040503050406030204" pitchFamily="18" charset="0"/>
                                  <a:ea typeface="+mn-ea"/>
                                </a:rPr>
                              </m:ctrlPr>
                            </m:dPr>
                            <m:e>
                              <m:f>
                                <m:fPr>
                                  <m:ctrlPr>
                                    <a:rPr kumimoji="1" lang="en-US" altLang="ja-JP" sz="2400" b="0" i="1">
                                      <a:latin typeface="Cambria Math" panose="02040503050406030204" pitchFamily="18" charset="0"/>
                                      <a:ea typeface="+mn-ea"/>
                                    </a:rPr>
                                  </m:ctrlPr>
                                </m:fPr>
                                <m:num>
                                  <m:r>
                                    <a:rPr kumimoji="1" lang="en-US" altLang="ja-JP" sz="2400" b="0" i="1">
                                      <a:latin typeface="Cambria Math" panose="02040503050406030204" pitchFamily="18" charset="0"/>
                                      <a:ea typeface="+mn-ea"/>
                                    </a:rPr>
                                    <m:t>𝑑</m:t>
                                  </m:r>
                                </m:num>
                                <m:den>
                                  <m:r>
                                    <a:rPr kumimoji="1" lang="en-US" altLang="ja-JP" sz="2400" b="0" i="1">
                                      <a:latin typeface="Cambria Math" panose="02040503050406030204" pitchFamily="18" charset="0"/>
                                      <a:ea typeface="+mn-ea"/>
                                    </a:rPr>
                                    <m:t>2</m:t>
                                  </m:r>
                                </m:den>
                              </m:f>
                            </m:e>
                          </m:d>
                        </m:e>
                        <m:sup>
                          <m:r>
                            <a:rPr kumimoji="1" lang="en-US" altLang="ja-JP" sz="2400" b="0" i="1">
                              <a:latin typeface="Cambria Math" panose="02040503050406030204" pitchFamily="18" charset="0"/>
                              <a:ea typeface="+mn-ea"/>
                            </a:rPr>
                            <m:t>2</m:t>
                          </m:r>
                        </m:sup>
                      </m:sSup>
                    </m:num>
                    <m:den>
                      <m:sSup>
                        <m:sSupPr>
                          <m:ctrlPr>
                            <a:rPr kumimoji="1" lang="en-US" altLang="ja-JP" sz="2400" b="0" i="1">
                              <a:latin typeface="Cambria Math" panose="02040503050406030204" pitchFamily="18" charset="0"/>
                              <a:ea typeface="+mn-ea"/>
                            </a:rPr>
                          </m:ctrlPr>
                        </m:sSupPr>
                        <m:e>
                          <m:r>
                            <a:rPr kumimoji="1" lang="en-US" altLang="ja-JP" sz="2400" b="0" i="1">
                              <a:latin typeface="Cambria Math" panose="02040503050406030204" pitchFamily="18" charset="0"/>
                              <a:ea typeface="+mn-ea"/>
                            </a:rPr>
                            <m:t>𝑏</m:t>
                          </m:r>
                        </m:e>
                        <m:sup>
                          <m:r>
                            <a:rPr kumimoji="1" lang="en-US" altLang="ja-JP" sz="2400" b="0" i="1">
                              <a:latin typeface="Cambria Math" panose="02040503050406030204" pitchFamily="18" charset="0"/>
                              <a:ea typeface="+mn-ea"/>
                            </a:rPr>
                            <m:t>2</m:t>
                          </m:r>
                        </m:sup>
                      </m:sSup>
                      <m:r>
                        <a:rPr kumimoji="1" lang="en-US" altLang="ja-JP" sz="2400" b="0" i="1">
                          <a:latin typeface="Cambria Math" panose="02040503050406030204" pitchFamily="18" charset="0"/>
                          <a:ea typeface="+mn-ea"/>
                        </a:rPr>
                        <m:t>−</m:t>
                      </m:r>
                      <m:r>
                        <m:rPr>
                          <m:sty m:val="p"/>
                        </m:rPr>
                        <a:rPr kumimoji="1" lang="en-US" altLang="ja-JP" sz="2400" b="0" i="1">
                          <a:latin typeface="Cambria Math" panose="02040503050406030204" pitchFamily="18" charset="0"/>
                          <a:ea typeface="+mn-ea"/>
                        </a:rPr>
                        <m:t>π</m:t>
                      </m:r>
                      <m:r>
                        <a:rPr kumimoji="1" lang="en-US" altLang="ja-JP" sz="2400" b="0" i="1">
                          <a:latin typeface="Cambria Math" panose="02040503050406030204" pitchFamily="18" charset="0"/>
                          <a:ea typeface="+mn-ea"/>
                        </a:rPr>
                        <m:t>∗</m:t>
                      </m:r>
                      <m:sSup>
                        <m:sSupPr>
                          <m:ctrlPr>
                            <a:rPr kumimoji="1" lang="en-US" altLang="ja-JP" sz="2400" b="0" i="1">
                              <a:latin typeface="Cambria Math" panose="02040503050406030204" pitchFamily="18" charset="0"/>
                              <a:ea typeface="+mn-ea"/>
                            </a:rPr>
                          </m:ctrlPr>
                        </m:sSupPr>
                        <m:e>
                          <m:d>
                            <m:dPr>
                              <m:ctrlPr>
                                <a:rPr kumimoji="1" lang="en-US" altLang="ja-JP" sz="2400" b="0" i="1">
                                  <a:latin typeface="Cambria Math" panose="02040503050406030204" pitchFamily="18" charset="0"/>
                                  <a:ea typeface="+mn-ea"/>
                                </a:rPr>
                              </m:ctrlPr>
                            </m:dPr>
                            <m:e>
                              <m:f>
                                <m:fPr>
                                  <m:ctrlPr>
                                    <a:rPr kumimoji="1" lang="en-US" altLang="ja-JP" sz="2400" b="0" i="1">
                                      <a:latin typeface="Cambria Math" panose="02040503050406030204" pitchFamily="18" charset="0"/>
                                      <a:ea typeface="+mn-ea"/>
                                    </a:rPr>
                                  </m:ctrlPr>
                                </m:fPr>
                                <m:num>
                                  <m:r>
                                    <a:rPr kumimoji="1" lang="en-US" altLang="ja-JP" sz="2400" b="0" i="1">
                                      <a:latin typeface="Cambria Math" panose="02040503050406030204" pitchFamily="18" charset="0"/>
                                      <a:ea typeface="+mn-ea"/>
                                    </a:rPr>
                                    <m:t>𝑑</m:t>
                                  </m:r>
                                </m:num>
                                <m:den>
                                  <m:r>
                                    <a:rPr kumimoji="1" lang="en-US" altLang="ja-JP" sz="2400" b="0" i="1">
                                      <a:latin typeface="Cambria Math" panose="02040503050406030204" pitchFamily="18" charset="0"/>
                                      <a:ea typeface="+mn-ea"/>
                                    </a:rPr>
                                    <m:t>2</m:t>
                                  </m:r>
                                </m:den>
                              </m:f>
                            </m:e>
                          </m:d>
                        </m:e>
                        <m:sup>
                          <m:r>
                            <a:rPr kumimoji="1" lang="en-US" altLang="ja-JP" sz="2400" b="0" i="1">
                              <a:latin typeface="Cambria Math" panose="02040503050406030204" pitchFamily="18" charset="0"/>
                              <a:ea typeface="+mn-ea"/>
                            </a:rPr>
                            <m:t>2</m:t>
                          </m:r>
                        </m:sup>
                      </m:sSup>
                    </m:den>
                  </m:f>
                  <m:r>
                    <a:rPr kumimoji="1" lang="ja-JP" altLang="en-US" sz="2400" b="0" i="1">
                      <a:latin typeface="Cambria Math" panose="02040503050406030204" pitchFamily="18" charset="0"/>
                      <a:ea typeface="+mn-ea"/>
                    </a:rPr>
                    <m:t>⊿</m:t>
                  </m:r>
                </m:oMath>
              </a14:m>
              <a:r>
                <a:rPr kumimoji="1" lang="en-US" altLang="ja-JP" sz="2400" i="1">
                  <a:latin typeface="+mn-ea"/>
                  <a:ea typeface="+mn-ea"/>
                </a:rPr>
                <a:t>Z</a:t>
              </a:r>
              <a:endParaRPr kumimoji="1" lang="ja-JP" altLang="en-US" sz="2400" i="1">
                <a:latin typeface="+mn-ea"/>
                <a:ea typeface="+mn-ea"/>
              </a:endParaRPr>
            </a:p>
          </xdr:txBody>
        </xdr:sp>
      </mc:Choice>
      <mc:Fallback xmlns="">
        <xdr:sp macro="" textlink="">
          <xdr:nvSpPr>
            <xdr:cNvPr id="164" name="テキスト ボックス 163">
              <a:extLst>
                <a:ext uri="{FF2B5EF4-FFF2-40B4-BE49-F238E27FC236}">
                  <a16:creationId xmlns:a16="http://schemas.microsoft.com/office/drawing/2014/main" id="{6325E2BA-E56F-477E-A507-DC017283C6DB}"/>
                </a:ext>
              </a:extLst>
            </xdr:cNvPr>
            <xdr:cNvSpPr txBox="1"/>
          </xdr:nvSpPr>
          <xdr:spPr>
            <a:xfrm>
              <a:off x="311522" y="67675125"/>
              <a:ext cx="6203577" cy="100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chorCtr="0">
              <a:noAutofit/>
            </a:bodyPr>
            <a:lstStyle/>
            <a:p>
              <a:pPr algn="l"/>
              <a:r>
                <a:rPr kumimoji="1" lang="ja-JP" altLang="en-US" sz="1800" i="1" baseline="0">
                  <a:latin typeface="+mn-ea"/>
                  <a:ea typeface="+mn-ea"/>
                </a:rPr>
                <a:t>⊿</a:t>
              </a:r>
              <a:r>
                <a:rPr kumimoji="1" lang="en-US" altLang="ja-JP" sz="1800" i="1" baseline="0">
                  <a:latin typeface="+mn-ea"/>
                  <a:ea typeface="+mn-ea"/>
                </a:rPr>
                <a:t>S </a:t>
              </a:r>
              <a:r>
                <a:rPr kumimoji="1" lang="ja-JP" altLang="en-US" sz="1800" i="0" baseline="0">
                  <a:latin typeface="+mn-ea"/>
                  <a:ea typeface="+mn-ea"/>
                </a:rPr>
                <a:t>：沈下量（</a:t>
              </a:r>
              <a:r>
                <a:rPr kumimoji="1" lang="en-US" altLang="ja-JP" sz="1800" i="0" baseline="0">
                  <a:latin typeface="+mn-ea"/>
                  <a:ea typeface="+mn-ea"/>
                </a:rPr>
                <a:t>m</a:t>
              </a:r>
              <a:r>
                <a:rPr kumimoji="1" lang="ja-JP" altLang="en-US" sz="1800" i="0" baseline="0">
                  <a:latin typeface="+mn-ea"/>
                  <a:ea typeface="+mn-ea"/>
                </a:rPr>
                <a:t>）</a:t>
              </a:r>
              <a:r>
                <a:rPr kumimoji="1" lang="en-US" altLang="ja-JP" sz="2400" i="0">
                  <a:latin typeface="Cambria Math" panose="02040503050406030204" pitchFamily="18" charset="0"/>
                  <a:ea typeface="+mn-ea"/>
                </a:rPr>
                <a:t>=(π</a:t>
              </a:r>
              <a:r>
                <a:rPr kumimoji="1" lang="en-US" altLang="ja-JP" sz="2400" b="0" i="0">
                  <a:latin typeface="Cambria Math" panose="02040503050406030204" pitchFamily="18" charset="0"/>
                  <a:ea typeface="+mn-ea"/>
                </a:rPr>
                <a:t>∗(𝑑/2)^2)/(𝑏^2−π∗(𝑑/2)^2 )</a:t>
              </a:r>
              <a:r>
                <a:rPr kumimoji="1" lang="ja-JP" altLang="en-US" sz="2400" b="0" i="0">
                  <a:latin typeface="Cambria Math" panose="02040503050406030204" pitchFamily="18" charset="0"/>
                  <a:ea typeface="+mn-ea"/>
                </a:rPr>
                <a:t>⊿</a:t>
              </a:r>
              <a:r>
                <a:rPr kumimoji="1" lang="en-US" altLang="ja-JP" sz="2400" i="1">
                  <a:latin typeface="+mn-ea"/>
                  <a:ea typeface="+mn-ea"/>
                </a:rPr>
                <a:t>Z</a:t>
              </a:r>
              <a:endParaRPr kumimoji="1" lang="ja-JP" altLang="en-US" sz="2400" i="1">
                <a:latin typeface="+mn-ea"/>
                <a:ea typeface="+mn-ea"/>
              </a:endParaRPr>
            </a:p>
          </xdr:txBody>
        </xdr:sp>
      </mc:Fallback>
    </mc:AlternateContent>
    <xdr:clientData/>
  </xdr:oneCellAnchor>
  <xdr:oneCellAnchor>
    <xdr:from>
      <xdr:col>1</xdr:col>
      <xdr:colOff>0</xdr:colOff>
      <xdr:row>188</xdr:row>
      <xdr:rowOff>0</xdr:rowOff>
    </xdr:from>
    <xdr:ext cx="6172200" cy="1333499"/>
    <mc:AlternateContent xmlns:mc="http://schemas.openxmlformats.org/markup-compatibility/2006" xmlns:a14="http://schemas.microsoft.com/office/drawing/2010/main">
      <mc:Choice Requires="a14">
        <xdr:sp macro="" textlink="">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342900" y="69008625"/>
              <a:ext cx="6172200" cy="1333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kumimoji="1" lang="ja-JP" altLang="en-US" sz="1800" b="0" i="1">
                  <a:latin typeface="+mn-ea"/>
                  <a:ea typeface="+mn-ea"/>
                </a:rPr>
                <a:t>⊿</a:t>
              </a:r>
              <a:r>
                <a:rPr kumimoji="1" lang="en-US" altLang="ja-JP" sz="1800" b="0" i="1">
                  <a:latin typeface="+mn-ea"/>
                  <a:ea typeface="+mn-ea"/>
                </a:rPr>
                <a:t>Z</a:t>
              </a:r>
              <a:r>
                <a:rPr kumimoji="1" lang="ja-JP" altLang="en-US" sz="1800"/>
                <a:t>：浮上量（</a:t>
              </a:r>
              <a:r>
                <a:rPr kumimoji="1" lang="en-US" altLang="ja-JP" sz="1800"/>
                <a:t>m</a:t>
              </a:r>
              <a:r>
                <a:rPr kumimoji="1" lang="ja-JP" altLang="en-US" sz="1800"/>
                <a:t>）</a:t>
              </a:r>
              <a14:m>
                <m:oMath xmlns:m="http://schemas.openxmlformats.org/officeDocument/2006/math">
                  <m:r>
                    <a:rPr kumimoji="1" lang="en-US" altLang="ja-JP" sz="1800" i="1">
                      <a:latin typeface="Cambria Math" panose="02040503050406030204" pitchFamily="18" charset="0"/>
                    </a:rPr>
                    <m:t>=</m:t>
                  </m:r>
                  <m:d>
                    <m:dPr>
                      <m:begChr m:val="["/>
                      <m:endChr m:val="]"/>
                      <m:ctrlPr>
                        <a:rPr kumimoji="1" lang="en-US" altLang="ja-JP" sz="1800" i="1">
                          <a:latin typeface="Cambria Math" panose="02040503050406030204" pitchFamily="18" charset="0"/>
                        </a:rPr>
                      </m:ctrlPr>
                    </m:dPr>
                    <m:e>
                      <m:f>
                        <m:fPr>
                          <m:ctrlPr>
                            <a:rPr kumimoji="1" lang="en-US" altLang="ja-JP" sz="1800" i="1">
                              <a:latin typeface="Cambria Math" panose="02040503050406030204" pitchFamily="18" charset="0"/>
                            </a:rPr>
                          </m:ctrlPr>
                        </m:fPr>
                        <m:num>
                          <m:sSup>
                            <m:sSupPr>
                              <m:ctrlPr>
                                <a:rPr kumimoji="1" lang="en-US" altLang="ja-JP" sz="1800" i="1">
                                  <a:latin typeface="Cambria Math" panose="02040503050406030204" pitchFamily="18" charset="0"/>
                                </a:rPr>
                              </m:ctrlPr>
                            </m:sSupPr>
                            <m:e>
                              <m:r>
                                <a:rPr kumimoji="1" lang="en-US" altLang="ja-JP" sz="1800" b="0" i="1">
                                  <a:latin typeface="Cambria Math" panose="02040503050406030204" pitchFamily="18" charset="0"/>
                                </a:rPr>
                                <m:t>𝑏</m:t>
                              </m:r>
                            </m:e>
                            <m:sup>
                              <m:r>
                                <a:rPr kumimoji="1" lang="en-US" altLang="ja-JP" sz="1800" b="0" i="1">
                                  <a:latin typeface="Cambria Math" panose="02040503050406030204" pitchFamily="18" charset="0"/>
                                </a:rPr>
                                <m:t>2</m:t>
                              </m:r>
                            </m:sup>
                          </m:sSup>
                          <m:r>
                            <a:rPr kumimoji="1" lang="en-US" altLang="ja-JP" sz="1800" b="0" i="1">
                              <a:latin typeface="Cambria Math" panose="02040503050406030204" pitchFamily="18" charset="0"/>
                            </a:rPr>
                            <m:t>−</m:t>
                          </m:r>
                          <m:r>
                            <m:rPr>
                              <m:sty m:val="p"/>
                            </m:rPr>
                            <a:rPr kumimoji="1" lang="en-US" altLang="ja-JP" sz="1800" b="0" i="1">
                              <a:latin typeface="Cambria Math" panose="02040503050406030204" pitchFamily="18" charset="0"/>
                            </a:rPr>
                            <m:t>π</m:t>
                          </m:r>
                          <m:sSup>
                            <m:sSupPr>
                              <m:ctrlPr>
                                <a:rPr kumimoji="1" lang="en-US" altLang="ja-JP" sz="1800" b="0" i="1">
                                  <a:latin typeface="Cambria Math" panose="02040503050406030204" pitchFamily="18" charset="0"/>
                                </a:rPr>
                              </m:ctrlPr>
                            </m:sSupPr>
                            <m:e>
                              <m:d>
                                <m:dPr>
                                  <m:ctrlPr>
                                    <a:rPr kumimoji="1" lang="en-US" altLang="ja-JP" sz="1800" b="0" i="1">
                                      <a:latin typeface="Cambria Math" panose="02040503050406030204" pitchFamily="18" charset="0"/>
                                    </a:rPr>
                                  </m:ctrlPr>
                                </m:dPr>
                                <m:e>
                                  <m:f>
                                    <m:fPr>
                                      <m:type m:val="skw"/>
                                      <m:ctrlPr>
                                        <a:rPr kumimoji="1" lang="en-US" altLang="ja-JP" sz="1800" b="0" i="1">
                                          <a:latin typeface="Cambria Math" panose="02040503050406030204" pitchFamily="18" charset="0"/>
                                        </a:rPr>
                                      </m:ctrlPr>
                                    </m:fPr>
                                    <m:num>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𝑑</m:t>
                                          </m:r>
                                        </m:e>
                                        <m:sub>
                                          <m:r>
                                            <a:rPr kumimoji="1" lang="en-US" altLang="ja-JP" sz="1800" b="0" i="1">
                                              <a:latin typeface="Cambria Math" panose="02040503050406030204" pitchFamily="18" charset="0"/>
                                            </a:rPr>
                                            <m:t>1</m:t>
                                          </m:r>
                                        </m:sub>
                                      </m:sSub>
                                    </m:num>
                                    <m:den>
                                      <m:r>
                                        <a:rPr kumimoji="1" lang="en-US" altLang="ja-JP" sz="1800" b="0" i="1">
                                          <a:latin typeface="Cambria Math" panose="02040503050406030204" pitchFamily="18" charset="0"/>
                                        </a:rPr>
                                        <m:t>2</m:t>
                                      </m:r>
                                    </m:den>
                                  </m:f>
                                </m:e>
                              </m:d>
                            </m:e>
                            <m:sup>
                              <m:r>
                                <a:rPr kumimoji="1" lang="en-US" altLang="ja-JP" sz="1800" b="0" i="1">
                                  <a:latin typeface="Cambria Math" panose="02040503050406030204" pitchFamily="18" charset="0"/>
                                </a:rPr>
                                <m:t>2</m:t>
                              </m:r>
                            </m:sup>
                          </m:sSup>
                        </m:num>
                        <m:den>
                          <m:sSup>
                            <m:sSupPr>
                              <m:ctrlPr>
                                <a:rPr kumimoji="1" lang="en-US" altLang="ja-JP" sz="1800" i="1">
                                  <a:latin typeface="Cambria Math" panose="02040503050406030204" pitchFamily="18" charset="0"/>
                                </a:rPr>
                              </m:ctrlPr>
                            </m:sSupPr>
                            <m:e>
                              <m:r>
                                <a:rPr kumimoji="1" lang="en-US" altLang="ja-JP" sz="1800" b="0" i="1">
                                  <a:latin typeface="Cambria Math" panose="02040503050406030204" pitchFamily="18" charset="0"/>
                                </a:rPr>
                                <m:t>𝑏</m:t>
                              </m:r>
                            </m:e>
                            <m:sup>
                              <m:r>
                                <a:rPr kumimoji="1" lang="en-US" altLang="ja-JP" sz="1800" b="0" i="1">
                                  <a:latin typeface="Cambria Math" panose="02040503050406030204" pitchFamily="18" charset="0"/>
                                </a:rPr>
                                <m:t>2</m:t>
                              </m:r>
                            </m:sup>
                          </m:sSup>
                          <m:r>
                            <a:rPr kumimoji="1" lang="en-US" altLang="ja-JP" sz="1800" b="0" i="1">
                              <a:latin typeface="Cambria Math" panose="02040503050406030204" pitchFamily="18" charset="0"/>
                            </a:rPr>
                            <m:t>−</m:t>
                          </m:r>
                          <m:r>
                            <m:rPr>
                              <m:sty m:val="p"/>
                            </m:rPr>
                            <a:rPr kumimoji="1" lang="en-US" altLang="ja-JP" sz="1800" b="0" i="1">
                              <a:latin typeface="Cambria Math" panose="02040503050406030204" pitchFamily="18" charset="0"/>
                            </a:rPr>
                            <m:t>π</m:t>
                          </m:r>
                          <m:d>
                            <m:dPr>
                              <m:begChr m:val="{"/>
                              <m:endChr m:val="}"/>
                              <m:ctrlPr>
                                <a:rPr kumimoji="1" lang="en-US" altLang="ja-JP" sz="1800" b="0" i="1">
                                  <a:latin typeface="Cambria Math" panose="02040503050406030204" pitchFamily="18" charset="0"/>
                                </a:rPr>
                              </m:ctrlPr>
                            </m:dPr>
                            <m:e>
                              <m:sSup>
                                <m:sSupPr>
                                  <m:ctrlPr>
                                    <a:rPr kumimoji="1" lang="en-US" altLang="ja-JP" sz="1800" b="0" i="1">
                                      <a:latin typeface="Cambria Math" panose="02040503050406030204" pitchFamily="18" charset="0"/>
                                    </a:rPr>
                                  </m:ctrlPr>
                                </m:sSupPr>
                                <m:e>
                                  <m:d>
                                    <m:dPr>
                                      <m:ctrlPr>
                                        <a:rPr kumimoji="1" lang="en-US" altLang="ja-JP" sz="1800" b="0" i="1">
                                          <a:latin typeface="Cambria Math" panose="02040503050406030204" pitchFamily="18" charset="0"/>
                                        </a:rPr>
                                      </m:ctrlPr>
                                    </m:dPr>
                                    <m:e>
                                      <m:f>
                                        <m:fPr>
                                          <m:type m:val="skw"/>
                                          <m:ctrlPr>
                                            <a:rPr kumimoji="1" lang="en-US" altLang="ja-JP" sz="1800" b="0" i="1">
                                              <a:latin typeface="Cambria Math" panose="02040503050406030204" pitchFamily="18" charset="0"/>
                                            </a:rPr>
                                          </m:ctrlPr>
                                        </m:fPr>
                                        <m:num>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𝑑</m:t>
                                              </m:r>
                                            </m:e>
                                            <m:sub>
                                              <m:r>
                                                <a:rPr kumimoji="1" lang="en-US" altLang="ja-JP" sz="1800" b="0" i="1">
                                                  <a:latin typeface="Cambria Math" panose="02040503050406030204" pitchFamily="18" charset="0"/>
                                                </a:rPr>
                                                <m:t>1</m:t>
                                              </m:r>
                                            </m:sub>
                                          </m:sSub>
                                        </m:num>
                                        <m:den>
                                          <m:r>
                                            <a:rPr kumimoji="1" lang="en-US" altLang="ja-JP" sz="1800" b="0" i="1">
                                              <a:latin typeface="Cambria Math" panose="02040503050406030204" pitchFamily="18" charset="0"/>
                                            </a:rPr>
                                            <m:t>2</m:t>
                                          </m:r>
                                        </m:den>
                                      </m:f>
                                    </m:e>
                                  </m:d>
                                </m:e>
                                <m:sup>
                                  <m:r>
                                    <a:rPr kumimoji="1" lang="en-US" altLang="ja-JP" sz="1800" b="0" i="1">
                                      <a:latin typeface="Cambria Math" panose="02040503050406030204" pitchFamily="18" charset="0"/>
                                    </a:rPr>
                                    <m:t>2</m:t>
                                  </m:r>
                                </m:sup>
                              </m:sSup>
                              <m:r>
                                <a:rPr kumimoji="1" lang="en-US" altLang="ja-JP" sz="1800" b="0" i="1">
                                  <a:latin typeface="Cambria Math" panose="02040503050406030204" pitchFamily="18" charset="0"/>
                                </a:rPr>
                                <m:t>−</m:t>
                              </m:r>
                              <m:sSup>
                                <m:sSupPr>
                                  <m:ctrlPr>
                                    <a:rPr kumimoji="1" lang="en-US" altLang="ja-JP" sz="1800" b="0" i="1">
                                      <a:latin typeface="Cambria Math" panose="02040503050406030204" pitchFamily="18" charset="0"/>
                                    </a:rPr>
                                  </m:ctrlPr>
                                </m:sSupPr>
                                <m:e>
                                  <m:d>
                                    <m:dPr>
                                      <m:ctrlPr>
                                        <a:rPr kumimoji="1" lang="en-US" altLang="ja-JP" sz="1800" b="0" i="1">
                                          <a:latin typeface="Cambria Math" panose="02040503050406030204" pitchFamily="18" charset="0"/>
                                        </a:rPr>
                                      </m:ctrlPr>
                                    </m:dPr>
                                    <m:e>
                                      <m:f>
                                        <m:fPr>
                                          <m:type m:val="skw"/>
                                          <m:ctrlPr>
                                            <a:rPr kumimoji="1" lang="en-US" altLang="ja-JP" sz="1800" b="0" i="1">
                                              <a:latin typeface="Cambria Math" panose="02040503050406030204" pitchFamily="18" charset="0"/>
                                            </a:rPr>
                                          </m:ctrlPr>
                                        </m:fPr>
                                        <m:num>
                                          <m:sSub>
                                            <m:sSubPr>
                                              <m:ctrlPr>
                                                <a:rPr kumimoji="1" lang="en-US" altLang="ja-JP" sz="1800" b="0" i="1">
                                                  <a:latin typeface="Cambria Math" panose="02040503050406030204" pitchFamily="18" charset="0"/>
                                                </a:rPr>
                                              </m:ctrlPr>
                                            </m:sSubPr>
                                            <m:e>
                                              <m:r>
                                                <a:rPr kumimoji="1" lang="en-US" altLang="ja-JP" sz="1800" b="0" i="1">
                                                  <a:latin typeface="Cambria Math" panose="02040503050406030204" pitchFamily="18" charset="0"/>
                                                </a:rPr>
                                                <m:t>𝑑</m:t>
                                              </m:r>
                                            </m:e>
                                            <m:sub>
                                              <m:r>
                                                <a:rPr kumimoji="1" lang="en-US" altLang="ja-JP" sz="1800" b="0" i="1">
                                                  <a:latin typeface="Cambria Math" panose="02040503050406030204" pitchFamily="18" charset="0"/>
                                                </a:rPr>
                                                <m:t>2</m:t>
                                              </m:r>
                                            </m:sub>
                                          </m:sSub>
                                        </m:num>
                                        <m:den>
                                          <m:r>
                                            <a:rPr kumimoji="1" lang="en-US" altLang="ja-JP" sz="1800" b="0" i="1">
                                              <a:latin typeface="Cambria Math" panose="02040503050406030204" pitchFamily="18" charset="0"/>
                                            </a:rPr>
                                            <m:t>2</m:t>
                                          </m:r>
                                        </m:den>
                                      </m:f>
                                    </m:e>
                                  </m:d>
                                </m:e>
                                <m:sup>
                                  <m:r>
                                    <a:rPr kumimoji="1" lang="en-US" altLang="ja-JP" sz="1800" b="0" i="1">
                                      <a:latin typeface="Cambria Math" panose="02040503050406030204" pitchFamily="18" charset="0"/>
                                    </a:rPr>
                                    <m:t>2</m:t>
                                  </m:r>
                                </m:sup>
                              </m:sSup>
                            </m:e>
                          </m:d>
                        </m:den>
                      </m:f>
                    </m:e>
                  </m:d>
                </m:oMath>
              </a14:m>
              <a:endParaRPr kumimoji="1" lang="en-US" altLang="ja-JP" sz="1400" i="1">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begChr m:val="{"/>
                        <m:endChr m:val="}"/>
                        <m:ctrlPr>
                          <a:rPr kumimoji="1" lang="en-US" altLang="ja-JP" sz="140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1−</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num>
                              <m:den>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den>
                            </m:f>
                          </m:e>
                        </m:d>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𝑑</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𝑊</m:t>
                            </m:r>
                          </m:num>
                          <m:den>
                            <m:r>
                              <m:rPr>
                                <m:sty m:val="p"/>
                              </m:rPr>
                              <a:rPr kumimoji="1" lang="en-US" altLang="ja-JP" sz="1400" b="0" i="1">
                                <a:solidFill>
                                  <a:schemeClr val="tx1"/>
                                </a:solidFill>
                                <a:effectLst/>
                                <a:latin typeface="Cambria Math" panose="02040503050406030204" pitchFamily="18" charset="0"/>
                                <a:ea typeface="+mn-ea"/>
                                <a:cs typeface="+mn-cs"/>
                              </a:rPr>
                              <m:t>π</m:t>
                            </m:r>
                            <m:d>
                              <m:dPr>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sSubSup>
                                  <m:sSubSupPr>
                                    <m:ctrlPr>
                                      <a:rPr kumimoji="1" lang="en-US" altLang="ja-JP" sz="1400" b="0" i="1">
                                        <a:solidFill>
                                          <a:schemeClr val="tx1"/>
                                        </a:solidFill>
                                        <a:effectLst/>
                                        <a:latin typeface="Cambria Math" panose="02040503050406030204" pitchFamily="18" charset="0"/>
                                        <a:ea typeface="+mn-ea"/>
                                        <a:cs typeface="+mn-cs"/>
                                      </a:rPr>
                                    </m:ctrlPr>
                                  </m:sSubSupPr>
                                  <m:e>
                                    <m:r>
                                      <a:rPr kumimoji="1" lang="en-US" altLang="ja-JP" sz="1400" b="0" i="1">
                                        <a:solidFill>
                                          <a:schemeClr val="tx1"/>
                                        </a:solidFill>
                                        <a:effectLst/>
                                        <a:latin typeface="Cambria Math" panose="02040503050406030204" pitchFamily="18" charset="0"/>
                                        <a:ea typeface="+mn-ea"/>
                                        <a:cs typeface="+mn-cs"/>
                                      </a:rPr>
                                      <m:t>∗</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e>
                            </m:d>
                          </m:den>
                        </m:f>
                        <m:sSup>
                          <m:sSupPr>
                            <m:ctrlPr>
                              <a:rPr kumimoji="1" lang="en-US" altLang="ja-JP" sz="1400" b="0" i="1">
                                <a:solidFill>
                                  <a:schemeClr val="tx1"/>
                                </a:solidFill>
                                <a:effectLst/>
                                <a:latin typeface="Cambria Math" panose="02040503050406030204" pitchFamily="18" charset="0"/>
                                <a:ea typeface="+mn-ea"/>
                                <a:cs typeface="+mn-cs"/>
                              </a:rPr>
                            </m:ctrlPr>
                          </m:sSupPr>
                          <m:e>
                            <m:d>
                              <m:dPr>
                                <m:ctrlPr>
                                  <a:rPr kumimoji="1" lang="en-US" altLang="ja-JP" sz="1400" b="0" i="1">
                                    <a:solidFill>
                                      <a:schemeClr val="tx1"/>
                                    </a:solidFill>
                                    <a:effectLst/>
                                    <a:latin typeface="Cambria Math" panose="02040503050406030204" pitchFamily="18" charset="0"/>
                                    <a:ea typeface="+mn-ea"/>
                                    <a:cs typeface="+mn-cs"/>
                                  </a:rPr>
                                </m:ctrlPr>
                              </m:dPr>
                              <m:e>
                                <m:f>
                                  <m:fPr>
                                    <m:ctrlPr>
                                      <a:rPr kumimoji="1" lang="en-US" altLang="ja-JP" sz="1400" b="0" i="1">
                                        <a:solidFill>
                                          <a:schemeClr val="tx1"/>
                                        </a:solidFill>
                                        <a:effectLst/>
                                        <a:latin typeface="Cambria Math" panose="02040503050406030204" pitchFamily="18" charset="0"/>
                                        <a:ea typeface="+mn-ea"/>
                                        <a:cs typeface="+mn-cs"/>
                                      </a:rPr>
                                    </m:ctrlPr>
                                  </m:fPr>
                                  <m:num>
                                    <m:r>
                                      <a:rPr kumimoji="1" lang="en-US" altLang="ja-JP" sz="1400" b="0" i="1">
                                        <a:solidFill>
                                          <a:schemeClr val="tx1"/>
                                        </a:solidFill>
                                        <a:effectLst/>
                                        <a:latin typeface="Cambria Math" panose="02040503050406030204" pitchFamily="18" charset="0"/>
                                        <a:ea typeface="+mn-ea"/>
                                        <a:cs typeface="+mn-cs"/>
                                      </a:rPr>
                                      <m:t>2</m:t>
                                    </m:r>
                                  </m:num>
                                  <m:den>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𝑑</m:t>
                                        </m:r>
                                      </m:e>
                                      <m:sub>
                                        <m:r>
                                          <a:rPr kumimoji="1" lang="en-US" altLang="ja-JP" sz="1400" b="0" i="1">
                                            <a:solidFill>
                                              <a:schemeClr val="tx1"/>
                                            </a:solidFill>
                                            <a:effectLst/>
                                            <a:latin typeface="Cambria Math" panose="02040503050406030204" pitchFamily="18" charset="0"/>
                                            <a:ea typeface="+mn-ea"/>
                                            <a:cs typeface="+mn-cs"/>
                                          </a:rPr>
                                          <m:t>2</m:t>
                                        </m:r>
                                      </m:sub>
                                    </m:sSub>
                                  </m:den>
                                </m:f>
                              </m:e>
                            </m:d>
                          </m:e>
                          <m:sup>
                            <m:r>
                              <a:rPr kumimoji="1" lang="en-US" altLang="ja-JP" sz="1400" b="0" i="1">
                                <a:solidFill>
                                  <a:schemeClr val="tx1"/>
                                </a:solidFill>
                                <a:effectLst/>
                                <a:latin typeface="Cambria Math" panose="02040503050406030204" pitchFamily="18" charset="0"/>
                                <a:ea typeface="+mn-ea"/>
                                <a:cs typeface="+mn-cs"/>
                              </a:rPr>
                              <m:t>2</m:t>
                            </m:r>
                          </m:sup>
                        </m:sSup>
                      </m:e>
                    </m:d>
                  </m:oMath>
                </m:oMathPara>
              </a14:m>
              <a:endParaRPr kumimoji="1" lang="ja-JP" altLang="en-US" sz="1400"/>
            </a:p>
          </xdr:txBody>
        </xdr:sp>
      </mc:Choice>
      <mc:Fallback xmlns="">
        <xdr:sp macro="" textlink="">
          <xdr:nvSpPr>
            <xdr:cNvPr id="165" name="テキスト ボックス 164">
              <a:extLst>
                <a:ext uri="{FF2B5EF4-FFF2-40B4-BE49-F238E27FC236}">
                  <a16:creationId xmlns:a16="http://schemas.microsoft.com/office/drawing/2014/main" id="{6D7F1658-0F6C-43DC-88BE-331D8C7BC9DE}"/>
                </a:ext>
              </a:extLst>
            </xdr:cNvPr>
            <xdr:cNvSpPr txBox="1"/>
          </xdr:nvSpPr>
          <xdr:spPr>
            <a:xfrm>
              <a:off x="342900" y="69008625"/>
              <a:ext cx="6172200" cy="1333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800" b="0" i="1">
                  <a:latin typeface="+mn-ea"/>
                  <a:ea typeface="+mn-ea"/>
                </a:rPr>
                <a:t>⊿</a:t>
              </a:r>
              <a:r>
                <a:rPr kumimoji="1" lang="en-US" altLang="ja-JP" sz="1800" b="0" i="1">
                  <a:latin typeface="+mn-ea"/>
                  <a:ea typeface="+mn-ea"/>
                </a:rPr>
                <a:t>Z</a:t>
              </a:r>
              <a:r>
                <a:rPr kumimoji="1" lang="ja-JP" altLang="en-US" sz="1800"/>
                <a:t>：浮上量（</a:t>
              </a:r>
              <a:r>
                <a:rPr kumimoji="1" lang="en-US" altLang="ja-JP" sz="1800"/>
                <a:t>m</a:t>
              </a:r>
              <a:r>
                <a:rPr kumimoji="1" lang="ja-JP" altLang="en-US" sz="1800"/>
                <a:t>）</a:t>
              </a:r>
              <a:r>
                <a:rPr kumimoji="1" lang="en-US" altLang="ja-JP" sz="1800" i="0">
                  <a:latin typeface="Cambria Math" panose="02040503050406030204" pitchFamily="18" charset="0"/>
                </a:rPr>
                <a:t>=[(</a:t>
              </a:r>
              <a:r>
                <a:rPr kumimoji="1" lang="en-US" altLang="ja-JP" sz="1800" b="0" i="0">
                  <a:latin typeface="Cambria Math" panose="02040503050406030204" pitchFamily="18" charset="0"/>
                </a:rPr>
                <a:t>𝑏^2−π(𝑑_1⁄2)^2)/(𝑏^2−π{(𝑑_1⁄2)^2−(𝑑_2⁄2)^2 } )]</a:t>
              </a:r>
              <a:endParaRPr kumimoji="1" lang="en-US" altLang="ja-JP" sz="1400" i="1">
                <a:latin typeface="Cambria Math" panose="02040503050406030204" pitchFamily="18" charset="0"/>
              </a:endParaRPr>
            </a:p>
            <a:p>
              <a:pPr/>
              <a:r>
                <a:rPr kumimoji="1" lang="en-US" altLang="ja-JP" sz="1400" i="0">
                  <a:solidFill>
                    <a:schemeClr val="tx1"/>
                  </a:solidFill>
                  <a:effectLst/>
                  <a:latin typeface="Cambria Math" panose="02040503050406030204" pitchFamily="18" charset="0"/>
                  <a:ea typeface="+mn-ea"/>
                  <a:cs typeface="+mn-cs"/>
                </a:rPr>
                <a:t>{</a:t>
              </a:r>
              <a:r>
                <a:rPr kumimoji="1" lang="en-US" altLang="ja-JP" sz="1400" b="0" i="0">
                  <a:solidFill>
                    <a:schemeClr val="tx1"/>
                  </a:solidFill>
                  <a:effectLst/>
                  <a:latin typeface="Cambria Math" panose="02040503050406030204" pitchFamily="18" charset="0"/>
                  <a:ea typeface="+mn-ea"/>
                  <a:cs typeface="+mn-cs"/>
                </a:rPr>
                <a:t>ℎ−(1−γ_𝑡1/(γ_𝑤+γ_𝑢∗γ_𝑡2^′ )) ℎ_𝑤−(𝑄_𝑑+𝑄_𝑤+𝑊)/π(γ_𝑤+γ_𝑢 〖∗γ〗_𝑡2^′ )  (2/𝑑_2 )^2 }</a:t>
              </a:r>
              <a:endParaRPr kumimoji="1" lang="ja-JP" altLang="en-US" sz="1400"/>
            </a:p>
          </xdr:txBody>
        </xdr:sp>
      </mc:Fallback>
    </mc:AlternateContent>
    <xdr:clientData/>
  </xdr:oneCellAnchor>
  <xdr:twoCellAnchor>
    <xdr:from>
      <xdr:col>3</xdr:col>
      <xdr:colOff>342899</xdr:colOff>
      <xdr:row>193</xdr:row>
      <xdr:rowOff>0</xdr:rowOff>
    </xdr:from>
    <xdr:to>
      <xdr:col>17</xdr:col>
      <xdr:colOff>0</xdr:colOff>
      <xdr:row>204</xdr:row>
      <xdr:rowOff>0</xdr:rowOff>
    </xdr:to>
    <xdr:pic>
      <xdr:nvPicPr>
        <xdr:cNvPr id="166" name="Picture 1243">
          <a:extLst>
            <a:ext uri="{FF2B5EF4-FFF2-40B4-BE49-F238E27FC236}">
              <a16:creationId xmlns:a16="http://schemas.microsoft.com/office/drawing/2014/main" id="{00000000-0008-0000-0300-0000A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599" y="70675500"/>
          <a:ext cx="4457701" cy="366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333374</xdr:colOff>
      <xdr:row>2</xdr:row>
      <xdr:rowOff>0</xdr:rowOff>
    </xdr:from>
    <xdr:ext cx="6334126" cy="1000125"/>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333374" y="666750"/>
              <a:ext cx="6334126" cy="1000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kumimoji="1" lang="ja-JP" altLang="en-US" sz="1400" i="1">
                        <a:latin typeface="Cambria Math" panose="02040503050406030204" pitchFamily="18" charset="0"/>
                      </a:rPr>
                      <m:t>⊿</m:t>
                    </m:r>
                    <m:r>
                      <a:rPr kumimoji="1" lang="en-US" altLang="ja-JP" sz="1400" b="0" i="1">
                        <a:latin typeface="Cambria Math" panose="02040503050406030204" pitchFamily="18" charset="0"/>
                      </a:rPr>
                      <m:t>𝑍</m:t>
                    </m:r>
                    <m:r>
                      <a:rPr kumimoji="1" lang="en-US" altLang="ja-JP" sz="1400" i="1">
                        <a:latin typeface="Cambria Math" panose="02040503050406030204" pitchFamily="18" charset="0"/>
                      </a:rPr>
                      <m:t>=</m:t>
                    </m:r>
                    <m:d>
                      <m:dPr>
                        <m:begChr m:val="{"/>
                        <m:endChr m:val="}"/>
                        <m:ctrlPr>
                          <a:rPr kumimoji="1" lang="en-US" altLang="ja-JP" sz="1400" i="1">
                            <a:latin typeface="Cambria Math" panose="02040503050406030204" pitchFamily="18" charset="0"/>
                          </a:rPr>
                        </m:ctrlPr>
                      </m:dPr>
                      <m:e>
                        <m:r>
                          <a:rPr kumimoji="1" lang="en-US" altLang="ja-JP" sz="1400" b="0" i="1">
                            <a:latin typeface="Cambria Math" panose="02040503050406030204" pitchFamily="18" charset="0"/>
                          </a:rPr>
                          <m:t>1−</m:t>
                        </m:r>
                        <m:r>
                          <m:rPr>
                            <m:sty m:val="p"/>
                          </m:rPr>
                          <a:rPr kumimoji="1" lang="en-US" altLang="ja-JP" sz="1400" b="0" i="1">
                            <a:latin typeface="Cambria Math" panose="02040503050406030204" pitchFamily="18" charset="0"/>
                          </a:rPr>
                          <m:t>π</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ctrlPr>
                                      <a:rPr kumimoji="1" lang="en-US" altLang="ja-JP" sz="1400" b="0" i="1">
                                        <a:latin typeface="Cambria Math" panose="02040503050406030204" pitchFamily="18" charset="0"/>
                                      </a:rPr>
                                    </m:ctrlPr>
                                  </m:fPr>
                                  <m:num>
                                    <m:r>
                                      <a:rPr kumimoji="1" lang="en-US" altLang="ja-JP" sz="1400" b="0" i="1">
                                        <a:latin typeface="Cambria Math" panose="02040503050406030204" pitchFamily="18" charset="0"/>
                                      </a:rPr>
                                      <m:t>𝑑</m:t>
                                    </m:r>
                                  </m:num>
                                  <m:den>
                                    <m:r>
                                      <a:rPr kumimoji="1" lang="en-US" altLang="ja-JP" sz="1400" b="0" i="1">
                                        <a:latin typeface="Cambria Math" panose="02040503050406030204" pitchFamily="18" charset="0"/>
                                      </a:rPr>
                                      <m:t>2</m:t>
                                    </m:r>
                                    <m:r>
                                      <a:rPr kumimoji="1" lang="en-US" altLang="ja-JP" sz="1400" b="0" i="1">
                                        <a:latin typeface="Cambria Math" panose="02040503050406030204" pitchFamily="18" charset="0"/>
                                      </a:rPr>
                                      <m:t>𝑏</m:t>
                                    </m:r>
                                  </m:den>
                                </m:f>
                              </m:e>
                            </m:d>
                          </m:e>
                          <m:sup>
                            <m:r>
                              <a:rPr kumimoji="1" lang="en-US" altLang="ja-JP" sz="1400" b="0" i="1">
                                <a:latin typeface="Cambria Math" panose="02040503050406030204" pitchFamily="18" charset="0"/>
                              </a:rPr>
                              <m:t>2</m:t>
                            </m:r>
                          </m:sup>
                        </m:sSup>
                      </m:e>
                    </m:d>
                    <m:d>
                      <m:dPr>
                        <m:begChr m:val="{"/>
                        <m:endChr m:val="}"/>
                        <m:ctrlPr>
                          <a:rPr kumimoji="1" lang="en-US" altLang="ja-JP" sz="140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1−</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𝑓</m:t>
                                    </m:r>
                                    <m:r>
                                      <a:rPr kumimoji="1" lang="en-US" altLang="ja-JP" sz="1400" b="0" i="1">
                                        <a:solidFill>
                                          <a:schemeClr val="tx1"/>
                                        </a:solidFill>
                                        <a:effectLst/>
                                        <a:latin typeface="Cambria Math" panose="02040503050406030204" pitchFamily="18" charset="0"/>
                                        <a:ea typeface="+mn-ea"/>
                                        <a:cs typeface="+mn-cs"/>
                                      </a:rPr>
                                      <m:t>∗</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num>
                              <m:den>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𝑓</m:t>
                                </m:r>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sSubSup>
                                  <m:sSubSupPr>
                                    <m:ctrlPr>
                                      <a:rPr kumimoji="1" lang="en-US" altLang="ja-JP" sz="1400" b="0" i="1">
                                        <a:solidFill>
                                          <a:schemeClr val="tx1"/>
                                        </a:solidFill>
                                        <a:effectLst/>
                                        <a:latin typeface="Cambria Math" panose="02040503050406030204" pitchFamily="18" charset="0"/>
                                        <a:ea typeface="+mn-ea"/>
                                        <a:cs typeface="+mn-cs"/>
                                      </a:rPr>
                                    </m:ctrlPr>
                                  </m:sSubSupPr>
                                  <m:e>
                                    <m:r>
                                      <a:rPr kumimoji="1" lang="en-US" altLang="ja-JP" sz="1400" b="0" i="1">
                                        <a:solidFill>
                                          <a:schemeClr val="tx1"/>
                                        </a:solidFill>
                                        <a:effectLst/>
                                        <a:latin typeface="Cambria Math" panose="02040503050406030204" pitchFamily="18" charset="0"/>
                                        <a:ea typeface="+mn-ea"/>
                                        <a:cs typeface="+mn-cs"/>
                                      </a:rPr>
                                      <m:t>∗</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den>
                            </m:f>
                          </m:e>
                        </m:d>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𝑑</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𝐵</m:t>
                                </m:r>
                              </m:e>
                              <m:sub>
                                <m:r>
                                  <a:rPr kumimoji="1" lang="en-US" altLang="ja-JP" sz="1400" b="0" i="1">
                                    <a:solidFill>
                                      <a:schemeClr val="tx1"/>
                                    </a:solidFill>
                                    <a:effectLst/>
                                    <a:latin typeface="Cambria Math" panose="02040503050406030204" pitchFamily="18" charset="0"/>
                                    <a:ea typeface="+mn-ea"/>
                                    <a:cs typeface="+mn-cs"/>
                                  </a:rPr>
                                  <m:t>𝑛</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𝑊</m:t>
                            </m:r>
                          </m:num>
                          <m:den>
                            <m:r>
                              <m:rPr>
                                <m:sty m:val="p"/>
                              </m:rPr>
                              <a:rPr kumimoji="1" lang="en-US" altLang="ja-JP" sz="1400" b="0" i="1">
                                <a:solidFill>
                                  <a:schemeClr val="tx1"/>
                                </a:solidFill>
                                <a:effectLst/>
                                <a:latin typeface="Cambria Math" panose="02040503050406030204" pitchFamily="18" charset="0"/>
                                <a:ea typeface="+mn-ea"/>
                                <a:cs typeface="+mn-cs"/>
                              </a:rPr>
                              <m:t>π</m:t>
                            </m:r>
                            <m:d>
                              <m:dPr>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𝑓</m:t>
                                </m:r>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e>
                            </m:d>
                          </m:den>
                        </m:f>
                        <m:sSup>
                          <m:sSupPr>
                            <m:ctrlPr>
                              <a:rPr kumimoji="1" lang="en-US" altLang="ja-JP" sz="1400" b="0" i="1">
                                <a:solidFill>
                                  <a:schemeClr val="tx1"/>
                                </a:solidFill>
                                <a:effectLst/>
                                <a:latin typeface="Cambria Math" panose="02040503050406030204" pitchFamily="18" charset="0"/>
                                <a:ea typeface="+mn-ea"/>
                                <a:cs typeface="+mn-cs"/>
                              </a:rPr>
                            </m:ctrlPr>
                          </m:sSupPr>
                          <m:e>
                            <m:d>
                              <m:dPr>
                                <m:ctrlPr>
                                  <a:rPr kumimoji="1" lang="en-US" altLang="ja-JP" sz="1400" b="0" i="1">
                                    <a:solidFill>
                                      <a:schemeClr val="tx1"/>
                                    </a:solidFill>
                                    <a:effectLst/>
                                    <a:latin typeface="Cambria Math" panose="02040503050406030204" pitchFamily="18" charset="0"/>
                                    <a:ea typeface="+mn-ea"/>
                                    <a:cs typeface="+mn-cs"/>
                                  </a:rPr>
                                </m:ctrlPr>
                              </m:dPr>
                              <m:e>
                                <m:f>
                                  <m:fPr>
                                    <m:ctrlPr>
                                      <a:rPr kumimoji="1" lang="en-US" altLang="ja-JP" sz="1400" b="0" i="1">
                                        <a:solidFill>
                                          <a:schemeClr val="tx1"/>
                                        </a:solidFill>
                                        <a:effectLst/>
                                        <a:latin typeface="Cambria Math" panose="02040503050406030204" pitchFamily="18" charset="0"/>
                                        <a:ea typeface="+mn-ea"/>
                                        <a:cs typeface="+mn-cs"/>
                                      </a:rPr>
                                    </m:ctrlPr>
                                  </m:fPr>
                                  <m:num>
                                    <m:r>
                                      <a:rPr kumimoji="1" lang="en-US" altLang="ja-JP" sz="1400" b="0" i="1">
                                        <a:solidFill>
                                          <a:schemeClr val="tx1"/>
                                        </a:solidFill>
                                        <a:effectLst/>
                                        <a:latin typeface="Cambria Math" panose="02040503050406030204" pitchFamily="18" charset="0"/>
                                        <a:ea typeface="+mn-ea"/>
                                        <a:cs typeface="+mn-cs"/>
                                      </a:rPr>
                                      <m:t>2</m:t>
                                    </m:r>
                                  </m:num>
                                  <m:den>
                                    <m:r>
                                      <a:rPr kumimoji="1" lang="en-US" altLang="ja-JP" sz="1400" b="0" i="1">
                                        <a:solidFill>
                                          <a:schemeClr val="tx1"/>
                                        </a:solidFill>
                                        <a:effectLst/>
                                        <a:latin typeface="Cambria Math" panose="02040503050406030204" pitchFamily="18" charset="0"/>
                                        <a:ea typeface="+mn-ea"/>
                                        <a:cs typeface="+mn-cs"/>
                                      </a:rPr>
                                      <m:t>𝑑</m:t>
                                    </m:r>
                                  </m:den>
                                </m:f>
                              </m:e>
                            </m:d>
                          </m:e>
                          <m:sup>
                            <m:r>
                              <a:rPr kumimoji="1" lang="en-US" altLang="ja-JP" sz="1400" b="0" i="1">
                                <a:solidFill>
                                  <a:schemeClr val="tx1"/>
                                </a:solidFill>
                                <a:effectLst/>
                                <a:latin typeface="Cambria Math" panose="02040503050406030204" pitchFamily="18" charset="0"/>
                                <a:ea typeface="+mn-ea"/>
                                <a:cs typeface="+mn-cs"/>
                              </a:rPr>
                              <m:t>2</m:t>
                            </m:r>
                          </m:sup>
                        </m:sSup>
                      </m:e>
                    </m:d>
                  </m:oMath>
                </m:oMathPara>
              </a14:m>
              <a:endParaRPr kumimoji="1" lang="ja-JP" altLang="en-US" sz="1400"/>
            </a:p>
          </xdr:txBody>
        </xdr:sp>
      </mc:Choice>
      <mc:Fallback xmlns="">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333374" y="666750"/>
              <a:ext cx="6334126" cy="1000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400" i="0">
                  <a:latin typeface="Cambria Math" panose="02040503050406030204" pitchFamily="18" charset="0"/>
                </a:rPr>
                <a:t>⊿</a:t>
              </a:r>
              <a:r>
                <a:rPr kumimoji="1" lang="en-US" altLang="ja-JP" sz="1400" b="0" i="0">
                  <a:latin typeface="Cambria Math" panose="02040503050406030204" pitchFamily="18" charset="0"/>
                </a:rPr>
                <a:t>𝑍</a:t>
              </a:r>
              <a:r>
                <a:rPr kumimoji="1" lang="en-US" altLang="ja-JP" sz="1400" i="0">
                  <a:latin typeface="Cambria Math" panose="02040503050406030204" pitchFamily="18" charset="0"/>
                </a:rPr>
                <a:t>={</a:t>
              </a:r>
              <a:r>
                <a:rPr kumimoji="1" lang="en-US" altLang="ja-JP" sz="1400" b="0" i="0">
                  <a:latin typeface="Cambria Math" panose="02040503050406030204" pitchFamily="18" charset="0"/>
                </a:rPr>
                <a:t>1−π(𝑑/2𝑏)^2 }</a:t>
              </a:r>
              <a:r>
                <a:rPr kumimoji="1" lang="en-US" altLang="ja-JP" sz="1400" i="0">
                  <a:solidFill>
                    <a:schemeClr val="tx1"/>
                  </a:solidFill>
                  <a:effectLst/>
                  <a:latin typeface="Cambria Math" panose="02040503050406030204" pitchFamily="18" charset="0"/>
                  <a:ea typeface="+mn-ea"/>
                  <a:cs typeface="+mn-cs"/>
                </a:rPr>
                <a:t>{</a:t>
              </a:r>
              <a:r>
                <a:rPr kumimoji="1" lang="en-US" altLang="ja-JP" sz="1400" b="0" i="0">
                  <a:solidFill>
                    <a:schemeClr val="tx1"/>
                  </a:solidFill>
                  <a:effectLst/>
                  <a:latin typeface="Cambria Math" panose="02040503050406030204" pitchFamily="18" charset="0"/>
                  <a:ea typeface="+mn-ea"/>
                  <a:cs typeface="+mn-cs"/>
                </a:rPr>
                <a:t>ℎ−(1−〖𝑓∗γ〗_𝑡1/(γ_𝑤+𝑓∗γ_𝑢 〖∗γ〗_𝑡2^′ )) ℎ_𝑤−(𝑄_𝑑+𝐵_𝑛+𝑊)/π(γ_𝑤+𝑓∗γ_𝑢∗γ_𝑡2^′ )  (2/𝑑)^2 }</a:t>
              </a:r>
              <a:endParaRPr kumimoji="1" lang="ja-JP" altLang="en-US" sz="1400"/>
            </a:p>
          </xdr:txBody>
        </xdr:sp>
      </mc:Fallback>
    </mc:AlternateContent>
    <xdr:clientData/>
  </xdr:oneCellAnchor>
  <mc:AlternateContent xmlns:mc="http://schemas.openxmlformats.org/markup-compatibility/2006">
    <mc:Choice xmlns:a14="http://schemas.microsoft.com/office/drawing/2010/main" Requires="a14">
      <xdr:twoCellAnchor editAs="oneCell">
        <xdr:from>
          <xdr:col>3</xdr:col>
          <xdr:colOff>0</xdr:colOff>
          <xdr:row>12</xdr:row>
          <xdr:rowOff>9525</xdr:rowOff>
        </xdr:from>
        <xdr:to>
          <xdr:col>13</xdr:col>
          <xdr:colOff>0</xdr:colOff>
          <xdr:row>24</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加味率リスト!$L$1:$Q$19" spid="_x0000_s3998"/>
                </a:ext>
              </a:extLst>
            </xdr:cNvPicPr>
          </xdr:nvPicPr>
          <xdr:blipFill>
            <a:blip xmlns:r="http://schemas.openxmlformats.org/officeDocument/2006/relationships" r:embed="rId1"/>
            <a:srcRect/>
            <a:stretch>
              <a:fillRect/>
            </a:stretch>
          </xdr:blipFill>
          <xdr:spPr bwMode="auto">
            <a:xfrm>
              <a:off x="971550" y="4010025"/>
              <a:ext cx="3238500" cy="39909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15</xdr:col>
      <xdr:colOff>221146</xdr:colOff>
      <xdr:row>13</xdr:row>
      <xdr:rowOff>0</xdr:rowOff>
    </xdr:from>
    <xdr:to>
      <xdr:col>19</xdr:col>
      <xdr:colOff>0</xdr:colOff>
      <xdr:row>21</xdr:row>
      <xdr:rowOff>0</xdr:rowOff>
    </xdr:to>
    <xdr:grpSp>
      <xdr:nvGrpSpPr>
        <xdr:cNvPr id="4" name="Group 27">
          <a:extLst>
            <a:ext uri="{FF2B5EF4-FFF2-40B4-BE49-F238E27FC236}">
              <a16:creationId xmlns:a16="http://schemas.microsoft.com/office/drawing/2014/main" id="{00000000-0008-0000-0500-000004000000}"/>
            </a:ext>
          </a:extLst>
        </xdr:cNvPr>
        <xdr:cNvGrpSpPr>
          <a:grpSpLocks/>
        </xdr:cNvGrpSpPr>
      </xdr:nvGrpSpPr>
      <xdr:grpSpPr bwMode="auto">
        <a:xfrm>
          <a:off x="5078896" y="4333875"/>
          <a:ext cx="1074254" cy="2667000"/>
          <a:chOff x="260" y="885"/>
          <a:chExt cx="146" cy="396"/>
        </a:xfrm>
      </xdr:grpSpPr>
      <xdr:grpSp>
        <xdr:nvGrpSpPr>
          <xdr:cNvPr id="5" name="Group 28">
            <a:extLst>
              <a:ext uri="{FF2B5EF4-FFF2-40B4-BE49-F238E27FC236}">
                <a16:creationId xmlns:a16="http://schemas.microsoft.com/office/drawing/2014/main" id="{00000000-0008-0000-0500-000005000000}"/>
              </a:ext>
            </a:extLst>
          </xdr:cNvPr>
          <xdr:cNvGrpSpPr>
            <a:grpSpLocks/>
          </xdr:cNvGrpSpPr>
        </xdr:nvGrpSpPr>
        <xdr:grpSpPr bwMode="auto">
          <a:xfrm>
            <a:off x="260" y="885"/>
            <a:ext cx="146" cy="342"/>
            <a:chOff x="685" y="169"/>
            <a:chExt cx="151" cy="346"/>
          </a:xfrm>
        </xdr:grpSpPr>
        <xdr:sp macro="" textlink="">
          <xdr:nvSpPr>
            <xdr:cNvPr id="12" name="Freeform 29">
              <a:extLst>
                <a:ext uri="{FF2B5EF4-FFF2-40B4-BE49-F238E27FC236}">
                  <a16:creationId xmlns:a16="http://schemas.microsoft.com/office/drawing/2014/main" id="{00000000-0008-0000-0500-00000C000000}"/>
                </a:ext>
              </a:extLst>
            </xdr:cNvPr>
            <xdr:cNvSpPr>
              <a:spLocks/>
            </xdr:cNvSpPr>
          </xdr:nvSpPr>
          <xdr:spPr bwMode="auto">
            <a:xfrm>
              <a:off x="686" y="180"/>
              <a:ext cx="149" cy="335"/>
            </a:xfrm>
            <a:custGeom>
              <a:avLst/>
              <a:gdLst>
                <a:gd name="T0" fmla="*/ 54 w 149"/>
                <a:gd name="T1" fmla="*/ 0 h 335"/>
                <a:gd name="T2" fmla="*/ 54 w 149"/>
                <a:gd name="T3" fmla="*/ 12 h 335"/>
                <a:gd name="T4" fmla="*/ 0 w 149"/>
                <a:gd name="T5" fmla="*/ 91 h 335"/>
                <a:gd name="T6" fmla="*/ 0 w 149"/>
                <a:gd name="T7" fmla="*/ 335 h 335"/>
                <a:gd name="T8" fmla="*/ 149 w 149"/>
                <a:gd name="T9" fmla="*/ 335 h 335"/>
                <a:gd name="T10" fmla="*/ 149 w 149"/>
                <a:gd name="T11" fmla="*/ 1 h 335"/>
                <a:gd name="T12" fmla="*/ 54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95959"/>
                </a:gs>
                <a:gs pos="50000">
                  <a:srgbClr xmlns:mc="http://schemas.openxmlformats.org/markup-compatibility/2006" xmlns:a14="http://schemas.microsoft.com/office/drawing/2010/main" val="C0C0C0" mc:Ignorable="a14" a14:legacySpreadsheetColorIndex="22"/>
                </a:gs>
                <a:gs pos="100000">
                  <a:srgbClr val="595959"/>
                </a:gs>
              </a:gsLst>
              <a:lin ang="0" scaled="1"/>
            </a:gradFill>
            <a:ln w="9525" cap="flat" cmpd="sng">
              <a:solidFill>
                <a:srgbClr val="000000"/>
              </a:solidFill>
              <a:prstDash val="solid"/>
              <a:round/>
              <a:headEnd/>
              <a:tailEnd/>
            </a:ln>
          </xdr:spPr>
        </xdr:sp>
        <xdr:sp macro="" textlink="">
          <xdr:nvSpPr>
            <xdr:cNvPr id="13" name="Line 30">
              <a:extLst>
                <a:ext uri="{FF2B5EF4-FFF2-40B4-BE49-F238E27FC236}">
                  <a16:creationId xmlns:a16="http://schemas.microsoft.com/office/drawing/2014/main" id="{00000000-0008-0000-0500-00000D000000}"/>
                </a:ext>
              </a:extLst>
            </xdr:cNvPr>
            <xdr:cNvSpPr>
              <a:spLocks noChangeShapeType="1"/>
            </xdr:cNvSpPr>
          </xdr:nvSpPr>
          <xdr:spPr bwMode="auto">
            <a:xfrm>
              <a:off x="685" y="499"/>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31">
              <a:extLst>
                <a:ext uri="{FF2B5EF4-FFF2-40B4-BE49-F238E27FC236}">
                  <a16:creationId xmlns:a16="http://schemas.microsoft.com/office/drawing/2014/main" id="{00000000-0008-0000-0500-00000E000000}"/>
                </a:ext>
              </a:extLst>
            </xdr:cNvPr>
            <xdr:cNvSpPr>
              <a:spLocks noChangeShapeType="1"/>
            </xdr:cNvSpPr>
          </xdr:nvSpPr>
          <xdr:spPr bwMode="auto">
            <a:xfrm>
              <a:off x="686" y="359"/>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 name="Line 32">
              <a:extLst>
                <a:ext uri="{FF2B5EF4-FFF2-40B4-BE49-F238E27FC236}">
                  <a16:creationId xmlns:a16="http://schemas.microsoft.com/office/drawing/2014/main" id="{00000000-0008-0000-0500-00000F000000}"/>
                </a:ext>
              </a:extLst>
            </xdr:cNvPr>
            <xdr:cNvSpPr>
              <a:spLocks noChangeShapeType="1"/>
            </xdr:cNvSpPr>
          </xdr:nvSpPr>
          <xdr:spPr bwMode="auto">
            <a:xfrm>
              <a:off x="687" y="270"/>
              <a:ext cx="1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33">
              <a:extLst>
                <a:ext uri="{FF2B5EF4-FFF2-40B4-BE49-F238E27FC236}">
                  <a16:creationId xmlns:a16="http://schemas.microsoft.com/office/drawing/2014/main" id="{00000000-0008-0000-0500-000010000000}"/>
                </a:ext>
              </a:extLst>
            </xdr:cNvPr>
            <xdr:cNvSpPr>
              <a:spLocks noChangeShapeType="1"/>
            </xdr:cNvSpPr>
          </xdr:nvSpPr>
          <xdr:spPr bwMode="auto">
            <a:xfrm>
              <a:off x="740" y="191"/>
              <a:ext cx="9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Freeform 34">
              <a:extLst>
                <a:ext uri="{FF2B5EF4-FFF2-40B4-BE49-F238E27FC236}">
                  <a16:creationId xmlns:a16="http://schemas.microsoft.com/office/drawing/2014/main" id="{00000000-0008-0000-0500-000011000000}"/>
                </a:ext>
              </a:extLst>
            </xdr:cNvPr>
            <xdr:cNvSpPr>
              <a:spLocks/>
            </xdr:cNvSpPr>
          </xdr:nvSpPr>
          <xdr:spPr bwMode="auto">
            <a:xfrm>
              <a:off x="739" y="169"/>
              <a:ext cx="94" cy="10"/>
            </a:xfrm>
            <a:custGeom>
              <a:avLst/>
              <a:gdLst>
                <a:gd name="T0" fmla="*/ 0 w 94"/>
                <a:gd name="T1" fmla="*/ 10 h 10"/>
                <a:gd name="T2" fmla="*/ 7 w 94"/>
                <a:gd name="T3" fmla="*/ 0 h 10"/>
                <a:gd name="T4" fmla="*/ 86 w 94"/>
                <a:gd name="T5" fmla="*/ 0 h 10"/>
                <a:gd name="T6" fmla="*/ 94 w 94"/>
                <a:gd name="T7" fmla="*/ 10 h 10"/>
                <a:gd name="T8" fmla="*/ 0 w 94"/>
                <a:gd name="T9" fmla="*/ 10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sp macro="" textlink="">
        <xdr:nvSpPr>
          <xdr:cNvPr id="6" name="AutoShape 35">
            <a:extLst>
              <a:ext uri="{FF2B5EF4-FFF2-40B4-BE49-F238E27FC236}">
                <a16:creationId xmlns:a16="http://schemas.microsoft.com/office/drawing/2014/main" id="{00000000-0008-0000-0500-000006000000}"/>
              </a:ext>
            </a:extLst>
          </xdr:cNvPr>
          <xdr:cNvSpPr>
            <a:spLocks noChangeArrowheads="1"/>
          </xdr:cNvSpPr>
        </xdr:nvSpPr>
        <xdr:spPr bwMode="auto">
          <a:xfrm>
            <a:off x="324" y="1228"/>
            <a:ext cx="8" cy="43"/>
          </a:xfrm>
          <a:prstGeom prst="up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AutoShape 36">
            <a:extLst>
              <a:ext uri="{FF2B5EF4-FFF2-40B4-BE49-F238E27FC236}">
                <a16:creationId xmlns:a16="http://schemas.microsoft.com/office/drawing/2014/main" id="{00000000-0008-0000-0500-000007000000}"/>
              </a:ext>
            </a:extLst>
          </xdr:cNvPr>
          <xdr:cNvSpPr>
            <a:spLocks noChangeArrowheads="1"/>
          </xdr:cNvSpPr>
        </xdr:nvSpPr>
        <xdr:spPr bwMode="auto">
          <a:xfrm>
            <a:off x="324" y="1184"/>
            <a:ext cx="8" cy="43"/>
          </a:xfrm>
          <a:prstGeom prst="down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 name="Text Box 37">
            <a:extLst>
              <a:ext uri="{FF2B5EF4-FFF2-40B4-BE49-F238E27FC236}">
                <a16:creationId xmlns:a16="http://schemas.microsoft.com/office/drawing/2014/main" id="{00000000-0008-0000-0500-000008000000}"/>
              </a:ext>
            </a:extLst>
          </xdr:cNvPr>
          <xdr:cNvSpPr txBox="1">
            <a:spLocks noChangeArrowheads="1"/>
          </xdr:cNvSpPr>
        </xdr:nvSpPr>
        <xdr:spPr bwMode="auto">
          <a:xfrm>
            <a:off x="341" y="1026"/>
            <a:ext cx="33" cy="3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200" b="0" i="1" u="none" strike="noStrike" baseline="0">
                <a:solidFill>
                  <a:srgbClr val="000000"/>
                </a:solidFill>
                <a:latin typeface="ＭＳ Ｐゴシック"/>
                <a:ea typeface="ＭＳ Ｐゴシック"/>
              </a:rPr>
              <a:t>Ｑ</a:t>
            </a:r>
          </a:p>
        </xdr:txBody>
      </xdr:sp>
      <xdr:sp macro="" textlink="">
        <xdr:nvSpPr>
          <xdr:cNvPr id="9" name="Text Box 38">
            <a:extLst>
              <a:ext uri="{FF2B5EF4-FFF2-40B4-BE49-F238E27FC236}">
                <a16:creationId xmlns:a16="http://schemas.microsoft.com/office/drawing/2014/main" id="{00000000-0008-0000-0500-000009000000}"/>
              </a:ext>
            </a:extLst>
          </xdr:cNvPr>
          <xdr:cNvSpPr txBox="1">
            <a:spLocks noChangeArrowheads="1"/>
          </xdr:cNvSpPr>
        </xdr:nvSpPr>
        <xdr:spPr bwMode="auto">
          <a:xfrm>
            <a:off x="337" y="1237"/>
            <a:ext cx="51" cy="44"/>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200" b="0" i="1" u="none" strike="noStrike" baseline="0">
                <a:solidFill>
                  <a:srgbClr val="000000"/>
                </a:solidFill>
                <a:latin typeface="ＭＳ Ｐゴシック"/>
                <a:ea typeface="ＭＳ Ｐゴシック"/>
              </a:rPr>
              <a:t>Ｕ</a:t>
            </a:r>
          </a:p>
        </xdr:txBody>
      </xdr:sp>
      <xdr:sp macro="" textlink="">
        <xdr:nvSpPr>
          <xdr:cNvPr id="10" name="Text Box 39">
            <a:extLst>
              <a:ext uri="{FF2B5EF4-FFF2-40B4-BE49-F238E27FC236}">
                <a16:creationId xmlns:a16="http://schemas.microsoft.com/office/drawing/2014/main" id="{00000000-0008-0000-0500-00000A000000}"/>
              </a:ext>
            </a:extLst>
          </xdr:cNvPr>
          <xdr:cNvSpPr txBox="1">
            <a:spLocks noChangeArrowheads="1"/>
          </xdr:cNvSpPr>
        </xdr:nvSpPr>
        <xdr:spPr bwMode="auto">
          <a:xfrm>
            <a:off x="342" y="1155"/>
            <a:ext cx="33" cy="3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ctr" upright="1"/>
          <a:lstStyle/>
          <a:p>
            <a:pPr algn="l" rtl="0">
              <a:defRPr sz="1000"/>
            </a:pPr>
            <a:r>
              <a:rPr lang="ja-JP" altLang="en-US" sz="1200" b="0" i="1" u="none" strike="noStrike" baseline="0">
                <a:solidFill>
                  <a:srgbClr val="000000"/>
                </a:solidFill>
                <a:latin typeface="ＭＳ Ｐゴシック"/>
                <a:ea typeface="ＭＳ Ｐゴシック"/>
              </a:rPr>
              <a:t>Ｗ</a:t>
            </a:r>
          </a:p>
        </xdr:txBody>
      </xdr:sp>
      <xdr:sp macro="" textlink="">
        <xdr:nvSpPr>
          <xdr:cNvPr id="11" name="AutoShape 40">
            <a:extLst>
              <a:ext uri="{FF2B5EF4-FFF2-40B4-BE49-F238E27FC236}">
                <a16:creationId xmlns:a16="http://schemas.microsoft.com/office/drawing/2014/main" id="{00000000-0008-0000-0500-00000B000000}"/>
              </a:ext>
            </a:extLst>
          </xdr:cNvPr>
          <xdr:cNvSpPr>
            <a:spLocks noChangeArrowheads="1"/>
          </xdr:cNvSpPr>
        </xdr:nvSpPr>
        <xdr:spPr bwMode="auto">
          <a:xfrm>
            <a:off x="326" y="1063"/>
            <a:ext cx="8" cy="43"/>
          </a:xfrm>
          <a:prstGeom prst="down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oneCellAnchor>
    <xdr:from>
      <xdr:col>1</xdr:col>
      <xdr:colOff>4481</xdr:colOff>
      <xdr:row>30</xdr:row>
      <xdr:rowOff>1</xdr:rowOff>
    </xdr:from>
    <xdr:ext cx="6329643" cy="1666874"/>
    <mc:AlternateContent xmlns:mc="http://schemas.openxmlformats.org/markup-compatibility/2006" xmlns:a14="http://schemas.microsoft.com/office/drawing/2010/main">
      <mc:Choice Requires="a14">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337856" y="10334626"/>
              <a:ext cx="6329643"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kumimoji="1" lang="ja-JP" altLang="en-US" sz="1400" i="1">
                        <a:latin typeface="Cambria Math" panose="02040503050406030204" pitchFamily="18" charset="0"/>
                      </a:rPr>
                      <m:t>⊿</m:t>
                    </m:r>
                    <m:r>
                      <a:rPr kumimoji="1" lang="en-US" altLang="ja-JP" sz="1400" b="0" i="1">
                        <a:latin typeface="Cambria Math" panose="02040503050406030204" pitchFamily="18" charset="0"/>
                      </a:rPr>
                      <m:t>𝑍</m:t>
                    </m:r>
                    <m:r>
                      <a:rPr kumimoji="1" lang="en-US" altLang="ja-JP" sz="1400" i="1">
                        <a:latin typeface="Cambria Math" panose="02040503050406030204" pitchFamily="18" charset="0"/>
                      </a:rPr>
                      <m:t>=</m:t>
                    </m:r>
                    <m:d>
                      <m:dPr>
                        <m:begChr m:val="["/>
                        <m:endChr m:val="]"/>
                        <m:ctrlPr>
                          <a:rPr kumimoji="1" lang="en-US" altLang="ja-JP" sz="1400" i="1">
                            <a:latin typeface="Cambria Math" panose="02040503050406030204" pitchFamily="18" charset="0"/>
                          </a:rPr>
                        </m:ctrlPr>
                      </m:dPr>
                      <m:e>
                        <m:f>
                          <m:fPr>
                            <m:ctrlPr>
                              <a:rPr kumimoji="1" lang="en-US" altLang="ja-JP" sz="1400" i="1">
                                <a:latin typeface="Cambria Math" panose="02040503050406030204" pitchFamily="18" charset="0"/>
                              </a:rPr>
                            </m:ctrlPr>
                          </m:fPr>
                          <m:num>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num>
                          <m:den>
                            <m:sSup>
                              <m:sSupPr>
                                <m:ctrlPr>
                                  <a:rPr kumimoji="1" lang="en-US" altLang="ja-JP" sz="1400" i="1">
                                    <a:latin typeface="Cambria Math" panose="02040503050406030204" pitchFamily="18" charset="0"/>
                                  </a:rPr>
                                </m:ctrlPr>
                              </m:sSupPr>
                              <m:e>
                                <m:r>
                                  <a:rPr kumimoji="1" lang="en-US" altLang="ja-JP" sz="1400" b="0" i="1">
                                    <a:latin typeface="Cambria Math" panose="02040503050406030204" pitchFamily="18" charset="0"/>
                                  </a:rPr>
                                  <m:t>𝑏</m:t>
                                </m:r>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r>
                              <m:rPr>
                                <m:sty m:val="p"/>
                              </m:rPr>
                              <a:rPr kumimoji="1" lang="en-US" altLang="ja-JP" sz="1400" b="0" i="1">
                                <a:latin typeface="Cambria Math" panose="02040503050406030204" pitchFamily="18" charset="0"/>
                              </a:rPr>
                              <m:t>π</m:t>
                            </m:r>
                            <m:d>
                              <m:dPr>
                                <m:begChr m:val="{"/>
                                <m:endChr m:val="}"/>
                                <m:ctrlPr>
                                  <a:rPr kumimoji="1" lang="en-US" altLang="ja-JP" sz="1400" b="0" i="1">
                                    <a:latin typeface="Cambria Math" panose="02040503050406030204" pitchFamily="18" charset="0"/>
                                  </a:rPr>
                                </m:ctrlPr>
                              </m:dPr>
                              <m:e>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1</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r>
                                  <a:rPr kumimoji="1" lang="en-US" altLang="ja-JP" sz="1400" b="0" i="1">
                                    <a:latin typeface="Cambria Math" panose="02040503050406030204" pitchFamily="18" charset="0"/>
                                  </a:rPr>
                                  <m:t>−</m:t>
                                </m:r>
                                <m:sSup>
                                  <m:sSupPr>
                                    <m:ctrlPr>
                                      <a:rPr kumimoji="1" lang="en-US" altLang="ja-JP" sz="1400" b="0" i="1">
                                        <a:latin typeface="Cambria Math" panose="02040503050406030204" pitchFamily="18" charset="0"/>
                                      </a:rPr>
                                    </m:ctrlPr>
                                  </m:sSupPr>
                                  <m:e>
                                    <m:d>
                                      <m:dPr>
                                        <m:ctrlPr>
                                          <a:rPr kumimoji="1" lang="en-US" altLang="ja-JP" sz="1400" b="0" i="1">
                                            <a:latin typeface="Cambria Math" panose="02040503050406030204" pitchFamily="18" charset="0"/>
                                          </a:rPr>
                                        </m:ctrlPr>
                                      </m:dPr>
                                      <m:e>
                                        <m:f>
                                          <m:fPr>
                                            <m:type m:val="skw"/>
                                            <m:ctrlPr>
                                              <a:rPr kumimoji="1" lang="en-US" altLang="ja-JP" sz="1400" b="0" i="1">
                                                <a:latin typeface="Cambria Math" panose="02040503050406030204" pitchFamily="18" charset="0"/>
                                              </a:rPr>
                                            </m:ctrlPr>
                                          </m:fPr>
                                          <m:num>
                                            <m:sSub>
                                              <m:sSubPr>
                                                <m:ctrlPr>
                                                  <a:rPr kumimoji="1" lang="en-US" altLang="ja-JP" sz="1400" b="0" i="1">
                                                    <a:latin typeface="Cambria Math" panose="02040503050406030204" pitchFamily="18" charset="0"/>
                                                  </a:rPr>
                                                </m:ctrlPr>
                                              </m:sSubPr>
                                              <m:e>
                                                <m:r>
                                                  <a:rPr kumimoji="1" lang="en-US" altLang="ja-JP" sz="1400" b="0" i="1">
                                                    <a:latin typeface="Cambria Math" panose="02040503050406030204" pitchFamily="18" charset="0"/>
                                                  </a:rPr>
                                                  <m:t>𝑑</m:t>
                                                </m:r>
                                              </m:e>
                                              <m:sub>
                                                <m:r>
                                                  <a:rPr kumimoji="1" lang="en-US" altLang="ja-JP" sz="1400" b="0" i="1">
                                                    <a:latin typeface="Cambria Math" panose="02040503050406030204" pitchFamily="18" charset="0"/>
                                                  </a:rPr>
                                                  <m:t>2</m:t>
                                                </m:r>
                                              </m:sub>
                                            </m:sSub>
                                          </m:num>
                                          <m:den>
                                            <m:r>
                                              <a:rPr kumimoji="1" lang="en-US" altLang="ja-JP" sz="1400" b="0" i="1">
                                                <a:latin typeface="Cambria Math" panose="02040503050406030204" pitchFamily="18" charset="0"/>
                                              </a:rPr>
                                              <m:t>2</m:t>
                                            </m:r>
                                          </m:den>
                                        </m:f>
                                      </m:e>
                                    </m:d>
                                  </m:e>
                                  <m:sup>
                                    <m:r>
                                      <a:rPr kumimoji="1" lang="en-US" altLang="ja-JP" sz="1400" b="0" i="1">
                                        <a:latin typeface="Cambria Math" panose="02040503050406030204" pitchFamily="18" charset="0"/>
                                      </a:rPr>
                                      <m:t>2</m:t>
                                    </m:r>
                                  </m:sup>
                                </m:sSup>
                              </m:e>
                            </m:d>
                          </m:den>
                        </m:f>
                      </m:e>
                    </m:d>
                  </m:oMath>
                </m:oMathPara>
              </a14:m>
              <a:endParaRPr kumimoji="1" lang="en-US" altLang="ja-JP" sz="1400" i="1">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begChr m:val="{"/>
                        <m:endChr m:val="}"/>
                        <m:ctrlPr>
                          <a:rPr kumimoji="1" lang="en-US" altLang="ja-JP" sz="140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h</m:t>
                        </m:r>
                        <m:r>
                          <a:rPr kumimoji="1" lang="en-US" altLang="ja-JP" sz="1400" b="0" i="1">
                            <a:solidFill>
                              <a:schemeClr val="tx1"/>
                            </a:solidFill>
                            <a:effectLst/>
                            <a:latin typeface="Cambria Math" panose="02040503050406030204" pitchFamily="18" charset="0"/>
                            <a:ea typeface="+mn-ea"/>
                            <a:cs typeface="+mn-cs"/>
                          </a:rPr>
                          <m:t>−</m:t>
                        </m:r>
                        <m:d>
                          <m:dPr>
                            <m:ctrlPr>
                              <a:rPr kumimoji="1" lang="en-US" altLang="ja-JP" sz="1400" b="0" i="1">
                                <a:solidFill>
                                  <a:schemeClr val="tx1"/>
                                </a:solidFill>
                                <a:effectLst/>
                                <a:latin typeface="Cambria Math" panose="02040503050406030204" pitchFamily="18" charset="0"/>
                                <a:ea typeface="+mn-ea"/>
                                <a:cs typeface="+mn-cs"/>
                              </a:rPr>
                            </m:ctrlPr>
                          </m:dPr>
                          <m:e>
                            <m:r>
                              <a:rPr kumimoji="1" lang="en-US" altLang="ja-JP" sz="1400" b="0" i="1">
                                <a:solidFill>
                                  <a:schemeClr val="tx1"/>
                                </a:solidFill>
                                <a:effectLst/>
                                <a:latin typeface="Cambria Math" panose="02040503050406030204" pitchFamily="18" charset="0"/>
                                <a:ea typeface="+mn-ea"/>
                                <a:cs typeface="+mn-cs"/>
                              </a:rPr>
                              <m:t>1−</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ƒ∗</m:t>
                                    </m:r>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1</m:t>
                                    </m:r>
                                  </m:sub>
                                </m:sSub>
                              </m:num>
                              <m:den>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+ƒ∗</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den>
                            </m:f>
                          </m:e>
                        </m:d>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h</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m:t>
                        </m:r>
                        <m:f>
                          <m:fPr>
                            <m:ctrlPr>
                              <a:rPr kumimoji="1" lang="en-US" altLang="ja-JP" sz="1400" b="0" i="1">
                                <a:solidFill>
                                  <a:schemeClr val="tx1"/>
                                </a:solidFill>
                                <a:effectLst/>
                                <a:latin typeface="Cambria Math" panose="02040503050406030204" pitchFamily="18" charset="0"/>
                                <a:ea typeface="+mn-ea"/>
                                <a:cs typeface="+mn-cs"/>
                              </a:rPr>
                            </m:ctrlPr>
                          </m:fPr>
                          <m:num>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𝑄</m:t>
                                </m:r>
                              </m:e>
                              <m:sub>
                                <m:r>
                                  <a:rPr kumimoji="1" lang="en-US" altLang="ja-JP" sz="1400" b="0" i="1">
                                    <a:solidFill>
                                      <a:schemeClr val="tx1"/>
                                    </a:solidFill>
                                    <a:effectLst/>
                                    <a:latin typeface="Cambria Math" panose="02040503050406030204" pitchFamily="18" charset="0"/>
                                    <a:ea typeface="+mn-ea"/>
                                    <a:cs typeface="+mn-cs"/>
                                  </a:rPr>
                                  <m:t>𝑑</m:t>
                                </m:r>
                              </m:sub>
                            </m:sSub>
                            <m:r>
                              <a:rPr kumimoji="1" lang="en-US" altLang="ja-JP" sz="1400" b="0" i="1">
                                <a:solidFill>
                                  <a:schemeClr val="tx1"/>
                                </a:solidFill>
                                <a:effectLst/>
                                <a:latin typeface="Cambria Math" panose="02040503050406030204" pitchFamily="18" charset="0"/>
                                <a:ea typeface="+mn-ea"/>
                                <a:cs typeface="+mn-cs"/>
                              </a:rPr>
                              <m:t>+</m:t>
                            </m:r>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𝐵</m:t>
                                </m:r>
                              </m:e>
                              <m:sub>
                                <m:r>
                                  <a:rPr kumimoji="1" lang="en-US" altLang="ja-JP" sz="1400" b="0" i="1">
                                    <a:solidFill>
                                      <a:schemeClr val="tx1"/>
                                    </a:solidFill>
                                    <a:effectLst/>
                                    <a:latin typeface="Cambria Math" panose="02040503050406030204" pitchFamily="18" charset="0"/>
                                    <a:ea typeface="+mn-ea"/>
                                    <a:cs typeface="+mn-cs"/>
                                  </a:rPr>
                                  <m:t>𝑛</m:t>
                                </m:r>
                              </m:sub>
                            </m:sSub>
                            <m:r>
                              <a:rPr kumimoji="1" lang="en-US" altLang="ja-JP" sz="1400" b="0" i="1">
                                <a:solidFill>
                                  <a:schemeClr val="tx1"/>
                                </a:solidFill>
                                <a:effectLst/>
                                <a:latin typeface="Cambria Math" panose="02040503050406030204" pitchFamily="18" charset="0"/>
                                <a:ea typeface="+mn-ea"/>
                                <a:cs typeface="+mn-cs"/>
                              </a:rPr>
                              <m:t>+</m:t>
                            </m:r>
                            <m:r>
                              <a:rPr kumimoji="1" lang="en-US" altLang="ja-JP" sz="1400" b="0" i="1">
                                <a:solidFill>
                                  <a:schemeClr val="tx1"/>
                                </a:solidFill>
                                <a:effectLst/>
                                <a:latin typeface="Cambria Math" panose="02040503050406030204" pitchFamily="18" charset="0"/>
                                <a:ea typeface="+mn-ea"/>
                                <a:cs typeface="+mn-cs"/>
                              </a:rPr>
                              <m:t>𝑊</m:t>
                            </m:r>
                          </m:num>
                          <m:den>
                            <m:r>
                              <m:rPr>
                                <m:sty m:val="p"/>
                              </m:rPr>
                              <a:rPr kumimoji="1" lang="en-US" altLang="ja-JP" sz="1400" b="0" i="1">
                                <a:solidFill>
                                  <a:schemeClr val="tx1"/>
                                </a:solidFill>
                                <a:effectLst/>
                                <a:latin typeface="Cambria Math" panose="02040503050406030204" pitchFamily="18" charset="0"/>
                                <a:ea typeface="+mn-ea"/>
                                <a:cs typeface="+mn-cs"/>
                              </a:rPr>
                              <m:t>π</m:t>
                            </m:r>
                            <m:d>
                              <m:dPr>
                                <m:ctrlPr>
                                  <a:rPr kumimoji="1" lang="en-US" altLang="ja-JP" sz="1400" b="0" i="1">
                                    <a:solidFill>
                                      <a:schemeClr val="tx1"/>
                                    </a:solidFill>
                                    <a:effectLst/>
                                    <a:latin typeface="Cambria Math" panose="02040503050406030204" pitchFamily="18" charset="0"/>
                                    <a:ea typeface="+mn-ea"/>
                                    <a:cs typeface="+mn-cs"/>
                                  </a:rPr>
                                </m:ctrlPr>
                              </m:dPr>
                              <m:e>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𝑤</m:t>
                                    </m:r>
                                  </m:sub>
                                </m:sSub>
                                <m:r>
                                  <a:rPr kumimoji="1" lang="en-US" altLang="ja-JP" sz="1400" b="0" i="1">
                                    <a:solidFill>
                                      <a:schemeClr val="tx1"/>
                                    </a:solidFill>
                                    <a:effectLst/>
                                    <a:latin typeface="Cambria Math" panose="02040503050406030204" pitchFamily="18" charset="0"/>
                                    <a:ea typeface="+mn-ea"/>
                                    <a:cs typeface="+mn-cs"/>
                                  </a:rPr>
                                  <m:t>+ƒ∗</m:t>
                                </m:r>
                                <m:sSub>
                                  <m:sSubPr>
                                    <m:ctrlPr>
                                      <a:rPr kumimoji="1" lang="en-US" altLang="ja-JP" sz="1400" b="0" i="1">
                                        <a:solidFill>
                                          <a:schemeClr val="tx1"/>
                                        </a:solidFill>
                                        <a:effectLst/>
                                        <a:latin typeface="Cambria Math" panose="02040503050406030204" pitchFamily="18" charset="0"/>
                                        <a:ea typeface="+mn-ea"/>
                                        <a:cs typeface="+mn-cs"/>
                                      </a:rPr>
                                    </m:ctrlPr>
                                  </m:sSub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𝑢</m:t>
                                    </m:r>
                                  </m:sub>
                                </m:sSub>
                                <m:r>
                                  <a:rPr kumimoji="1" lang="en-US" altLang="ja-JP" sz="1400" b="0" i="1">
                                    <a:solidFill>
                                      <a:schemeClr val="tx1"/>
                                    </a:solidFill>
                                    <a:effectLst/>
                                    <a:latin typeface="Cambria Math" panose="02040503050406030204" pitchFamily="18" charset="0"/>
                                    <a:ea typeface="+mn-ea"/>
                                    <a:cs typeface="+mn-cs"/>
                                  </a:rPr>
                                  <m:t>∗</m:t>
                                </m:r>
                                <m:sSubSup>
                                  <m:sSubSupPr>
                                    <m:ctrlPr>
                                      <a:rPr kumimoji="1" lang="en-US" altLang="ja-JP" sz="1400" b="0" i="1">
                                        <a:solidFill>
                                          <a:schemeClr val="tx1"/>
                                        </a:solidFill>
                                        <a:effectLst/>
                                        <a:latin typeface="Cambria Math" panose="02040503050406030204" pitchFamily="18" charset="0"/>
                                        <a:ea typeface="+mn-ea"/>
                                        <a:cs typeface="+mn-cs"/>
                                      </a:rPr>
                                    </m:ctrlPr>
                                  </m:sSubSupPr>
                                  <m:e>
                                    <m:r>
                                      <m:rPr>
                                        <m:sty m:val="p"/>
                                      </m:rPr>
                                      <a:rPr kumimoji="1" lang="en-US" altLang="ja-JP" sz="1400" b="0" i="1">
                                        <a:solidFill>
                                          <a:schemeClr val="tx1"/>
                                        </a:solidFill>
                                        <a:effectLst/>
                                        <a:latin typeface="Cambria Math" panose="02040503050406030204" pitchFamily="18" charset="0"/>
                                        <a:ea typeface="+mn-ea"/>
                                        <a:cs typeface="+mn-cs"/>
                                      </a:rPr>
                                      <m:t>γ</m:t>
                                    </m:r>
                                  </m:e>
                                  <m:sub>
                                    <m:r>
                                      <a:rPr kumimoji="1" lang="en-US" altLang="ja-JP" sz="1400" b="0" i="1">
                                        <a:solidFill>
                                          <a:schemeClr val="tx1"/>
                                        </a:solidFill>
                                        <a:effectLst/>
                                        <a:latin typeface="Cambria Math" panose="02040503050406030204" pitchFamily="18" charset="0"/>
                                        <a:ea typeface="+mn-ea"/>
                                        <a:cs typeface="+mn-cs"/>
                                      </a:rPr>
                                      <m:t>𝑡</m:t>
                                    </m:r>
                                    <m:r>
                                      <a:rPr kumimoji="1" lang="en-US" altLang="ja-JP" sz="1400" b="0" i="1">
                                        <a:solidFill>
                                          <a:schemeClr val="tx1"/>
                                        </a:solidFill>
                                        <a:effectLst/>
                                        <a:latin typeface="Cambria Math" panose="02040503050406030204" pitchFamily="18" charset="0"/>
                                        <a:ea typeface="+mn-ea"/>
                                        <a:cs typeface="+mn-cs"/>
                                      </a:rPr>
                                      <m:t>2</m:t>
                                    </m:r>
                                  </m:sub>
                                  <m:sup>
                                    <m:r>
                                      <a:rPr kumimoji="1" lang="en-US" altLang="ja-JP" sz="1400" b="0" i="1">
                                        <a:solidFill>
                                          <a:schemeClr val="tx1"/>
                                        </a:solidFill>
                                        <a:effectLst/>
                                        <a:latin typeface="Cambria Math" panose="02040503050406030204" pitchFamily="18" charset="0"/>
                                        <a:ea typeface="+mn-ea"/>
                                        <a:cs typeface="+mn-cs"/>
                                      </a:rPr>
                                      <m:t>′</m:t>
                                    </m:r>
                                  </m:sup>
                                </m:sSubSup>
                              </m:e>
                            </m:d>
                          </m:den>
                        </m:f>
                        <m:sSup>
                          <m:sSupPr>
                            <m:ctrlPr>
                              <a:rPr kumimoji="1" lang="en-US" altLang="ja-JP" sz="1400" b="0" i="1">
                                <a:solidFill>
                                  <a:schemeClr val="tx1"/>
                                </a:solidFill>
                                <a:effectLst/>
                                <a:latin typeface="Cambria Math" panose="02040503050406030204" pitchFamily="18" charset="0"/>
                                <a:ea typeface="+mn-ea"/>
                                <a:cs typeface="+mn-cs"/>
                              </a:rPr>
                            </m:ctrlPr>
                          </m:sSupPr>
                          <m:e>
                            <m:d>
                              <m:dPr>
                                <m:ctrlPr>
                                  <a:rPr kumimoji="1" lang="en-US" altLang="ja-JP" sz="1400" b="0" i="1">
                                    <a:solidFill>
                                      <a:schemeClr val="tx1"/>
                                    </a:solidFill>
                                    <a:effectLst/>
                                    <a:latin typeface="Cambria Math" panose="02040503050406030204" pitchFamily="18" charset="0"/>
                                    <a:ea typeface="+mn-ea"/>
                                    <a:cs typeface="+mn-cs"/>
                                  </a:rPr>
                                </m:ctrlPr>
                              </m:dPr>
                              <m:e>
                                <m:f>
                                  <m:fPr>
                                    <m:ctrlPr>
                                      <a:rPr kumimoji="1" lang="en-US" altLang="ja-JP" sz="1400" b="0" i="1">
                                        <a:solidFill>
                                          <a:schemeClr val="tx1"/>
                                        </a:solidFill>
                                        <a:effectLst/>
                                        <a:latin typeface="Cambria Math" panose="02040503050406030204" pitchFamily="18" charset="0"/>
                                        <a:ea typeface="+mn-ea"/>
                                        <a:cs typeface="+mn-cs"/>
                                      </a:rPr>
                                    </m:ctrlPr>
                                  </m:fPr>
                                  <m:num>
                                    <m:r>
                                      <a:rPr kumimoji="1" lang="en-US" altLang="ja-JP" sz="1400" b="0" i="1">
                                        <a:solidFill>
                                          <a:schemeClr val="tx1"/>
                                        </a:solidFill>
                                        <a:effectLst/>
                                        <a:latin typeface="Cambria Math" panose="02040503050406030204" pitchFamily="18" charset="0"/>
                                        <a:ea typeface="+mn-ea"/>
                                        <a:cs typeface="+mn-cs"/>
                                      </a:rPr>
                                      <m:t>2</m:t>
                                    </m:r>
                                  </m:num>
                                  <m:den>
                                    <m:sSub>
                                      <m:sSubPr>
                                        <m:ctrlPr>
                                          <a:rPr kumimoji="1" lang="en-US" altLang="ja-JP" sz="1400" b="0" i="1">
                                            <a:solidFill>
                                              <a:schemeClr val="tx1"/>
                                            </a:solidFill>
                                            <a:effectLst/>
                                            <a:latin typeface="Cambria Math" panose="02040503050406030204" pitchFamily="18" charset="0"/>
                                            <a:ea typeface="+mn-ea"/>
                                            <a:cs typeface="+mn-cs"/>
                                          </a:rPr>
                                        </m:ctrlPr>
                                      </m:sSubPr>
                                      <m:e>
                                        <m:r>
                                          <a:rPr kumimoji="1" lang="en-US" altLang="ja-JP" sz="1400" b="0" i="1">
                                            <a:solidFill>
                                              <a:schemeClr val="tx1"/>
                                            </a:solidFill>
                                            <a:effectLst/>
                                            <a:latin typeface="Cambria Math" panose="02040503050406030204" pitchFamily="18" charset="0"/>
                                            <a:ea typeface="+mn-ea"/>
                                            <a:cs typeface="+mn-cs"/>
                                          </a:rPr>
                                          <m:t>𝑑</m:t>
                                        </m:r>
                                      </m:e>
                                      <m:sub>
                                        <m:r>
                                          <a:rPr kumimoji="1" lang="en-US" altLang="ja-JP" sz="1400" b="0" i="1">
                                            <a:solidFill>
                                              <a:schemeClr val="tx1"/>
                                            </a:solidFill>
                                            <a:effectLst/>
                                            <a:latin typeface="Cambria Math" panose="02040503050406030204" pitchFamily="18" charset="0"/>
                                            <a:ea typeface="+mn-ea"/>
                                            <a:cs typeface="+mn-cs"/>
                                          </a:rPr>
                                          <m:t>2</m:t>
                                        </m:r>
                                      </m:sub>
                                    </m:sSub>
                                  </m:den>
                                </m:f>
                              </m:e>
                            </m:d>
                          </m:e>
                          <m:sup>
                            <m:r>
                              <a:rPr kumimoji="1" lang="en-US" altLang="ja-JP" sz="1400" b="0" i="1">
                                <a:solidFill>
                                  <a:schemeClr val="tx1"/>
                                </a:solidFill>
                                <a:effectLst/>
                                <a:latin typeface="Cambria Math" panose="02040503050406030204" pitchFamily="18" charset="0"/>
                                <a:ea typeface="+mn-ea"/>
                                <a:cs typeface="+mn-cs"/>
                              </a:rPr>
                              <m:t>2</m:t>
                            </m:r>
                          </m:sup>
                        </m:sSup>
                      </m:e>
                    </m:d>
                  </m:oMath>
                </m:oMathPara>
              </a14:m>
              <a:endParaRPr kumimoji="1" lang="ja-JP" altLang="en-US" sz="1400"/>
            </a:p>
          </xdr:txBody>
        </xdr:sp>
      </mc:Choice>
      <mc:Fallback xmlns="">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337856" y="10334626"/>
              <a:ext cx="6329643" cy="1666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ja-JP" altLang="en-US" sz="1400" i="0">
                  <a:latin typeface="Cambria Math" panose="02040503050406030204" pitchFamily="18" charset="0"/>
                </a:rPr>
                <a:t>⊿</a:t>
              </a:r>
              <a:r>
                <a:rPr kumimoji="1" lang="en-US" altLang="ja-JP" sz="1400" b="0" i="0">
                  <a:latin typeface="Cambria Math" panose="02040503050406030204" pitchFamily="18" charset="0"/>
                </a:rPr>
                <a:t>𝑍</a:t>
              </a:r>
              <a:r>
                <a:rPr kumimoji="1" lang="en-US" altLang="ja-JP" sz="1400" i="0">
                  <a:latin typeface="Cambria Math" panose="02040503050406030204" pitchFamily="18" charset="0"/>
                </a:rPr>
                <a:t>=[(</a:t>
              </a:r>
              <a:r>
                <a:rPr kumimoji="1" lang="en-US" altLang="ja-JP" sz="1400" b="0" i="0">
                  <a:latin typeface="Cambria Math" panose="02040503050406030204" pitchFamily="18" charset="0"/>
                </a:rPr>
                <a:t>𝑏^2−π(𝑑_1⁄2)^2)/(𝑏^2−π{(𝑑_1⁄2)^2−(𝑑_2⁄2)^2 } )]</a:t>
              </a:r>
              <a:endParaRPr kumimoji="1" lang="en-US" altLang="ja-JP" sz="1400" i="1">
                <a:latin typeface="Cambria Math" panose="02040503050406030204" pitchFamily="18" charset="0"/>
              </a:endParaRPr>
            </a:p>
            <a:p>
              <a:pPr/>
              <a:r>
                <a:rPr kumimoji="1" lang="en-US" altLang="ja-JP" sz="1400" i="0">
                  <a:solidFill>
                    <a:schemeClr val="tx1"/>
                  </a:solidFill>
                  <a:effectLst/>
                  <a:latin typeface="Cambria Math" panose="02040503050406030204" pitchFamily="18" charset="0"/>
                  <a:ea typeface="+mn-ea"/>
                  <a:cs typeface="+mn-cs"/>
                </a:rPr>
                <a:t>{</a:t>
              </a:r>
              <a:r>
                <a:rPr kumimoji="1" lang="en-US" altLang="ja-JP" sz="1400" b="0" i="0">
                  <a:solidFill>
                    <a:schemeClr val="tx1"/>
                  </a:solidFill>
                  <a:effectLst/>
                  <a:latin typeface="Cambria Math" panose="02040503050406030204" pitchFamily="18" charset="0"/>
                  <a:ea typeface="+mn-ea"/>
                  <a:cs typeface="+mn-cs"/>
                </a:rPr>
                <a:t>ℎ−(1−〖ƒ∗γ〗_𝑡1/(γ_𝑤+ƒ∗γ_𝑢∗γ_𝑡2^′ )) ℎ_𝑤−(𝑄_𝑑+𝐵_𝑛+𝑊)/π(γ_𝑤+ƒ∗γ_𝑢∗γ_𝑡2^′ )  (2/𝑑_2 )^2 }</a:t>
              </a:r>
              <a:endParaRPr kumimoji="1" lang="ja-JP" altLang="en-US" sz="1400"/>
            </a:p>
          </xdr:txBody>
        </xdr:sp>
      </mc:Fallback>
    </mc:AlternateContent>
    <xdr:clientData/>
  </xdr:oneCellAnchor>
  <mc:AlternateContent xmlns:mc="http://schemas.openxmlformats.org/markup-compatibility/2006">
    <mc:Choice xmlns:a14="http://schemas.microsoft.com/office/drawing/2010/main" Requires="a14">
      <xdr:oneCellAnchor>
        <xdr:from>
          <xdr:col>3</xdr:col>
          <xdr:colOff>0</xdr:colOff>
          <xdr:row>42</xdr:row>
          <xdr:rowOff>9526</xdr:rowOff>
        </xdr:from>
        <xdr:ext cx="3238500" cy="3657600"/>
        <xdr:pic>
          <xdr:nvPicPr>
            <xdr:cNvPr id="19" name="図 18">
              <a:extLst>
                <a:ext uri="{FF2B5EF4-FFF2-40B4-BE49-F238E27FC236}">
                  <a16:creationId xmlns:a16="http://schemas.microsoft.com/office/drawing/2014/main" id="{00000000-0008-0000-0500-000013000000}"/>
                </a:ext>
              </a:extLst>
            </xdr:cNvPr>
            <xdr:cNvPicPr>
              <a:picLocks noChangeAspect="1" noChangeArrowheads="1"/>
              <a:extLst>
                <a:ext uri="{84589F7E-364E-4C9E-8A38-B11213B215E9}">
                  <a14:cameraTool cellRange="加味率リスト!$L$1:$Q$19" spid="_x0000_s3999"/>
                </a:ext>
              </a:extLst>
            </xdr:cNvPicPr>
          </xdr:nvPicPr>
          <xdr:blipFill>
            <a:blip xmlns:r="http://schemas.openxmlformats.org/officeDocument/2006/relationships" r:embed="rId1"/>
            <a:srcRect/>
            <a:stretch>
              <a:fillRect/>
            </a:stretch>
          </xdr:blipFill>
          <xdr:spPr bwMode="auto">
            <a:xfrm>
              <a:off x="971550" y="14011276"/>
              <a:ext cx="3238500" cy="3657600"/>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14</xdr:col>
      <xdr:colOff>36719</xdr:colOff>
      <xdr:row>42</xdr:row>
      <xdr:rowOff>161925</xdr:rowOff>
    </xdr:from>
    <xdr:to>
      <xdr:col>20</xdr:col>
      <xdr:colOff>0</xdr:colOff>
      <xdr:row>52</xdr:row>
      <xdr:rowOff>186514</xdr:rowOff>
    </xdr:to>
    <xdr:grpSp>
      <xdr:nvGrpSpPr>
        <xdr:cNvPr id="70" name="Group 108">
          <a:extLst>
            <a:ext uri="{FF2B5EF4-FFF2-40B4-BE49-F238E27FC236}">
              <a16:creationId xmlns:a16="http://schemas.microsoft.com/office/drawing/2014/main" id="{00000000-0008-0000-0500-000046000000}"/>
            </a:ext>
          </a:extLst>
        </xdr:cNvPr>
        <xdr:cNvGrpSpPr>
          <a:grpSpLocks/>
        </xdr:cNvGrpSpPr>
      </xdr:nvGrpSpPr>
      <xdr:grpSpPr bwMode="auto">
        <a:xfrm>
          <a:off x="4570619" y="14163675"/>
          <a:ext cx="1906381" cy="3358339"/>
          <a:chOff x="143" y="1316"/>
          <a:chExt cx="215" cy="383"/>
        </a:xfrm>
      </xdr:grpSpPr>
      <xdr:sp macro="" textlink="">
        <xdr:nvSpPr>
          <xdr:cNvPr id="71" name="Text Box 109">
            <a:extLst>
              <a:ext uri="{FF2B5EF4-FFF2-40B4-BE49-F238E27FC236}">
                <a16:creationId xmlns:a16="http://schemas.microsoft.com/office/drawing/2014/main" id="{00000000-0008-0000-0500-000047000000}"/>
              </a:ext>
            </a:extLst>
          </xdr:cNvPr>
          <xdr:cNvSpPr txBox="1">
            <a:spLocks noChangeArrowheads="1"/>
          </xdr:cNvSpPr>
        </xdr:nvSpPr>
        <xdr:spPr bwMode="auto">
          <a:xfrm>
            <a:off x="306" y="1316"/>
            <a:ext cx="50" cy="18"/>
          </a:xfrm>
          <a:prstGeom prst="rect">
            <a:avLst/>
          </a:prstGeom>
          <a:noFill/>
          <a:ln>
            <a:noFill/>
          </a:ln>
        </xdr:spPr>
        <xdr:txBody>
          <a:bodyPr vertOverflow="clip" wrap="square" lIns="27432" tIns="18288" rIns="0" bIns="0" anchor="ctr" upright="1"/>
          <a:lstStyle/>
          <a:p>
            <a:pPr algn="l" rtl="0">
              <a:defRPr sz="1000"/>
            </a:pPr>
            <a:r>
              <a:rPr lang="en-US" altLang="ja-JP" sz="800" b="0" i="0" u="none" strike="noStrike" baseline="0">
                <a:solidFill>
                  <a:srgbClr val="000000"/>
                </a:solidFill>
                <a:latin typeface="+mn-ea"/>
                <a:ea typeface="+mn-ea"/>
              </a:rPr>
              <a:t>110+MR</a:t>
            </a:r>
          </a:p>
        </xdr:txBody>
      </xdr:sp>
      <xdr:sp macro="" textlink="">
        <xdr:nvSpPr>
          <xdr:cNvPr id="72" name="Text Box 110">
            <a:extLst>
              <a:ext uri="{FF2B5EF4-FFF2-40B4-BE49-F238E27FC236}">
                <a16:creationId xmlns:a16="http://schemas.microsoft.com/office/drawing/2014/main" id="{00000000-0008-0000-0500-000048000000}"/>
              </a:ext>
            </a:extLst>
          </xdr:cNvPr>
          <xdr:cNvSpPr txBox="1">
            <a:spLocks noChangeArrowheads="1"/>
          </xdr:cNvSpPr>
        </xdr:nvSpPr>
        <xdr:spPr bwMode="auto">
          <a:xfrm>
            <a:off x="309" y="1343"/>
            <a:ext cx="37" cy="26"/>
          </a:xfrm>
          <a:prstGeom prst="rect">
            <a:avLst/>
          </a:prstGeom>
          <a:noFill/>
          <a:ln>
            <a:noFill/>
          </a:ln>
        </xdr:spPr>
        <xdr:txBody>
          <a:bodyPr vertOverflow="clip" wrap="square" lIns="27432" tIns="18288" rIns="0" bIns="0" anchor="ctr" upright="1"/>
          <a:lstStyle/>
          <a:p>
            <a:pPr algn="l" rtl="0">
              <a:defRPr sz="1000"/>
            </a:pPr>
            <a:r>
              <a:rPr lang="en-US" altLang="ja-JP" sz="1000" b="0" i="0" u="none" strike="noStrike" baseline="0">
                <a:solidFill>
                  <a:srgbClr val="000000"/>
                </a:solidFill>
                <a:latin typeface="+mn-ea"/>
                <a:ea typeface="+mn-ea"/>
              </a:rPr>
              <a:t>M1T</a:t>
            </a:r>
          </a:p>
        </xdr:txBody>
      </xdr:sp>
      <xdr:sp macro="" textlink="">
        <xdr:nvSpPr>
          <xdr:cNvPr id="73" name="Text Box 111">
            <a:extLst>
              <a:ext uri="{FF2B5EF4-FFF2-40B4-BE49-F238E27FC236}">
                <a16:creationId xmlns:a16="http://schemas.microsoft.com/office/drawing/2014/main" id="{00000000-0008-0000-0500-000049000000}"/>
              </a:ext>
            </a:extLst>
          </xdr:cNvPr>
          <xdr:cNvSpPr txBox="1">
            <a:spLocks noChangeArrowheads="1"/>
          </xdr:cNvSpPr>
        </xdr:nvSpPr>
        <xdr:spPr bwMode="auto">
          <a:xfrm>
            <a:off x="309" y="1441"/>
            <a:ext cx="28" cy="23"/>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mn-ea"/>
                <a:ea typeface="+mn-ea"/>
              </a:rPr>
              <a:t>M1S</a:t>
            </a:r>
          </a:p>
        </xdr:txBody>
      </xdr:sp>
      <xdr:grpSp>
        <xdr:nvGrpSpPr>
          <xdr:cNvPr id="74" name="Group 112">
            <a:extLst>
              <a:ext uri="{FF2B5EF4-FFF2-40B4-BE49-F238E27FC236}">
                <a16:creationId xmlns:a16="http://schemas.microsoft.com/office/drawing/2014/main" id="{00000000-0008-0000-0500-00004A000000}"/>
              </a:ext>
            </a:extLst>
          </xdr:cNvPr>
          <xdr:cNvGrpSpPr>
            <a:grpSpLocks/>
          </xdr:cNvGrpSpPr>
        </xdr:nvGrpSpPr>
        <xdr:grpSpPr bwMode="auto">
          <a:xfrm>
            <a:off x="143" y="1317"/>
            <a:ext cx="193" cy="382"/>
            <a:chOff x="143" y="1317"/>
            <a:chExt cx="193" cy="382"/>
          </a:xfrm>
        </xdr:grpSpPr>
        <xdr:grpSp>
          <xdr:nvGrpSpPr>
            <xdr:cNvPr id="77" name="Group 113">
              <a:extLst>
                <a:ext uri="{FF2B5EF4-FFF2-40B4-BE49-F238E27FC236}">
                  <a16:creationId xmlns:a16="http://schemas.microsoft.com/office/drawing/2014/main" id="{00000000-0008-0000-0500-00004D000000}"/>
                </a:ext>
              </a:extLst>
            </xdr:cNvPr>
            <xdr:cNvGrpSpPr>
              <a:grpSpLocks/>
            </xdr:cNvGrpSpPr>
          </xdr:nvGrpSpPr>
          <xdr:grpSpPr bwMode="auto">
            <a:xfrm>
              <a:off x="143" y="1318"/>
              <a:ext cx="193" cy="381"/>
              <a:chOff x="143" y="1318"/>
              <a:chExt cx="193" cy="381"/>
            </a:xfrm>
          </xdr:grpSpPr>
          <xdr:sp macro="" textlink="">
            <xdr:nvSpPr>
              <xdr:cNvPr id="88" name="Line 114">
                <a:extLst>
                  <a:ext uri="{FF2B5EF4-FFF2-40B4-BE49-F238E27FC236}">
                    <a16:creationId xmlns:a16="http://schemas.microsoft.com/office/drawing/2014/main" id="{00000000-0008-0000-0500-000058000000}"/>
                  </a:ext>
                </a:extLst>
              </xdr:cNvPr>
              <xdr:cNvSpPr>
                <a:spLocks noChangeShapeType="1"/>
              </xdr:cNvSpPr>
            </xdr:nvSpPr>
            <xdr:spPr bwMode="auto">
              <a:xfrm>
                <a:off x="144" y="1318"/>
                <a:ext cx="1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sz="1000"/>
              </a:p>
            </xdr:txBody>
          </xdr:sp>
          <xdr:grpSp>
            <xdr:nvGrpSpPr>
              <xdr:cNvPr id="90" name="Group 116">
                <a:extLst>
                  <a:ext uri="{FF2B5EF4-FFF2-40B4-BE49-F238E27FC236}">
                    <a16:creationId xmlns:a16="http://schemas.microsoft.com/office/drawing/2014/main" id="{00000000-0008-0000-0500-00005A000000}"/>
                  </a:ext>
                </a:extLst>
              </xdr:cNvPr>
              <xdr:cNvGrpSpPr>
                <a:grpSpLocks/>
              </xdr:cNvGrpSpPr>
            </xdr:nvGrpSpPr>
            <xdr:grpSpPr bwMode="auto">
              <a:xfrm>
                <a:off x="143" y="1318"/>
                <a:ext cx="136" cy="381"/>
                <a:chOff x="143" y="1324"/>
                <a:chExt cx="136" cy="381"/>
              </a:xfrm>
            </xdr:grpSpPr>
            <xdr:grpSp>
              <xdr:nvGrpSpPr>
                <xdr:cNvPr id="91" name="Group 117">
                  <a:extLst>
                    <a:ext uri="{FF2B5EF4-FFF2-40B4-BE49-F238E27FC236}">
                      <a16:creationId xmlns:a16="http://schemas.microsoft.com/office/drawing/2014/main" id="{00000000-0008-0000-0500-00005B000000}"/>
                    </a:ext>
                  </a:extLst>
                </xdr:cNvPr>
                <xdr:cNvGrpSpPr>
                  <a:grpSpLocks/>
                </xdr:cNvGrpSpPr>
              </xdr:nvGrpSpPr>
              <xdr:grpSpPr bwMode="auto">
                <a:xfrm>
                  <a:off x="143" y="1324"/>
                  <a:ext cx="134" cy="381"/>
                  <a:chOff x="51" y="1319"/>
                  <a:chExt cx="134" cy="381"/>
                </a:xfrm>
              </xdr:grpSpPr>
              <xdr:sp macro="" textlink="">
                <xdr:nvSpPr>
                  <xdr:cNvPr id="94" name="Freeform 118">
                    <a:extLst>
                      <a:ext uri="{FF2B5EF4-FFF2-40B4-BE49-F238E27FC236}">
                        <a16:creationId xmlns:a16="http://schemas.microsoft.com/office/drawing/2014/main" id="{00000000-0008-0000-0500-00005E000000}"/>
                      </a:ext>
                    </a:extLst>
                  </xdr:cNvPr>
                  <xdr:cNvSpPr>
                    <a:spLocks/>
                  </xdr:cNvSpPr>
                </xdr:nvSpPr>
                <xdr:spPr bwMode="auto">
                  <a:xfrm>
                    <a:off x="120" y="1319"/>
                    <a:ext cx="60" cy="7"/>
                  </a:xfrm>
                  <a:custGeom>
                    <a:avLst/>
                    <a:gdLst>
                      <a:gd name="T0" fmla="*/ 0 w 94"/>
                      <a:gd name="T1" fmla="*/ 1 h 10"/>
                      <a:gd name="T2" fmla="*/ 1 w 94"/>
                      <a:gd name="T3" fmla="*/ 0 h 10"/>
                      <a:gd name="T4" fmla="*/ 1 w 94"/>
                      <a:gd name="T5" fmla="*/ 0 h 10"/>
                      <a:gd name="T6" fmla="*/ 1 w 94"/>
                      <a:gd name="T7" fmla="*/ 1 h 10"/>
                      <a:gd name="T8" fmla="*/ 0 w 94"/>
                      <a:gd name="T9" fmla="*/ 1 h 1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4" h="10">
                        <a:moveTo>
                          <a:pt x="0" y="10"/>
                        </a:moveTo>
                        <a:lnTo>
                          <a:pt x="7" y="0"/>
                        </a:lnTo>
                        <a:lnTo>
                          <a:pt x="86" y="0"/>
                        </a:lnTo>
                        <a:lnTo>
                          <a:pt x="94" y="10"/>
                        </a:lnTo>
                        <a:lnTo>
                          <a:pt x="0" y="10"/>
                        </a:lnTo>
                        <a:close/>
                      </a:path>
                    </a:pathLst>
                  </a:custGeom>
                  <a:solidFill>
                    <a:srgbClr xmlns:mc="http://schemas.openxmlformats.org/markup-compatibility/2006" xmlns:a14="http://schemas.microsoft.com/office/drawing/2010/main" val="969696" mc:Ignorable="a14" a14:legacySpreadsheetColorIndex="55"/>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95" name="Group 119">
                    <a:extLst>
                      <a:ext uri="{FF2B5EF4-FFF2-40B4-BE49-F238E27FC236}">
                        <a16:creationId xmlns:a16="http://schemas.microsoft.com/office/drawing/2014/main" id="{00000000-0008-0000-0500-00005F000000}"/>
                      </a:ext>
                    </a:extLst>
                  </xdr:cNvPr>
                  <xdr:cNvGrpSpPr>
                    <a:grpSpLocks/>
                  </xdr:cNvGrpSpPr>
                </xdr:nvGrpSpPr>
                <xdr:grpSpPr bwMode="auto">
                  <a:xfrm>
                    <a:off x="51" y="1319"/>
                    <a:ext cx="134" cy="381"/>
                    <a:chOff x="51" y="1319"/>
                    <a:chExt cx="134" cy="381"/>
                  </a:xfrm>
                </xdr:grpSpPr>
                <xdr:sp macro="" textlink="">
                  <xdr:nvSpPr>
                    <xdr:cNvPr id="98" name="Freeform 120">
                      <a:extLst>
                        <a:ext uri="{FF2B5EF4-FFF2-40B4-BE49-F238E27FC236}">
                          <a16:creationId xmlns:a16="http://schemas.microsoft.com/office/drawing/2014/main" id="{00000000-0008-0000-0500-000062000000}"/>
                        </a:ext>
                      </a:extLst>
                    </xdr:cNvPr>
                    <xdr:cNvSpPr>
                      <a:spLocks/>
                    </xdr:cNvSpPr>
                  </xdr:nvSpPr>
                  <xdr:spPr bwMode="auto">
                    <a:xfrm>
                      <a:off x="52" y="1319"/>
                      <a:ext cx="76" cy="255"/>
                    </a:xfrm>
                    <a:custGeom>
                      <a:avLst/>
                      <a:gdLst>
                        <a:gd name="T0" fmla="*/ 0 w 73"/>
                        <a:gd name="T1" fmla="*/ 255 h 255"/>
                        <a:gd name="T2" fmla="*/ 0 w 73"/>
                        <a:gd name="T3" fmla="*/ 0 h 255"/>
                        <a:gd name="T4" fmla="*/ 205 w 73"/>
                        <a:gd name="T5" fmla="*/ 0 h 255"/>
                        <a:gd name="T6" fmla="*/ 189 w 73"/>
                        <a:gd name="T7" fmla="*/ 7 h 255"/>
                        <a:gd name="T8" fmla="*/ 196 w 73"/>
                        <a:gd name="T9" fmla="*/ 17 h 255"/>
                        <a:gd name="T10" fmla="*/ 92 w 73"/>
                        <a:gd name="T11" fmla="*/ 68 h 255"/>
                        <a:gd name="T12" fmla="*/ 85 w 73"/>
                        <a:gd name="T13" fmla="*/ 217 h 255"/>
                        <a:gd name="T14" fmla="*/ 0 w 73"/>
                        <a:gd name="T15" fmla="*/ 255 h 25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73" h="255">
                          <a:moveTo>
                            <a:pt x="0" y="255"/>
                          </a:moveTo>
                          <a:lnTo>
                            <a:pt x="0" y="0"/>
                          </a:lnTo>
                          <a:lnTo>
                            <a:pt x="73" y="0"/>
                          </a:lnTo>
                          <a:lnTo>
                            <a:pt x="67" y="7"/>
                          </a:lnTo>
                          <a:lnTo>
                            <a:pt x="69" y="17"/>
                          </a:lnTo>
                          <a:lnTo>
                            <a:pt x="33" y="68"/>
                          </a:lnTo>
                          <a:lnTo>
                            <a:pt x="31" y="217"/>
                          </a:lnTo>
                          <a:lnTo>
                            <a:pt x="0" y="255"/>
                          </a:lnTo>
                          <a:close/>
                        </a:path>
                      </a:pathLst>
                    </a:custGeom>
                    <a:solidFill>
                      <a:srgbClr xmlns:mc="http://schemas.openxmlformats.org/markup-compatibility/2006" xmlns:a14="http://schemas.microsoft.com/office/drawing/2010/main" val="FFCC99" mc:Ignorable="a14" a14:legacySpreadsheetColorIndex="47"/>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nvGrpSpPr>
                    <xdr:cNvPr id="99" name="Group 121">
                      <a:extLst>
                        <a:ext uri="{FF2B5EF4-FFF2-40B4-BE49-F238E27FC236}">
                          <a16:creationId xmlns:a16="http://schemas.microsoft.com/office/drawing/2014/main" id="{00000000-0008-0000-0500-000063000000}"/>
                        </a:ext>
                      </a:extLst>
                    </xdr:cNvPr>
                    <xdr:cNvGrpSpPr>
                      <a:grpSpLocks/>
                    </xdr:cNvGrpSpPr>
                  </xdr:nvGrpSpPr>
                  <xdr:grpSpPr bwMode="auto">
                    <a:xfrm>
                      <a:off x="51" y="1325"/>
                      <a:ext cx="134" cy="375"/>
                      <a:chOff x="52" y="1327"/>
                      <a:chExt cx="134" cy="375"/>
                    </a:xfrm>
                  </xdr:grpSpPr>
                  <xdr:sp macro="" textlink="">
                    <xdr:nvSpPr>
                      <xdr:cNvPr id="100" name="Freeform 122">
                        <a:extLst>
                          <a:ext uri="{FF2B5EF4-FFF2-40B4-BE49-F238E27FC236}">
                            <a16:creationId xmlns:a16="http://schemas.microsoft.com/office/drawing/2014/main" id="{00000000-0008-0000-0500-000064000000}"/>
                          </a:ext>
                        </a:extLst>
                      </xdr:cNvPr>
                      <xdr:cNvSpPr>
                        <a:spLocks/>
                      </xdr:cNvSpPr>
                    </xdr:nvSpPr>
                    <xdr:spPr bwMode="auto">
                      <a:xfrm>
                        <a:off x="87" y="1327"/>
                        <a:ext cx="94" cy="206"/>
                      </a:xfrm>
                      <a:custGeom>
                        <a:avLst/>
                        <a:gdLst>
                          <a:gd name="T0" fmla="*/ 1 w 149"/>
                          <a:gd name="T1" fmla="*/ 0 h 335"/>
                          <a:gd name="T2" fmla="*/ 1 w 149"/>
                          <a:gd name="T3" fmla="*/ 1 h 335"/>
                          <a:gd name="T4" fmla="*/ 0 w 149"/>
                          <a:gd name="T5" fmla="*/ 1 h 335"/>
                          <a:gd name="T6" fmla="*/ 0 w 149"/>
                          <a:gd name="T7" fmla="*/ 1 h 335"/>
                          <a:gd name="T8" fmla="*/ 1 w 149"/>
                          <a:gd name="T9" fmla="*/ 1 h 335"/>
                          <a:gd name="T10" fmla="*/ 1 w 149"/>
                          <a:gd name="T11" fmla="*/ 1 h 335"/>
                          <a:gd name="T12" fmla="*/ 1 w 149"/>
                          <a:gd name="T13" fmla="*/ 0 h 33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49" h="335">
                            <a:moveTo>
                              <a:pt x="54" y="0"/>
                            </a:moveTo>
                            <a:lnTo>
                              <a:pt x="54" y="12"/>
                            </a:lnTo>
                            <a:lnTo>
                              <a:pt x="0" y="91"/>
                            </a:lnTo>
                            <a:lnTo>
                              <a:pt x="0" y="335"/>
                            </a:lnTo>
                            <a:lnTo>
                              <a:pt x="149" y="335"/>
                            </a:lnTo>
                            <a:lnTo>
                              <a:pt x="149" y="1"/>
                            </a:lnTo>
                            <a:lnTo>
                              <a:pt x="54" y="0"/>
                            </a:lnTo>
                            <a:close/>
                          </a:path>
                        </a:pathLst>
                      </a:custGeom>
                      <a:gradFill rotWithShape="1">
                        <a:gsLst>
                          <a:gs pos="0">
                            <a:srgbClr val="5D5D5D"/>
                          </a:gs>
                          <a:gs pos="50000">
                            <a:srgbClr xmlns:mc="http://schemas.openxmlformats.org/markup-compatibility/2006" xmlns:a14="http://schemas.microsoft.com/office/drawing/2010/main" val="C0C0C0" mc:Ignorable="a14" a14:legacySpreadsheetColorIndex="22"/>
                          </a:gs>
                          <a:gs pos="100000">
                            <a:srgbClr val="5D5D5D"/>
                          </a:gs>
                        </a:gsLst>
                        <a:lin ang="0" scaled="1"/>
                      </a:gradFill>
                      <a:ln w="9525" cap="flat" cmpd="sng">
                        <a:solidFill>
                          <a:srgbClr val="000000"/>
                        </a:solidFill>
                        <a:prstDash val="solid"/>
                        <a:round/>
                        <a:headEnd/>
                        <a:tailEnd/>
                      </a:ln>
                    </xdr:spPr>
                  </xdr:sp>
                  <xdr:sp macro="" textlink="">
                    <xdr:nvSpPr>
                      <xdr:cNvPr id="101" name="Line 123">
                        <a:extLst>
                          <a:ext uri="{FF2B5EF4-FFF2-40B4-BE49-F238E27FC236}">
                            <a16:creationId xmlns:a16="http://schemas.microsoft.com/office/drawing/2014/main" id="{00000000-0008-0000-0500-000065000000}"/>
                          </a:ext>
                        </a:extLst>
                      </xdr:cNvPr>
                      <xdr:cNvSpPr>
                        <a:spLocks noChangeShapeType="1"/>
                      </xdr:cNvSpPr>
                    </xdr:nvSpPr>
                    <xdr:spPr bwMode="auto">
                      <a:xfrm>
                        <a:off x="88" y="1384"/>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2" name="Line 124">
                        <a:extLst>
                          <a:ext uri="{FF2B5EF4-FFF2-40B4-BE49-F238E27FC236}">
                            <a16:creationId xmlns:a16="http://schemas.microsoft.com/office/drawing/2014/main" id="{00000000-0008-0000-0500-000066000000}"/>
                          </a:ext>
                        </a:extLst>
                      </xdr:cNvPr>
                      <xdr:cNvSpPr>
                        <a:spLocks noChangeShapeType="1"/>
                      </xdr:cNvSpPr>
                    </xdr:nvSpPr>
                    <xdr:spPr bwMode="auto">
                      <a:xfrm>
                        <a:off x="121" y="1335"/>
                        <a:ext cx="6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3" name="AutoShape 125">
                        <a:extLst>
                          <a:ext uri="{FF2B5EF4-FFF2-40B4-BE49-F238E27FC236}">
                            <a16:creationId xmlns:a16="http://schemas.microsoft.com/office/drawing/2014/main" id="{00000000-0008-0000-0500-000067000000}"/>
                          </a:ext>
                        </a:extLst>
                      </xdr:cNvPr>
                      <xdr:cNvSpPr>
                        <a:spLocks noChangeArrowheads="1"/>
                      </xdr:cNvSpPr>
                    </xdr:nvSpPr>
                    <xdr:spPr bwMode="auto">
                      <a:xfrm>
                        <a:off x="115" y="1679"/>
                        <a:ext cx="6" cy="21"/>
                      </a:xfrm>
                      <a:prstGeom prst="up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sz="1000"/>
                      </a:p>
                    </xdr:txBody>
                  </xdr:sp>
                  <xdr:sp macro="" textlink="">
                    <xdr:nvSpPr>
                      <xdr:cNvPr id="104" name="Text Box 126">
                        <a:extLst>
                          <a:ext uri="{FF2B5EF4-FFF2-40B4-BE49-F238E27FC236}">
                            <a16:creationId xmlns:a16="http://schemas.microsoft.com/office/drawing/2014/main" id="{00000000-0008-0000-0500-000068000000}"/>
                          </a:ext>
                        </a:extLst>
                      </xdr:cNvPr>
                      <xdr:cNvSpPr txBox="1">
                        <a:spLocks noChangeArrowheads="1"/>
                      </xdr:cNvSpPr>
                    </xdr:nvSpPr>
                    <xdr:spPr bwMode="auto">
                      <a:xfrm>
                        <a:off x="123" y="1464"/>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ctr" upright="1"/>
                      <a:lstStyle/>
                      <a:p>
                        <a:pPr algn="l" rtl="0">
                          <a:defRPr sz="1000"/>
                        </a:pPr>
                        <a:r>
                          <a:rPr lang="ja-JP" altLang="en-US" sz="1000" b="0" i="1" u="none" strike="noStrike" baseline="0">
                            <a:solidFill>
                              <a:srgbClr val="000000"/>
                            </a:solidFill>
                            <a:latin typeface="+mn-ea"/>
                            <a:ea typeface="+mn-ea"/>
                          </a:rPr>
                          <a:t>Ｑ</a:t>
                        </a:r>
                      </a:p>
                    </xdr:txBody>
                  </xdr:sp>
                  <xdr:sp macro="" textlink="">
                    <xdr:nvSpPr>
                      <xdr:cNvPr id="105" name="Text Box 127">
                        <a:extLst>
                          <a:ext uri="{FF2B5EF4-FFF2-40B4-BE49-F238E27FC236}">
                            <a16:creationId xmlns:a16="http://schemas.microsoft.com/office/drawing/2014/main" id="{00000000-0008-0000-0500-000069000000}"/>
                          </a:ext>
                        </a:extLst>
                      </xdr:cNvPr>
                      <xdr:cNvSpPr txBox="1">
                        <a:spLocks noChangeArrowheads="1"/>
                      </xdr:cNvSpPr>
                    </xdr:nvSpPr>
                    <xdr:spPr bwMode="auto">
                      <a:xfrm>
                        <a:off x="126" y="1679"/>
                        <a:ext cx="23"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000" b="0" i="1" u="none" strike="noStrike" baseline="0">
                            <a:solidFill>
                              <a:srgbClr val="000000"/>
                            </a:solidFill>
                            <a:latin typeface="+mn-ea"/>
                            <a:ea typeface="+mn-ea"/>
                          </a:rPr>
                          <a:t>Ｕ</a:t>
                        </a:r>
                      </a:p>
                    </xdr:txBody>
                  </xdr:sp>
                  <xdr:sp macro="" textlink="">
                    <xdr:nvSpPr>
                      <xdr:cNvPr id="106" name="AutoShape 128">
                        <a:extLst>
                          <a:ext uri="{FF2B5EF4-FFF2-40B4-BE49-F238E27FC236}">
                            <a16:creationId xmlns:a16="http://schemas.microsoft.com/office/drawing/2014/main" id="{00000000-0008-0000-0500-00006A000000}"/>
                          </a:ext>
                        </a:extLst>
                      </xdr:cNvPr>
                      <xdr:cNvSpPr>
                        <a:spLocks noChangeArrowheads="1"/>
                      </xdr:cNvSpPr>
                    </xdr:nvSpPr>
                    <xdr:spPr bwMode="auto">
                      <a:xfrm>
                        <a:off x="131" y="1491"/>
                        <a:ext cx="6" cy="27"/>
                      </a:xfrm>
                      <a:prstGeom prst="downArrow">
                        <a:avLst>
                          <a:gd name="adj1" fmla="val 50000"/>
                          <a:gd name="adj2" fmla="val 875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7" name="Freeform 129">
                        <a:extLst>
                          <a:ext uri="{FF2B5EF4-FFF2-40B4-BE49-F238E27FC236}">
                            <a16:creationId xmlns:a16="http://schemas.microsoft.com/office/drawing/2014/main" id="{00000000-0008-0000-0500-00006B000000}"/>
                          </a:ext>
                        </a:extLst>
                      </xdr:cNvPr>
                      <xdr:cNvSpPr>
                        <a:spLocks/>
                      </xdr:cNvSpPr>
                    </xdr:nvSpPr>
                    <xdr:spPr bwMode="auto">
                      <a:xfrm>
                        <a:off x="53" y="1533"/>
                        <a:ext cx="133" cy="145"/>
                      </a:xfrm>
                      <a:custGeom>
                        <a:avLst/>
                        <a:gdLst>
                          <a:gd name="T0" fmla="*/ 32 w 133"/>
                          <a:gd name="T1" fmla="*/ 0 h 145"/>
                          <a:gd name="T2" fmla="*/ 0 w 133"/>
                          <a:gd name="T3" fmla="*/ 37 h 145"/>
                          <a:gd name="T4" fmla="*/ 0 w 133"/>
                          <a:gd name="T5" fmla="*/ 145 h 145"/>
                          <a:gd name="T6" fmla="*/ 133 w 133"/>
                          <a:gd name="T7" fmla="*/ 145 h 145"/>
                          <a:gd name="T8" fmla="*/ 133 w 133"/>
                          <a:gd name="T9" fmla="*/ 1 h 145"/>
                          <a:gd name="T10" fmla="*/ 32 w 133"/>
                          <a:gd name="T11" fmla="*/ 0 h 145"/>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33" h="145">
                            <a:moveTo>
                              <a:pt x="32" y="0"/>
                            </a:moveTo>
                            <a:lnTo>
                              <a:pt x="0" y="37"/>
                            </a:lnTo>
                            <a:lnTo>
                              <a:pt x="0" y="145"/>
                            </a:lnTo>
                            <a:lnTo>
                              <a:pt x="133" y="145"/>
                            </a:lnTo>
                            <a:lnTo>
                              <a:pt x="133" y="1"/>
                            </a:lnTo>
                            <a:lnTo>
                              <a:pt x="32" y="0"/>
                            </a:lnTo>
                            <a:close/>
                          </a:path>
                        </a:pathLst>
                      </a:custGeom>
                      <a:gradFill rotWithShape="1">
                        <a:gsLst>
                          <a:gs pos="0">
                            <a:srgbClr val="353535"/>
                          </a:gs>
                          <a:gs pos="50000">
                            <a:srgbClr xmlns:mc="http://schemas.openxmlformats.org/markup-compatibility/2006" xmlns:a14="http://schemas.microsoft.com/office/drawing/2010/main" val="C0C0C0" mc:Ignorable="a14" a14:legacySpreadsheetColorIndex="22"/>
                          </a:gs>
                          <a:gs pos="100000">
                            <a:srgbClr val="353535"/>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108" name="Line 130">
                        <a:extLst>
                          <a:ext uri="{FF2B5EF4-FFF2-40B4-BE49-F238E27FC236}">
                            <a16:creationId xmlns:a16="http://schemas.microsoft.com/office/drawing/2014/main" id="{00000000-0008-0000-0500-00006C000000}"/>
                          </a:ext>
                        </a:extLst>
                      </xdr:cNvPr>
                      <xdr:cNvSpPr>
                        <a:spLocks noChangeShapeType="1"/>
                      </xdr:cNvSpPr>
                    </xdr:nvSpPr>
                    <xdr:spPr bwMode="auto">
                      <a:xfrm>
                        <a:off x="52" y="1571"/>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9" name="AutoShape 131">
                        <a:extLst>
                          <a:ext uri="{FF2B5EF4-FFF2-40B4-BE49-F238E27FC236}">
                            <a16:creationId xmlns:a16="http://schemas.microsoft.com/office/drawing/2014/main" id="{00000000-0008-0000-0500-00006D000000}"/>
                          </a:ext>
                        </a:extLst>
                      </xdr:cNvPr>
                      <xdr:cNvSpPr>
                        <a:spLocks noChangeArrowheads="1"/>
                      </xdr:cNvSpPr>
                    </xdr:nvSpPr>
                    <xdr:spPr bwMode="auto">
                      <a:xfrm>
                        <a:off x="115" y="1654"/>
                        <a:ext cx="6" cy="23"/>
                      </a:xfrm>
                      <a:prstGeom prst="downArrow">
                        <a:avLst>
                          <a:gd name="adj1" fmla="val 50000"/>
                          <a:gd name="adj2" fmla="val 10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ja-JP" altLang="en-US" sz="1000"/>
                      </a:p>
                    </xdr:txBody>
                  </xdr:sp>
                  <xdr:sp macro="" textlink="">
                    <xdr:nvSpPr>
                      <xdr:cNvPr id="110" name="Text Box 132">
                        <a:extLst>
                          <a:ext uri="{FF2B5EF4-FFF2-40B4-BE49-F238E27FC236}">
                            <a16:creationId xmlns:a16="http://schemas.microsoft.com/office/drawing/2014/main" id="{00000000-0008-0000-0500-00006E000000}"/>
                          </a:ext>
                        </a:extLst>
                      </xdr:cNvPr>
                      <xdr:cNvSpPr txBox="1">
                        <a:spLocks noChangeArrowheads="1"/>
                      </xdr:cNvSpPr>
                    </xdr:nvSpPr>
                    <xdr:spPr bwMode="auto">
                      <a:xfrm>
                        <a:off x="107" y="1629"/>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000" b="0" i="1" u="none" strike="noStrike" baseline="0">
                            <a:solidFill>
                              <a:srgbClr val="000000"/>
                            </a:solidFill>
                            <a:latin typeface="+mn-ea"/>
                            <a:ea typeface="+mn-ea"/>
                          </a:rPr>
                          <a:t>Ｗ</a:t>
                        </a:r>
                      </a:p>
                    </xdr:txBody>
                  </xdr:sp>
                  <xdr:sp macro="" textlink="">
                    <xdr:nvSpPr>
                      <xdr:cNvPr id="111" name="Line 133">
                        <a:extLst>
                          <a:ext uri="{FF2B5EF4-FFF2-40B4-BE49-F238E27FC236}">
                            <a16:creationId xmlns:a16="http://schemas.microsoft.com/office/drawing/2014/main" id="{00000000-0008-0000-0500-00006F000000}"/>
                          </a:ext>
                        </a:extLst>
                      </xdr:cNvPr>
                      <xdr:cNvSpPr>
                        <a:spLocks noChangeShapeType="1"/>
                      </xdr:cNvSpPr>
                    </xdr:nvSpPr>
                    <xdr:spPr bwMode="auto">
                      <a:xfrm>
                        <a:off x="53" y="1664"/>
                        <a:ext cx="13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sz="1000"/>
                      </a:p>
                    </xdr:txBody>
                  </xdr:sp>
                </xdr:grpSp>
              </xdr:grpSp>
              <xdr:sp macro="" textlink="">
                <xdr:nvSpPr>
                  <xdr:cNvPr id="96" name="Text Box 134">
                    <a:extLst>
                      <a:ext uri="{FF2B5EF4-FFF2-40B4-BE49-F238E27FC236}">
                        <a16:creationId xmlns:a16="http://schemas.microsoft.com/office/drawing/2014/main" id="{00000000-0008-0000-0500-000060000000}"/>
                      </a:ext>
                    </a:extLst>
                  </xdr:cNvPr>
                  <xdr:cNvSpPr txBox="1">
                    <a:spLocks noChangeArrowheads="1"/>
                  </xdr:cNvSpPr>
                </xdr:nvSpPr>
                <xdr:spPr bwMode="auto">
                  <a:xfrm>
                    <a:off x="106" y="1578"/>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000" b="0" i="0" u="none" strike="noStrike" baseline="0">
                        <a:solidFill>
                          <a:srgbClr val="000000"/>
                        </a:solidFill>
                        <a:latin typeface="+mn-ea"/>
                        <a:ea typeface="+mn-ea"/>
                      </a:rPr>
                      <a:t>d</a:t>
                    </a:r>
                    <a:r>
                      <a:rPr lang="en-US" altLang="ja-JP" sz="1000" b="0" i="0" u="none" strike="noStrike" baseline="-25000">
                        <a:solidFill>
                          <a:srgbClr val="000000"/>
                        </a:solidFill>
                        <a:latin typeface="+mn-ea"/>
                        <a:ea typeface="+mn-ea"/>
                      </a:rPr>
                      <a:t>2</a:t>
                    </a:r>
                  </a:p>
                </xdr:txBody>
              </xdr:sp>
              <xdr:sp macro="" textlink="">
                <xdr:nvSpPr>
                  <xdr:cNvPr id="97" name="Text Box 135">
                    <a:extLst>
                      <a:ext uri="{FF2B5EF4-FFF2-40B4-BE49-F238E27FC236}">
                        <a16:creationId xmlns:a16="http://schemas.microsoft.com/office/drawing/2014/main" id="{00000000-0008-0000-0500-000061000000}"/>
                      </a:ext>
                    </a:extLst>
                  </xdr:cNvPr>
                  <xdr:cNvSpPr txBox="1">
                    <a:spLocks noChangeArrowheads="1"/>
                  </xdr:cNvSpPr>
                </xdr:nvSpPr>
                <xdr:spPr bwMode="auto">
                  <a:xfrm>
                    <a:off x="120" y="1413"/>
                    <a:ext cx="22" cy="23"/>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27432" bIns="0" anchor="ctr" upright="1"/>
                  <a:lstStyle/>
                  <a:p>
                    <a:pPr algn="ctr" rtl="0">
                      <a:defRPr sz="1000"/>
                    </a:pPr>
                    <a:r>
                      <a:rPr lang="en-US" altLang="ja-JP" sz="1000" b="0" i="0" u="none" strike="noStrike" baseline="0">
                        <a:solidFill>
                          <a:srgbClr val="000000"/>
                        </a:solidFill>
                        <a:latin typeface="+mn-ea"/>
                        <a:ea typeface="+mn-ea"/>
                      </a:rPr>
                      <a:t>d</a:t>
                    </a:r>
                    <a:r>
                      <a:rPr lang="en-US" altLang="ja-JP" sz="1000" b="0" i="0" u="none" strike="noStrike" baseline="-25000">
                        <a:solidFill>
                          <a:srgbClr val="000000"/>
                        </a:solidFill>
                        <a:latin typeface="+mn-ea"/>
                        <a:ea typeface="+mn-ea"/>
                      </a:rPr>
                      <a:t>1</a:t>
                    </a:r>
                  </a:p>
                </xdr:txBody>
              </xdr:sp>
            </xdr:grpSp>
            <xdr:sp macro="" textlink="">
              <xdr:nvSpPr>
                <xdr:cNvPr id="92" name="Line 136">
                  <a:extLst>
                    <a:ext uri="{FF2B5EF4-FFF2-40B4-BE49-F238E27FC236}">
                      <a16:creationId xmlns:a16="http://schemas.microsoft.com/office/drawing/2014/main" id="{00000000-0008-0000-0500-00005C000000}"/>
                    </a:ext>
                  </a:extLst>
                </xdr:cNvPr>
                <xdr:cNvSpPr>
                  <a:spLocks noChangeShapeType="1"/>
                </xdr:cNvSpPr>
              </xdr:nvSpPr>
              <xdr:spPr bwMode="auto">
                <a:xfrm>
                  <a:off x="178" y="1443"/>
                  <a:ext cx="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3" name="Line 137">
                  <a:extLst>
                    <a:ext uri="{FF2B5EF4-FFF2-40B4-BE49-F238E27FC236}">
                      <a16:creationId xmlns:a16="http://schemas.microsoft.com/office/drawing/2014/main" id="{00000000-0008-0000-0500-00005D000000}"/>
                    </a:ext>
                  </a:extLst>
                </xdr:cNvPr>
                <xdr:cNvSpPr>
                  <a:spLocks noChangeShapeType="1"/>
                </xdr:cNvSpPr>
              </xdr:nvSpPr>
              <xdr:spPr bwMode="auto">
                <a:xfrm>
                  <a:off x="144" y="1608"/>
                  <a:ext cx="13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grpSp>
        <xdr:sp macro="" textlink="">
          <xdr:nvSpPr>
            <xdr:cNvPr id="78" name="Line 138">
              <a:extLst>
                <a:ext uri="{FF2B5EF4-FFF2-40B4-BE49-F238E27FC236}">
                  <a16:creationId xmlns:a16="http://schemas.microsoft.com/office/drawing/2014/main" id="{00000000-0008-0000-0500-00004E000000}"/>
                </a:ext>
              </a:extLst>
            </xdr:cNvPr>
            <xdr:cNvSpPr>
              <a:spLocks noChangeShapeType="1"/>
            </xdr:cNvSpPr>
          </xdr:nvSpPr>
          <xdr:spPr bwMode="auto">
            <a:xfrm>
              <a:off x="280" y="1333"/>
              <a:ext cx="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79" name="Line 139">
              <a:extLst>
                <a:ext uri="{FF2B5EF4-FFF2-40B4-BE49-F238E27FC236}">
                  <a16:creationId xmlns:a16="http://schemas.microsoft.com/office/drawing/2014/main" id="{00000000-0008-0000-0500-00004F000000}"/>
                </a:ext>
              </a:extLst>
            </xdr:cNvPr>
            <xdr:cNvSpPr>
              <a:spLocks noChangeShapeType="1"/>
            </xdr:cNvSpPr>
          </xdr:nvSpPr>
          <xdr:spPr bwMode="auto">
            <a:xfrm flipV="1">
              <a:off x="279" y="1381"/>
              <a:ext cx="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80" name="Line 140">
              <a:extLst>
                <a:ext uri="{FF2B5EF4-FFF2-40B4-BE49-F238E27FC236}">
                  <a16:creationId xmlns:a16="http://schemas.microsoft.com/office/drawing/2014/main" id="{00000000-0008-0000-0500-000050000000}"/>
                </a:ext>
              </a:extLst>
            </xdr:cNvPr>
            <xdr:cNvSpPr>
              <a:spLocks noChangeShapeType="1"/>
            </xdr:cNvSpPr>
          </xdr:nvSpPr>
          <xdr:spPr bwMode="auto">
            <a:xfrm>
              <a:off x="280" y="1529"/>
              <a:ext cx="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1" name="Line 141">
              <a:extLst>
                <a:ext uri="{FF2B5EF4-FFF2-40B4-BE49-F238E27FC236}">
                  <a16:creationId xmlns:a16="http://schemas.microsoft.com/office/drawing/2014/main" id="{00000000-0008-0000-0500-000051000000}"/>
                </a:ext>
              </a:extLst>
            </xdr:cNvPr>
            <xdr:cNvSpPr>
              <a:spLocks noChangeShapeType="1"/>
            </xdr:cNvSpPr>
          </xdr:nvSpPr>
          <xdr:spPr bwMode="auto">
            <a:xfrm>
              <a:off x="280" y="1674"/>
              <a:ext cx="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82" name="Line 142">
              <a:extLst>
                <a:ext uri="{FF2B5EF4-FFF2-40B4-BE49-F238E27FC236}">
                  <a16:creationId xmlns:a16="http://schemas.microsoft.com/office/drawing/2014/main" id="{00000000-0008-0000-0500-000052000000}"/>
                </a:ext>
              </a:extLst>
            </xdr:cNvPr>
            <xdr:cNvSpPr>
              <a:spLocks noChangeShapeType="1"/>
            </xdr:cNvSpPr>
          </xdr:nvSpPr>
          <xdr:spPr bwMode="auto">
            <a:xfrm>
              <a:off x="303" y="1317"/>
              <a:ext cx="0" cy="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83" name="Line 143">
              <a:extLst>
                <a:ext uri="{FF2B5EF4-FFF2-40B4-BE49-F238E27FC236}">
                  <a16:creationId xmlns:a16="http://schemas.microsoft.com/office/drawing/2014/main" id="{00000000-0008-0000-0500-000053000000}"/>
                </a:ext>
              </a:extLst>
            </xdr:cNvPr>
            <xdr:cNvSpPr>
              <a:spLocks noChangeShapeType="1"/>
            </xdr:cNvSpPr>
          </xdr:nvSpPr>
          <xdr:spPr bwMode="auto">
            <a:xfrm>
              <a:off x="303" y="1333"/>
              <a:ext cx="0" cy="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84" name="Line 144">
              <a:extLst>
                <a:ext uri="{FF2B5EF4-FFF2-40B4-BE49-F238E27FC236}">
                  <a16:creationId xmlns:a16="http://schemas.microsoft.com/office/drawing/2014/main" id="{00000000-0008-0000-0500-000054000000}"/>
                </a:ext>
              </a:extLst>
            </xdr:cNvPr>
            <xdr:cNvSpPr>
              <a:spLocks noChangeShapeType="1"/>
            </xdr:cNvSpPr>
          </xdr:nvSpPr>
          <xdr:spPr bwMode="auto">
            <a:xfrm>
              <a:off x="303" y="1380"/>
              <a:ext cx="0" cy="1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5" name="Line 145">
              <a:extLst>
                <a:ext uri="{FF2B5EF4-FFF2-40B4-BE49-F238E27FC236}">
                  <a16:creationId xmlns:a16="http://schemas.microsoft.com/office/drawing/2014/main" id="{00000000-0008-0000-0500-000055000000}"/>
                </a:ext>
              </a:extLst>
            </xdr:cNvPr>
            <xdr:cNvSpPr>
              <a:spLocks noChangeShapeType="1"/>
            </xdr:cNvSpPr>
          </xdr:nvSpPr>
          <xdr:spPr bwMode="auto">
            <a:xfrm>
              <a:off x="303" y="1570"/>
              <a:ext cx="0" cy="10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6" name="Line 146">
              <a:extLst>
                <a:ext uri="{FF2B5EF4-FFF2-40B4-BE49-F238E27FC236}">
                  <a16:creationId xmlns:a16="http://schemas.microsoft.com/office/drawing/2014/main" id="{00000000-0008-0000-0500-000056000000}"/>
                </a:ext>
              </a:extLst>
            </xdr:cNvPr>
            <xdr:cNvSpPr>
              <a:spLocks noChangeShapeType="1"/>
            </xdr:cNvSpPr>
          </xdr:nvSpPr>
          <xdr:spPr bwMode="auto">
            <a:xfrm flipV="1">
              <a:off x="280" y="1566"/>
              <a:ext cx="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7" name="Line 147">
              <a:extLst>
                <a:ext uri="{FF2B5EF4-FFF2-40B4-BE49-F238E27FC236}">
                  <a16:creationId xmlns:a16="http://schemas.microsoft.com/office/drawing/2014/main" id="{00000000-0008-0000-0500-000057000000}"/>
                </a:ext>
              </a:extLst>
            </xdr:cNvPr>
            <xdr:cNvSpPr>
              <a:spLocks noChangeShapeType="1"/>
            </xdr:cNvSpPr>
          </xdr:nvSpPr>
          <xdr:spPr bwMode="auto">
            <a:xfrm flipV="1">
              <a:off x="303" y="1529"/>
              <a:ext cx="0" cy="3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grpSp>
      <xdr:sp macro="" textlink="">
        <xdr:nvSpPr>
          <xdr:cNvPr id="75" name="Text Box 148">
            <a:extLst>
              <a:ext uri="{FF2B5EF4-FFF2-40B4-BE49-F238E27FC236}">
                <a16:creationId xmlns:a16="http://schemas.microsoft.com/office/drawing/2014/main" id="{00000000-0008-0000-0500-00004B000000}"/>
              </a:ext>
            </a:extLst>
          </xdr:cNvPr>
          <xdr:cNvSpPr txBox="1">
            <a:spLocks noChangeArrowheads="1"/>
          </xdr:cNvSpPr>
        </xdr:nvSpPr>
        <xdr:spPr bwMode="auto">
          <a:xfrm>
            <a:off x="308" y="1540"/>
            <a:ext cx="26" cy="23"/>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mn-ea"/>
                <a:ea typeface="+mn-ea"/>
              </a:rPr>
              <a:t>MT</a:t>
            </a:r>
          </a:p>
        </xdr:txBody>
      </xdr:sp>
      <xdr:sp macro="" textlink="">
        <xdr:nvSpPr>
          <xdr:cNvPr id="76" name="Text Box 149">
            <a:extLst>
              <a:ext uri="{FF2B5EF4-FFF2-40B4-BE49-F238E27FC236}">
                <a16:creationId xmlns:a16="http://schemas.microsoft.com/office/drawing/2014/main" id="{00000000-0008-0000-0500-00004C000000}"/>
              </a:ext>
            </a:extLst>
          </xdr:cNvPr>
          <xdr:cNvSpPr txBox="1">
            <a:spLocks noChangeArrowheads="1"/>
          </xdr:cNvSpPr>
        </xdr:nvSpPr>
        <xdr:spPr bwMode="auto">
          <a:xfrm>
            <a:off x="308" y="1578"/>
            <a:ext cx="50" cy="77"/>
          </a:xfrm>
          <a:prstGeom prst="rect">
            <a:avLst/>
          </a:prstGeom>
          <a:noFill/>
          <a:ln>
            <a:noFill/>
          </a:ln>
        </xdr:spPr>
        <xdr:txBody>
          <a:bodyPr vertOverflow="clip" wrap="square" lIns="27432" tIns="18288" rIns="0" bIns="0" anchor="ctr" upright="1"/>
          <a:lstStyle/>
          <a:p>
            <a:pPr algn="l" rtl="0">
              <a:defRPr sz="1000"/>
            </a:pPr>
            <a:r>
              <a:rPr lang="en-US" altLang="ja-JP" sz="1000" b="0" i="0" u="none" strike="noStrike" baseline="0">
                <a:solidFill>
                  <a:srgbClr val="000000"/>
                </a:solidFill>
                <a:latin typeface="+mn-ea"/>
                <a:ea typeface="+mn-ea"/>
              </a:rPr>
              <a:t>MS</a:t>
            </a:r>
          </a:p>
          <a:p>
            <a:pPr algn="l" rtl="0">
              <a:defRPr sz="1000"/>
            </a:pPr>
            <a:r>
              <a:rPr lang="en-US" altLang="ja-JP" sz="1000" b="0" i="0" u="none" strike="noStrike" baseline="0">
                <a:solidFill>
                  <a:srgbClr val="000000"/>
                </a:solidFill>
                <a:latin typeface="+mn-ea"/>
                <a:ea typeface="+mn-ea"/>
              </a:rPr>
              <a:t>+MB</a:t>
            </a:r>
          </a:p>
          <a:p>
            <a:pPr algn="l" rtl="0">
              <a:defRPr sz="1000"/>
            </a:pPr>
            <a:r>
              <a:rPr lang="en-US" altLang="ja-JP" sz="1000" b="0" i="0" u="none" strike="noStrike" baseline="0">
                <a:solidFill>
                  <a:srgbClr val="000000"/>
                </a:solidFill>
                <a:latin typeface="+mn-ea"/>
                <a:ea typeface="+mn-ea"/>
              </a:rPr>
              <a:t>+MP</a:t>
            </a:r>
          </a:p>
        </xdr:txBody>
      </xdr:sp>
    </xdr:grp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1</xdr:colOff>
      <xdr:row>6</xdr:row>
      <xdr:rowOff>0</xdr:rowOff>
    </xdr:from>
    <xdr:ext cx="3771900" cy="666750"/>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28701" y="2000250"/>
              <a:ext cx="37719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sSub>
                      <m:sSubPr>
                        <m:ctrlPr>
                          <a:rPr kumimoji="1" lang="en-US" altLang="ja-JP" sz="2000" i="1">
                            <a:latin typeface="Cambria Math" panose="02040503050406030204" pitchFamily="18" charset="0"/>
                          </a:rPr>
                        </m:ctrlPr>
                      </m:sSubPr>
                      <m:e>
                        <m:r>
                          <a:rPr kumimoji="1" lang="en-US" altLang="ja-JP" sz="2000" b="0" i="1">
                            <a:latin typeface="Cambria Math" panose="02040503050406030204" pitchFamily="18" charset="0"/>
                          </a:rPr>
                          <m:t>𝐵</m:t>
                        </m:r>
                      </m:e>
                      <m:sub>
                        <m:r>
                          <a:rPr kumimoji="1" lang="en-US" altLang="ja-JP" sz="2000" b="0" i="1">
                            <a:latin typeface="Cambria Math" panose="02040503050406030204" pitchFamily="18" charset="0"/>
                          </a:rPr>
                          <m:t>𝑛</m:t>
                        </m:r>
                      </m:sub>
                    </m:sSub>
                    <m:r>
                      <a:rPr kumimoji="1" lang="en-US" altLang="ja-JP" sz="2000" i="1">
                        <a:latin typeface="Cambria Math" panose="02040503050406030204" pitchFamily="18" charset="0"/>
                      </a:rPr>
                      <m:t>=</m:t>
                    </m:r>
                    <m:r>
                      <m:rPr>
                        <m:sty m:val="p"/>
                      </m:rPr>
                      <a:rPr kumimoji="1" lang="en-US" altLang="ja-JP" sz="2000" i="1">
                        <a:latin typeface="Cambria Math" panose="02040503050406030204" pitchFamily="18" charset="0"/>
                      </a:rPr>
                      <m:t>π</m:t>
                    </m:r>
                    <m:r>
                      <a:rPr kumimoji="1" lang="en-US" altLang="ja-JP" sz="2000" b="0" i="1">
                        <a:latin typeface="Cambria Math" panose="02040503050406030204" pitchFamily="18" charset="0"/>
                      </a:rPr>
                      <m:t>∗</m:t>
                    </m:r>
                    <m:r>
                      <a:rPr kumimoji="1" lang="en-US" altLang="ja-JP" sz="2000" b="0" i="1">
                        <a:latin typeface="Cambria Math" panose="02040503050406030204" pitchFamily="18" charset="0"/>
                      </a:rPr>
                      <m:t>𝑑</m:t>
                    </m:r>
                    <m:d>
                      <m:dPr>
                        <m:ctrlPr>
                          <a:rPr kumimoji="1" lang="en-US" altLang="ja-JP" sz="2000" b="0" i="1">
                            <a:latin typeface="Cambria Math" panose="02040503050406030204" pitchFamily="18" charset="0"/>
                          </a:rPr>
                        </m:ctrlPr>
                      </m:dPr>
                      <m:e>
                        <m:r>
                          <a:rPr kumimoji="1" lang="en-US" altLang="ja-JP" sz="2000" b="0" i="1">
                            <a:latin typeface="Cambria Math" panose="02040503050406030204" pitchFamily="18" charset="0"/>
                          </a:rPr>
                          <m:t>h</m:t>
                        </m:r>
                        <m:r>
                          <a:rPr kumimoji="1" lang="en-US" altLang="ja-JP" sz="2000" b="0" i="1">
                            <a:latin typeface="Cambria Math" panose="02040503050406030204" pitchFamily="18" charset="0"/>
                          </a:rPr>
                          <m:t>−</m:t>
                        </m:r>
                        <m:sSub>
                          <m:sSubPr>
                            <m:ctrlPr>
                              <a:rPr kumimoji="1" lang="en-US" altLang="ja-JP" sz="2000" b="0" i="1">
                                <a:latin typeface="Cambria Math" panose="02040503050406030204" pitchFamily="18" charset="0"/>
                              </a:rPr>
                            </m:ctrlPr>
                          </m:sSubPr>
                          <m:e>
                            <m:r>
                              <a:rPr kumimoji="1" lang="en-US" altLang="ja-JP" sz="2000" b="0" i="1">
                                <a:latin typeface="Cambria Math" panose="02040503050406030204" pitchFamily="18" charset="0"/>
                              </a:rPr>
                              <m:t>h</m:t>
                            </m:r>
                          </m:e>
                          <m:sub>
                            <m:r>
                              <a:rPr kumimoji="1" lang="en-US" altLang="ja-JP" sz="2000" b="0" i="1">
                                <a:latin typeface="Cambria Math" panose="02040503050406030204" pitchFamily="18" charset="0"/>
                              </a:rPr>
                              <m:t>𝑤</m:t>
                            </m:r>
                          </m:sub>
                        </m:sSub>
                      </m:e>
                    </m:d>
                    <m:r>
                      <a:rPr kumimoji="1" lang="en-US" altLang="ja-JP" sz="2000" b="0" i="1">
                        <a:latin typeface="Cambria Math" panose="02040503050406030204" pitchFamily="18" charset="0"/>
                      </a:rPr>
                      <m:t>∗</m:t>
                    </m:r>
                    <m:sSup>
                      <m:sSupPr>
                        <m:ctrlPr>
                          <a:rPr kumimoji="1" lang="en-US" altLang="ja-JP" sz="2000" b="0" i="1">
                            <a:latin typeface="Cambria Math" panose="02040503050406030204" pitchFamily="18" charset="0"/>
                          </a:rPr>
                        </m:ctrlPr>
                      </m:sSupPr>
                      <m:e>
                        <m:r>
                          <a:rPr kumimoji="1" lang="en-US" altLang="ja-JP" sz="2000" b="0" i="1">
                            <a:latin typeface="Cambria Math" panose="02040503050406030204" pitchFamily="18" charset="0"/>
                          </a:rPr>
                          <m:t>𝐾</m:t>
                        </m:r>
                      </m:e>
                      <m:sup>
                        <m:r>
                          <a:rPr kumimoji="1" lang="en-US" altLang="ja-JP" sz="2000" b="0" i="1">
                            <a:latin typeface="Cambria Math" panose="02040503050406030204" pitchFamily="18" charset="0"/>
                          </a:rPr>
                          <m:t>′</m:t>
                        </m:r>
                      </m:sup>
                    </m:sSup>
                    <m:r>
                      <a:rPr kumimoji="1" lang="en-US" altLang="ja-JP" sz="2000" b="0" i="1">
                        <a:latin typeface="Cambria Math" panose="02040503050406030204" pitchFamily="18" charset="0"/>
                      </a:rPr>
                      <m:t>∗</m:t>
                    </m:r>
                    <m:sSub>
                      <m:sSubPr>
                        <m:ctrlPr>
                          <a:rPr kumimoji="1" lang="en-US" altLang="ja-JP" sz="2000" b="0" i="1">
                            <a:latin typeface="Cambria Math" panose="02040503050406030204" pitchFamily="18" charset="0"/>
                          </a:rPr>
                        </m:ctrlPr>
                      </m:sSubPr>
                      <m:e>
                        <m:r>
                          <m:rPr>
                            <m:sty m:val="p"/>
                          </m:rPr>
                          <a:rPr kumimoji="1" lang="en-US" altLang="ja-JP" sz="2000" b="0" i="1">
                            <a:latin typeface="Cambria Math" panose="02040503050406030204" pitchFamily="18" charset="0"/>
                          </a:rPr>
                          <m:t>σ</m:t>
                        </m:r>
                      </m:e>
                      <m:sub>
                        <m:r>
                          <m:rPr>
                            <m:sty m:val="p"/>
                          </m:rPr>
                          <a:rPr kumimoji="1" lang="en-US" altLang="ja-JP" sz="2000" b="0" i="1">
                            <a:latin typeface="Cambria Math" panose="02040503050406030204" pitchFamily="18" charset="0"/>
                          </a:rPr>
                          <m:t>γ</m:t>
                        </m:r>
                        <m:r>
                          <a:rPr kumimoji="1" lang="en-US" altLang="ja-JP" sz="2000" b="0" i="1">
                            <a:latin typeface="Cambria Math" panose="02040503050406030204" pitchFamily="18" charset="0"/>
                          </a:rPr>
                          <m:t>2</m:t>
                        </m:r>
                      </m:sub>
                    </m:sSub>
                    <m:r>
                      <a:rPr kumimoji="1" lang="en-US" altLang="ja-JP" sz="2000" b="0" i="1">
                        <a:latin typeface="Cambria Math" panose="02040503050406030204" pitchFamily="18" charset="0"/>
                      </a:rPr>
                      <m:t>∗</m:t>
                    </m:r>
                    <m:sSub>
                      <m:sSubPr>
                        <m:ctrlPr>
                          <a:rPr kumimoji="1" lang="en-US" altLang="ja-JP" sz="2000" b="0" i="1">
                            <a:latin typeface="Cambria Math" panose="02040503050406030204" pitchFamily="18" charset="0"/>
                          </a:rPr>
                        </m:ctrlPr>
                      </m:sSubPr>
                      <m:e>
                        <m:r>
                          <a:rPr kumimoji="1" lang="en-US" altLang="ja-JP" sz="2000" b="0" i="1">
                            <a:latin typeface="Cambria Math" panose="02040503050406030204" pitchFamily="18" charset="0"/>
                          </a:rPr>
                          <m:t>𝑘</m:t>
                        </m:r>
                      </m:e>
                      <m:sub>
                        <m:r>
                          <a:rPr kumimoji="1" lang="en-US" altLang="ja-JP" sz="2000" b="0" i="1">
                            <a:latin typeface="Cambria Math" panose="02040503050406030204" pitchFamily="18" charset="0"/>
                          </a:rPr>
                          <m:t>𝑏</m:t>
                        </m:r>
                      </m:sub>
                    </m:sSub>
                  </m:oMath>
                </m:oMathPara>
              </a14:m>
              <a:endParaRPr kumimoji="1" lang="ja-JP" altLang="en-US" sz="2000"/>
            </a:p>
          </xdr:txBody>
        </xdr:sp>
      </mc:Choice>
      <mc:Fallback xmlns="">
        <xdr:sp macro="" textlink="">
          <xdr:nvSpPr>
            <xdr:cNvPr id="2" name="テキスト ボックス 1">
              <a:extLst>
                <a:ext uri="{FF2B5EF4-FFF2-40B4-BE49-F238E27FC236}">
                  <a16:creationId xmlns:a16="http://schemas.microsoft.com/office/drawing/2014/main" id="{8BC4342C-5103-4084-9DFB-C45966C98A6F}"/>
                </a:ext>
              </a:extLst>
            </xdr:cNvPr>
            <xdr:cNvSpPr txBox="1"/>
          </xdr:nvSpPr>
          <xdr:spPr>
            <a:xfrm>
              <a:off x="1028701" y="2000250"/>
              <a:ext cx="37719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en-US" altLang="ja-JP" sz="2000" b="0" i="0">
                  <a:latin typeface="Cambria Math" panose="02040503050406030204" pitchFamily="18" charset="0"/>
                </a:rPr>
                <a:t>𝐵_𝑛</a:t>
              </a:r>
              <a:r>
                <a:rPr kumimoji="1" lang="en-US" altLang="ja-JP" sz="2000" i="0">
                  <a:latin typeface="Cambria Math" panose="02040503050406030204" pitchFamily="18" charset="0"/>
                </a:rPr>
                <a:t>=π</a:t>
              </a:r>
              <a:r>
                <a:rPr kumimoji="1" lang="en-US" altLang="ja-JP" sz="2000" b="0" i="0">
                  <a:latin typeface="Cambria Math" panose="02040503050406030204" pitchFamily="18" charset="0"/>
                </a:rPr>
                <a:t>∗𝑑(ℎ−ℎ_𝑤 )∗𝐾^′∗σ_γ2∗𝑘_𝑏</a:t>
              </a:r>
              <a:endParaRPr kumimoji="1" lang="ja-JP" altLang="en-US" sz="2000"/>
            </a:p>
          </xdr:txBody>
        </xdr:sp>
      </mc:Fallback>
    </mc:AlternateContent>
    <xdr:clientData/>
  </xdr:oneCellAnchor>
  <xdr:oneCellAnchor>
    <xdr:from>
      <xdr:col>3</xdr:col>
      <xdr:colOff>0</xdr:colOff>
      <xdr:row>9</xdr:row>
      <xdr:rowOff>0</xdr:rowOff>
    </xdr:from>
    <xdr:ext cx="3086100" cy="666750"/>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28700" y="3000375"/>
              <a:ext cx="30861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sSub>
                      <m:sSubPr>
                        <m:ctrlPr>
                          <a:rPr kumimoji="1" lang="en-US" altLang="ja-JP" sz="2000" i="1">
                            <a:latin typeface="Cambria Math" panose="02040503050406030204" pitchFamily="18" charset="0"/>
                          </a:rPr>
                        </m:ctrlPr>
                      </m:sSubPr>
                      <m:e>
                        <m:r>
                          <a:rPr kumimoji="1" lang="en-US" altLang="ja-JP" sz="2000" b="0" i="1">
                            <a:latin typeface="Cambria Math" panose="02040503050406030204" pitchFamily="18" charset="0"/>
                          </a:rPr>
                          <m:t>𝑘</m:t>
                        </m:r>
                      </m:e>
                      <m:sub>
                        <m:r>
                          <a:rPr kumimoji="1" lang="en-US" altLang="ja-JP" sz="2000" b="0" i="1">
                            <a:latin typeface="Cambria Math" panose="02040503050406030204" pitchFamily="18" charset="0"/>
                          </a:rPr>
                          <m:t>𝑏</m:t>
                        </m:r>
                      </m:sub>
                    </m:sSub>
                    <m:r>
                      <a:rPr kumimoji="1" lang="en-US" altLang="ja-JP" sz="2000" i="1">
                        <a:latin typeface="Cambria Math" panose="02040503050406030204" pitchFamily="18" charset="0"/>
                      </a:rPr>
                      <m:t>=</m:t>
                    </m:r>
                    <m:r>
                      <a:rPr kumimoji="1" lang="en-US" altLang="ja-JP" sz="2000" b="0" i="1">
                        <a:latin typeface="Cambria Math" panose="02040503050406030204" pitchFamily="18" charset="0"/>
                      </a:rPr>
                      <m:t>0.41∗</m:t>
                    </m:r>
                    <m:sSub>
                      <m:sSubPr>
                        <m:ctrlPr>
                          <a:rPr kumimoji="1" lang="en-US" altLang="ja-JP" sz="2000" b="0" i="1">
                            <a:latin typeface="Cambria Math" panose="02040503050406030204" pitchFamily="18" charset="0"/>
                          </a:rPr>
                        </m:ctrlPr>
                      </m:sSubPr>
                      <m:e>
                        <m:r>
                          <a:rPr kumimoji="1" lang="en-US" altLang="ja-JP" sz="2000" b="0" i="1">
                            <a:latin typeface="Cambria Math" panose="02040503050406030204" pitchFamily="18" charset="0"/>
                          </a:rPr>
                          <m:t>𝑙</m:t>
                        </m:r>
                      </m:e>
                      <m:sub>
                        <m:r>
                          <a:rPr kumimoji="1" lang="en-US" altLang="ja-JP" sz="2000" b="0" i="1">
                            <a:latin typeface="Cambria Math" panose="02040503050406030204" pitchFamily="18" charset="0"/>
                          </a:rPr>
                          <m:t>𝑛</m:t>
                        </m:r>
                      </m:sub>
                    </m:sSub>
                    <m:d>
                      <m:dPr>
                        <m:ctrlPr>
                          <a:rPr kumimoji="1" lang="en-US" altLang="ja-JP" sz="2000" b="0" i="1">
                            <a:latin typeface="Cambria Math" panose="02040503050406030204" pitchFamily="18" charset="0"/>
                          </a:rPr>
                        </m:ctrlPr>
                      </m:dPr>
                      <m:e>
                        <m:sSub>
                          <m:sSubPr>
                            <m:ctrlPr>
                              <a:rPr kumimoji="1" lang="en-US" altLang="ja-JP" sz="2000" b="0" i="1">
                                <a:latin typeface="Cambria Math" panose="02040503050406030204" pitchFamily="18" charset="0"/>
                              </a:rPr>
                            </m:ctrlPr>
                          </m:sSubPr>
                          <m:e>
                            <m:r>
                              <a:rPr kumimoji="1" lang="en-US" altLang="ja-JP" sz="2000" b="0" i="1">
                                <a:latin typeface="Cambria Math" panose="02040503050406030204" pitchFamily="18" charset="0"/>
                              </a:rPr>
                              <m:t>𝐷</m:t>
                            </m:r>
                          </m:e>
                          <m:sub>
                            <m:r>
                              <a:rPr kumimoji="1" lang="en-US" altLang="ja-JP" sz="2000" b="0" i="1">
                                <a:latin typeface="Cambria Math" panose="02040503050406030204" pitchFamily="18" charset="0"/>
                              </a:rPr>
                              <m:t>𝑟</m:t>
                            </m:r>
                            <m:r>
                              <a:rPr kumimoji="1" lang="en-US" altLang="ja-JP" sz="2000" b="0" i="1">
                                <a:latin typeface="Cambria Math" panose="02040503050406030204" pitchFamily="18" charset="0"/>
                              </a:rPr>
                              <m:t>1</m:t>
                            </m:r>
                          </m:sub>
                        </m:sSub>
                      </m:e>
                    </m:d>
                    <m:r>
                      <a:rPr kumimoji="1" lang="en-US" altLang="ja-JP" sz="2000" b="0" i="1">
                        <a:latin typeface="Cambria Math" panose="02040503050406030204" pitchFamily="18" charset="0"/>
                      </a:rPr>
                      <m:t>−1.42</m:t>
                    </m:r>
                  </m:oMath>
                </m:oMathPara>
              </a14:m>
              <a:endParaRPr kumimoji="1" lang="ja-JP" altLang="en-US" sz="2000"/>
            </a:p>
          </xdr:txBody>
        </xdr:sp>
      </mc:Choice>
      <mc:Fallback xmlns="">
        <xdr:sp macro="" textlink="">
          <xdr:nvSpPr>
            <xdr:cNvPr id="3" name="テキスト ボックス 2">
              <a:extLst>
                <a:ext uri="{FF2B5EF4-FFF2-40B4-BE49-F238E27FC236}">
                  <a16:creationId xmlns:a16="http://schemas.microsoft.com/office/drawing/2014/main" id="{76188D5F-D864-43D1-A1B1-706538D60177}"/>
                </a:ext>
              </a:extLst>
            </xdr:cNvPr>
            <xdr:cNvSpPr txBox="1"/>
          </xdr:nvSpPr>
          <xdr:spPr>
            <a:xfrm>
              <a:off x="1028700" y="3000375"/>
              <a:ext cx="308610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kumimoji="1" lang="en-US" altLang="ja-JP" sz="2000" b="0" i="0">
                  <a:latin typeface="Cambria Math" panose="02040503050406030204" pitchFamily="18" charset="0"/>
                </a:rPr>
                <a:t>𝑘_𝑏</a:t>
              </a:r>
              <a:r>
                <a:rPr kumimoji="1" lang="en-US" altLang="ja-JP" sz="2000" i="0">
                  <a:latin typeface="Cambria Math" panose="02040503050406030204" pitchFamily="18" charset="0"/>
                </a:rPr>
                <a:t>=</a:t>
              </a:r>
              <a:r>
                <a:rPr kumimoji="1" lang="en-US" altLang="ja-JP" sz="2000" b="0" i="0">
                  <a:latin typeface="Cambria Math" panose="02040503050406030204" pitchFamily="18" charset="0"/>
                </a:rPr>
                <a:t>0.41∗𝑙_𝑛 (𝐷_𝑟1 )−1.42</a:t>
              </a:r>
              <a:endParaRPr kumimoji="1" lang="ja-JP" altLang="en-US" sz="2000"/>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xdr:from>
      <xdr:col>4</xdr:col>
      <xdr:colOff>3476624</xdr:colOff>
      <xdr:row>0</xdr:row>
      <xdr:rowOff>104775</xdr:rowOff>
    </xdr:from>
    <xdr:to>
      <xdr:col>4</xdr:col>
      <xdr:colOff>4752975</xdr:colOff>
      <xdr:row>1</xdr:row>
      <xdr:rowOff>161925</xdr:rowOff>
    </xdr:to>
    <xdr:sp macro="" textlink="">
      <xdr:nvSpPr>
        <xdr:cNvPr id="3" name="テキスト ボックス 2">
          <a:extLst>
            <a:ext uri="{FF2B5EF4-FFF2-40B4-BE49-F238E27FC236}">
              <a16:creationId xmlns:a16="http://schemas.microsoft.com/office/drawing/2014/main" id="{D49605E6-F162-8913-C5D4-F266B6913DE6}"/>
            </a:ext>
          </a:extLst>
        </xdr:cNvPr>
        <xdr:cNvSpPr txBox="1"/>
      </xdr:nvSpPr>
      <xdr:spPr>
        <a:xfrm>
          <a:off x="11096624" y="104775"/>
          <a:ext cx="1276351" cy="342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関係社外秘</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gradFill rotWithShape="1">
          <a:gsLst>
            <a:gs pos="0">
              <a:srgbClr val="353535"/>
            </a:gs>
            <a:gs pos="50000">
              <a:srgbClr xmlns:mc="http://schemas.openxmlformats.org/markup-compatibility/2006" xmlns:a14="http://schemas.microsoft.com/office/drawing/2010/main" val="C0C0C0" mc:Ignorable="a14" a14:legacySpreadsheetColorIndex="22"/>
            </a:gs>
            <a:gs pos="100000">
              <a:srgbClr val="353535"/>
            </a:gs>
          </a:gsLst>
          <a:lin ang="0" scaled="1"/>
        </a:gra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a:spPr>
      <a:bodyPr/>
      <a:lstStyle>
        <a:defPPr algn="l">
          <a:defRPr/>
        </a:defPPr>
      </a:lst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nshin-manhol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E7B09-1057-489A-A652-9EE3302B10C2}">
  <sheetPr>
    <pageSetUpPr fitToPage="1"/>
  </sheetPr>
  <dimension ref="A1:BD41"/>
  <sheetViews>
    <sheetView view="pageBreakPreview" zoomScaleNormal="100" zoomScaleSheetLayoutView="100" workbookViewId="0"/>
  </sheetViews>
  <sheetFormatPr defaultColWidth="4.375" defaultRowHeight="23.25" customHeight="1"/>
  <cols>
    <col min="1" max="16384" width="4.375" style="269"/>
  </cols>
  <sheetData>
    <row r="1" spans="1:56" ht="23.25" customHeight="1">
      <c r="A1" s="271" t="s">
        <v>393</v>
      </c>
      <c r="B1" s="272"/>
      <c r="C1" s="272"/>
      <c r="D1" s="272"/>
      <c r="E1" s="272"/>
      <c r="F1" s="272"/>
      <c r="G1" s="272"/>
      <c r="H1" s="272"/>
      <c r="I1" s="272"/>
      <c r="J1" s="272"/>
      <c r="K1" s="272"/>
      <c r="L1" s="272"/>
      <c r="M1" s="272"/>
      <c r="N1" s="272"/>
      <c r="O1" s="272"/>
      <c r="P1" s="272"/>
      <c r="Q1" s="272"/>
      <c r="R1" s="273"/>
      <c r="T1" s="271" t="s">
        <v>392</v>
      </c>
      <c r="U1" s="272"/>
      <c r="V1" s="272"/>
      <c r="W1" s="272"/>
      <c r="X1" s="272"/>
      <c r="Y1" s="272"/>
      <c r="Z1" s="272"/>
      <c r="AA1" s="272"/>
      <c r="AB1" s="272"/>
      <c r="AC1" s="272"/>
      <c r="AD1" s="272"/>
      <c r="AE1" s="272"/>
      <c r="AF1" s="272"/>
      <c r="AG1" s="272"/>
      <c r="AH1" s="272"/>
      <c r="AI1" s="272"/>
      <c r="AJ1" s="272"/>
      <c r="AK1" s="273"/>
      <c r="AM1" s="271" t="s">
        <v>389</v>
      </c>
      <c r="AN1" s="272"/>
      <c r="AO1" s="272"/>
      <c r="AP1" s="272"/>
      <c r="AQ1" s="272"/>
      <c r="AR1" s="272"/>
      <c r="AS1" s="272"/>
      <c r="AT1" s="272"/>
      <c r="AU1" s="272"/>
      <c r="AV1" s="272"/>
      <c r="AW1" s="272"/>
      <c r="AX1" s="272"/>
      <c r="AY1" s="272"/>
      <c r="AZ1" s="272"/>
      <c r="BA1" s="272"/>
      <c r="BB1" s="272"/>
      <c r="BC1" s="272"/>
      <c r="BD1" s="273"/>
    </row>
    <row r="2" spans="1:56" ht="23.25" customHeight="1">
      <c r="A2" s="274"/>
      <c r="R2" s="275"/>
      <c r="T2" s="274"/>
      <c r="AK2" s="275"/>
      <c r="AM2" s="281" t="s">
        <v>390</v>
      </c>
      <c r="AN2" s="282"/>
      <c r="AO2" s="282"/>
      <c r="AP2" s="282"/>
      <c r="AQ2" s="282"/>
      <c r="AR2" s="282"/>
      <c r="AS2" s="282"/>
      <c r="AT2" s="282"/>
      <c r="AU2" s="282"/>
      <c r="AV2" s="282"/>
      <c r="AW2" s="282"/>
      <c r="AX2" s="282"/>
      <c r="AY2" s="282"/>
      <c r="AZ2" s="282"/>
      <c r="BA2" s="282"/>
      <c r="BB2" s="282"/>
      <c r="BC2" s="282"/>
      <c r="BD2" s="283"/>
    </row>
    <row r="3" spans="1:56" ht="23.25" customHeight="1">
      <c r="A3" s="274"/>
      <c r="R3" s="275"/>
      <c r="T3" s="274"/>
      <c r="AK3" s="275"/>
      <c r="AM3" s="274"/>
      <c r="BD3" s="275"/>
    </row>
    <row r="4" spans="1:56" ht="23.25" customHeight="1">
      <c r="A4" s="274"/>
      <c r="R4" s="275"/>
      <c r="T4" s="274"/>
      <c r="AK4" s="275"/>
      <c r="AM4" s="274"/>
      <c r="BD4" s="275"/>
    </row>
    <row r="5" spans="1:56" ht="23.25" customHeight="1">
      <c r="A5" s="274"/>
      <c r="R5" s="275"/>
      <c r="T5" s="274"/>
      <c r="AK5" s="275"/>
      <c r="AM5" s="274"/>
      <c r="BD5" s="275"/>
    </row>
    <row r="6" spans="1:56" ht="23.25" customHeight="1">
      <c r="A6" s="274"/>
      <c r="R6" s="275"/>
      <c r="T6" s="274"/>
      <c r="AK6" s="275"/>
      <c r="AM6" s="274"/>
      <c r="BD6" s="275"/>
    </row>
    <row r="7" spans="1:56" ht="23.25" customHeight="1">
      <c r="A7" s="274"/>
      <c r="R7" s="275"/>
      <c r="T7" s="274"/>
      <c r="AK7" s="275"/>
      <c r="AM7" s="274"/>
      <c r="BD7" s="275"/>
    </row>
    <row r="8" spans="1:56" ht="23.25" customHeight="1">
      <c r="A8" s="274"/>
      <c r="R8" s="275"/>
      <c r="T8" s="274"/>
      <c r="AK8" s="275"/>
      <c r="AM8" s="274"/>
      <c r="BD8" s="275"/>
    </row>
    <row r="9" spans="1:56" ht="23.25" customHeight="1">
      <c r="A9" s="274"/>
      <c r="R9" s="275"/>
      <c r="T9" s="274"/>
      <c r="AK9" s="275"/>
      <c r="AM9" s="274"/>
      <c r="BD9" s="275"/>
    </row>
    <row r="10" spans="1:56" ht="23.25" customHeight="1">
      <c r="A10" s="274"/>
      <c r="R10" s="275"/>
      <c r="T10" s="274"/>
      <c r="AK10" s="275"/>
      <c r="AM10" s="274"/>
      <c r="BD10" s="275"/>
    </row>
    <row r="11" spans="1:56" ht="23.25" customHeight="1">
      <c r="A11" s="274"/>
      <c r="R11" s="275"/>
      <c r="T11" s="274"/>
      <c r="AK11" s="275"/>
      <c r="AM11" s="274"/>
      <c r="BD11" s="275"/>
    </row>
    <row r="12" spans="1:56" ht="23.25" customHeight="1">
      <c r="A12" s="274"/>
      <c r="R12" s="275"/>
      <c r="T12" s="274"/>
      <c r="AK12" s="275"/>
      <c r="AM12" s="274"/>
      <c r="BD12" s="275"/>
    </row>
    <row r="13" spans="1:56" ht="23.25" customHeight="1">
      <c r="A13" s="274"/>
      <c r="R13" s="275"/>
      <c r="T13" s="274"/>
      <c r="AK13" s="275"/>
      <c r="AM13" s="274"/>
      <c r="BD13" s="275"/>
    </row>
    <row r="14" spans="1:56" ht="23.25" customHeight="1">
      <c r="A14" s="274"/>
      <c r="R14" s="275"/>
      <c r="T14" s="274"/>
      <c r="AK14" s="275"/>
      <c r="AM14" s="274"/>
      <c r="BD14" s="275"/>
    </row>
    <row r="15" spans="1:56" ht="23.25" customHeight="1">
      <c r="A15" s="274"/>
      <c r="R15" s="275"/>
      <c r="T15" s="274"/>
      <c r="AK15" s="275"/>
      <c r="AM15" s="274"/>
      <c r="BD15" s="275"/>
    </row>
    <row r="16" spans="1:56" ht="23.25" customHeight="1">
      <c r="A16" s="274"/>
      <c r="R16" s="275"/>
      <c r="T16" s="274"/>
      <c r="AK16" s="275"/>
      <c r="AM16" s="274"/>
      <c r="BD16" s="275"/>
    </row>
    <row r="17" spans="1:56" ht="23.25" customHeight="1">
      <c r="A17" s="274"/>
      <c r="R17" s="275"/>
      <c r="T17" s="274"/>
      <c r="AK17" s="275"/>
      <c r="AM17" s="274"/>
      <c r="BD17" s="275"/>
    </row>
    <row r="18" spans="1:56" ht="23.25" customHeight="1">
      <c r="A18" s="274"/>
      <c r="R18" s="275"/>
      <c r="T18" s="274"/>
      <c r="AK18" s="275"/>
      <c r="AM18" s="274"/>
      <c r="BD18" s="275"/>
    </row>
    <row r="19" spans="1:56" ht="23.25" customHeight="1">
      <c r="A19" s="274"/>
      <c r="R19" s="275"/>
      <c r="T19" s="274"/>
      <c r="AK19" s="275"/>
      <c r="AM19" s="274"/>
      <c r="BD19" s="275"/>
    </row>
    <row r="20" spans="1:56" ht="23.25" customHeight="1">
      <c r="A20" s="274"/>
      <c r="R20" s="275"/>
      <c r="T20" s="274"/>
      <c r="AK20" s="275"/>
      <c r="AM20" s="274"/>
      <c r="AX20" s="279"/>
      <c r="BD20" s="275"/>
    </row>
    <row r="21" spans="1:56" ht="23.25" customHeight="1">
      <c r="A21" s="274"/>
      <c r="R21" s="275"/>
      <c r="T21" s="274"/>
      <c r="AK21" s="275"/>
      <c r="AM21" s="274"/>
      <c r="BD21" s="275"/>
    </row>
    <row r="22" spans="1:56" ht="23.25" customHeight="1">
      <c r="A22" s="274"/>
      <c r="R22" s="275"/>
      <c r="T22" s="274"/>
      <c r="AK22" s="275"/>
      <c r="AM22" s="274"/>
      <c r="BD22" s="275"/>
    </row>
    <row r="23" spans="1:56" ht="23.25" customHeight="1">
      <c r="A23" s="274"/>
      <c r="R23" s="275"/>
      <c r="T23" s="274"/>
      <c r="AK23" s="275"/>
      <c r="AM23" s="274"/>
      <c r="AV23" s="280"/>
      <c r="BD23" s="275"/>
    </row>
    <row r="24" spans="1:56" ht="23.25" customHeight="1">
      <c r="A24" s="274"/>
      <c r="R24" s="275"/>
      <c r="T24" s="274"/>
      <c r="AK24" s="275"/>
      <c r="AM24" s="274"/>
      <c r="BD24" s="275"/>
    </row>
    <row r="25" spans="1:56" ht="23.25" customHeight="1">
      <c r="A25" s="274"/>
      <c r="R25" s="275"/>
      <c r="T25" s="274"/>
      <c r="AK25" s="275"/>
      <c r="AM25" s="274"/>
      <c r="BD25" s="275"/>
    </row>
    <row r="26" spans="1:56" ht="23.25" customHeight="1">
      <c r="A26" s="274"/>
      <c r="R26" s="275"/>
      <c r="T26" s="274"/>
      <c r="AK26" s="275"/>
      <c r="AM26" s="274"/>
      <c r="BD26" s="275"/>
    </row>
    <row r="27" spans="1:56" ht="23.25" customHeight="1">
      <c r="A27" s="274"/>
      <c r="R27" s="275"/>
      <c r="T27" s="274"/>
      <c r="AK27" s="275"/>
      <c r="AM27" s="274"/>
      <c r="BD27" s="275"/>
    </row>
    <row r="28" spans="1:56" ht="23.25" customHeight="1">
      <c r="A28" s="274"/>
      <c r="R28" s="275"/>
      <c r="T28" s="274"/>
      <c r="AK28" s="275"/>
      <c r="AM28" s="274"/>
      <c r="BD28" s="275"/>
    </row>
    <row r="29" spans="1:56" ht="23.25" customHeight="1">
      <c r="A29" s="274"/>
      <c r="R29" s="275"/>
      <c r="T29" s="274"/>
      <c r="AK29" s="275"/>
      <c r="AM29" s="274"/>
      <c r="BD29" s="275"/>
    </row>
    <row r="30" spans="1:56" ht="23.25" customHeight="1">
      <c r="A30" s="274"/>
      <c r="R30" s="275"/>
      <c r="T30" s="274"/>
      <c r="AK30" s="275"/>
      <c r="AM30" s="274"/>
      <c r="BD30" s="275"/>
    </row>
    <row r="31" spans="1:56" ht="23.25" customHeight="1">
      <c r="A31" s="274"/>
      <c r="R31" s="275"/>
      <c r="T31" s="274"/>
      <c r="AK31" s="275"/>
      <c r="AM31" s="274"/>
      <c r="BD31" s="275"/>
    </row>
    <row r="32" spans="1:56" ht="23.25" customHeight="1">
      <c r="A32" s="274"/>
      <c r="R32" s="275"/>
      <c r="T32" s="274"/>
      <c r="AK32" s="275"/>
      <c r="AM32" s="274"/>
      <c r="BD32" s="275"/>
    </row>
    <row r="33" spans="1:56" ht="23.25" customHeight="1">
      <c r="A33" s="274"/>
      <c r="R33" s="275"/>
      <c r="T33" s="274"/>
      <c r="AK33" s="275"/>
      <c r="AM33" s="274"/>
      <c r="BD33" s="275"/>
    </row>
    <row r="34" spans="1:56" ht="23.25" customHeight="1">
      <c r="A34" s="274"/>
      <c r="R34" s="275"/>
      <c r="T34" s="274"/>
      <c r="AK34" s="275"/>
      <c r="AM34" s="274"/>
      <c r="BD34" s="275"/>
    </row>
    <row r="35" spans="1:56" ht="23.25" customHeight="1">
      <c r="A35" s="274"/>
      <c r="R35" s="275"/>
      <c r="T35" s="274"/>
      <c r="AK35" s="275"/>
      <c r="AM35" s="274"/>
      <c r="BD35" s="275"/>
    </row>
    <row r="36" spans="1:56" ht="23.25" customHeight="1">
      <c r="A36" s="274"/>
      <c r="R36" s="275"/>
      <c r="T36" s="274"/>
      <c r="AK36" s="275"/>
      <c r="AM36" s="274"/>
      <c r="BD36" s="275"/>
    </row>
    <row r="37" spans="1:56" ht="23.25" customHeight="1">
      <c r="A37" s="274"/>
      <c r="R37" s="275"/>
      <c r="T37" s="274"/>
      <c r="AK37" s="275"/>
      <c r="AM37" s="274"/>
      <c r="BD37" s="275"/>
    </row>
    <row r="38" spans="1:56" ht="23.25" customHeight="1">
      <c r="A38" s="274"/>
      <c r="R38" s="275"/>
      <c r="T38" s="274"/>
      <c r="AK38" s="275"/>
      <c r="AM38" s="274"/>
      <c r="BD38" s="275"/>
    </row>
    <row r="39" spans="1:56" ht="23.25" customHeight="1">
      <c r="A39" s="274"/>
      <c r="R39" s="275"/>
      <c r="T39" s="274"/>
      <c r="AK39" s="275"/>
      <c r="AM39" s="274"/>
      <c r="BD39" s="275"/>
    </row>
    <row r="40" spans="1:56" ht="23.25" customHeight="1">
      <c r="A40" s="274"/>
      <c r="R40" s="275"/>
      <c r="T40" s="274"/>
      <c r="AK40" s="275"/>
      <c r="AM40" s="274"/>
      <c r="BD40" s="275"/>
    </row>
    <row r="41" spans="1:56" ht="23.25" customHeight="1">
      <c r="A41" s="276"/>
      <c r="B41" s="277"/>
      <c r="C41" s="277"/>
      <c r="D41" s="277"/>
      <c r="E41" s="277"/>
      <c r="F41" s="277"/>
      <c r="G41" s="277"/>
      <c r="H41" s="277"/>
      <c r="I41" s="277"/>
      <c r="J41" s="277"/>
      <c r="K41" s="277"/>
      <c r="L41" s="277"/>
      <c r="M41" s="277"/>
      <c r="N41" s="277"/>
      <c r="O41" s="277"/>
      <c r="P41" s="277"/>
      <c r="Q41" s="277"/>
      <c r="R41" s="278"/>
      <c r="T41" s="276"/>
      <c r="U41" s="277"/>
      <c r="V41" s="277"/>
      <c r="W41" s="277"/>
      <c r="X41" s="277"/>
      <c r="Y41" s="277"/>
      <c r="Z41" s="277"/>
      <c r="AA41" s="277"/>
      <c r="AB41" s="277"/>
      <c r="AC41" s="277"/>
      <c r="AD41" s="277"/>
      <c r="AE41" s="277"/>
      <c r="AF41" s="277"/>
      <c r="AG41" s="277"/>
      <c r="AH41" s="277"/>
      <c r="AI41" s="277"/>
      <c r="AJ41" s="277"/>
      <c r="AK41" s="278"/>
      <c r="AM41" s="276"/>
      <c r="AN41" s="277"/>
      <c r="AO41" s="277"/>
      <c r="AP41" s="277"/>
      <c r="AQ41" s="277"/>
      <c r="AR41" s="277"/>
      <c r="AS41" s="277"/>
      <c r="AT41" s="277"/>
      <c r="AU41" s="277"/>
      <c r="AV41" s="277"/>
      <c r="AW41" s="277"/>
      <c r="AX41" s="277"/>
      <c r="AY41" s="277"/>
      <c r="AZ41" s="277"/>
      <c r="BA41" s="277"/>
      <c r="BB41" s="277"/>
      <c r="BC41" s="277"/>
      <c r="BD41" s="278"/>
    </row>
  </sheetData>
  <sheetProtection selectLockedCells="1" selectUnlockedCells="1"/>
  <mergeCells count="1">
    <mergeCell ref="AM2:BD2"/>
  </mergeCells>
  <phoneticPr fontId="3"/>
  <pageMargins left="0.23622047244094491" right="0.23622047244094491" top="0.74803149606299213" bottom="0" header="0.31496062992125984" footer="0.59055118110236227"/>
  <pageSetup paperSize="8" scale="77" fitToHeight="0" orientation="landscape" r:id="rId1"/>
  <headerFooter>
    <oddHeader>&amp;L&amp;18安心マンホール工法協会　お客様のご要望別フローチャート&amp;R2022/11/9
安心マンホール工法協会</oddHeader>
    <oddFooter>&amp;R&amp;12&amp;KC00000※&amp;11&amp;K01+000依頼書とは「安心マンホール工法浮上計算依頼書」を表す</oddFooter>
  </headerFooter>
  <colBreaks count="2" manualBreakCount="2">
    <brk id="19" max="40" man="1"/>
    <brk id="38" max="4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A0A66-27E4-47BF-A940-B558B272F678}">
  <sheetPr>
    <pageSetUpPr fitToPage="1"/>
  </sheetPr>
  <dimension ref="A1:T304"/>
  <sheetViews>
    <sheetView workbookViewId="0">
      <pane ySplit="4" topLeftCell="A5" activePane="bottomLeft" state="frozen"/>
      <selection sqref="A1:B1"/>
      <selection pane="bottomLeft" sqref="A1:B1"/>
    </sheetView>
  </sheetViews>
  <sheetFormatPr defaultColWidth="4.375" defaultRowHeight="26.25" customHeight="1"/>
  <cols>
    <col min="1" max="1" width="6.25" style="99" customWidth="1"/>
    <col min="2" max="2" width="12.5" style="9" customWidth="1"/>
    <col min="3" max="3" width="5" style="28" customWidth="1"/>
    <col min="4" max="4" width="8.75" style="6" customWidth="1"/>
    <col min="5" max="8" width="7.5" style="148" customWidth="1"/>
    <col min="9" max="9" width="6.25" style="148" customWidth="1"/>
    <col min="10" max="10" width="7.5" style="148" customWidth="1"/>
    <col min="11" max="11" width="6.25" style="148" customWidth="1"/>
    <col min="12" max="12" width="7.5" style="32" customWidth="1"/>
    <col min="13" max="14" width="7.5" style="148" customWidth="1"/>
    <col min="15" max="16" width="9.75" style="31" customWidth="1"/>
    <col min="17" max="17" width="10" style="26" customWidth="1"/>
    <col min="18" max="18" width="7.5" style="184" customWidth="1"/>
    <col min="19" max="19" width="16.875" style="26" customWidth="1"/>
    <col min="20" max="20" width="15" style="100" customWidth="1"/>
    <col min="21" max="16384" width="4.375" style="6"/>
  </cols>
  <sheetData>
    <row r="1" spans="1:20" ht="37.5" customHeight="1">
      <c r="A1" s="450" t="s">
        <v>143</v>
      </c>
      <c r="B1" s="450"/>
      <c r="C1" s="465" t="s">
        <v>126</v>
      </c>
      <c r="D1" s="465"/>
      <c r="E1" s="465"/>
      <c r="F1" s="465"/>
      <c r="G1" s="465"/>
      <c r="H1" s="465"/>
      <c r="I1" s="465"/>
      <c r="J1" s="465"/>
      <c r="K1" s="465"/>
      <c r="L1" s="465"/>
      <c r="M1" s="465"/>
      <c r="N1" s="465"/>
      <c r="O1" s="465"/>
      <c r="P1" s="465"/>
      <c r="Q1" s="465"/>
      <c r="R1" s="465"/>
      <c r="S1" s="465"/>
      <c r="T1" s="465"/>
    </row>
    <row r="2" spans="1:20" ht="30" customHeight="1">
      <c r="A2" s="488" t="s">
        <v>23</v>
      </c>
      <c r="B2" s="491" t="s">
        <v>37</v>
      </c>
      <c r="C2" s="494" t="s">
        <v>86</v>
      </c>
      <c r="D2" s="497" t="s">
        <v>87</v>
      </c>
      <c r="E2" s="502" t="s">
        <v>88</v>
      </c>
      <c r="F2" s="470" t="s">
        <v>271</v>
      </c>
      <c r="G2" s="500" t="s">
        <v>89</v>
      </c>
      <c r="H2" s="500"/>
      <c r="I2" s="470" t="s">
        <v>272</v>
      </c>
      <c r="J2" s="470" t="s">
        <v>273</v>
      </c>
      <c r="K2" s="470" t="s">
        <v>274</v>
      </c>
      <c r="L2" s="507" t="s">
        <v>102</v>
      </c>
      <c r="M2" s="470" t="s">
        <v>92</v>
      </c>
      <c r="N2" s="473" t="s">
        <v>103</v>
      </c>
      <c r="O2" s="501" t="s">
        <v>104</v>
      </c>
      <c r="P2" s="501"/>
      <c r="Q2" s="485" t="s">
        <v>84</v>
      </c>
      <c r="R2" s="479" t="s">
        <v>131</v>
      </c>
      <c r="S2" s="482" t="s">
        <v>79</v>
      </c>
      <c r="T2" s="476" t="s">
        <v>146</v>
      </c>
    </row>
    <row r="3" spans="1:20" ht="3.75" customHeight="1">
      <c r="A3" s="489"/>
      <c r="B3" s="492"/>
      <c r="C3" s="495"/>
      <c r="D3" s="498"/>
      <c r="E3" s="503"/>
      <c r="F3" s="471"/>
      <c r="G3" s="468" t="s">
        <v>90</v>
      </c>
      <c r="H3" s="468" t="s">
        <v>91</v>
      </c>
      <c r="I3" s="471"/>
      <c r="J3" s="471"/>
      <c r="K3" s="471"/>
      <c r="L3" s="508"/>
      <c r="M3" s="471"/>
      <c r="N3" s="474"/>
      <c r="O3" s="505" t="s">
        <v>127</v>
      </c>
      <c r="P3" s="505" t="s">
        <v>105</v>
      </c>
      <c r="Q3" s="486"/>
      <c r="R3" s="480"/>
      <c r="S3" s="483"/>
      <c r="T3" s="477"/>
    </row>
    <row r="4" spans="1:20" ht="30" customHeight="1">
      <c r="A4" s="490"/>
      <c r="B4" s="493"/>
      <c r="C4" s="496"/>
      <c r="D4" s="499"/>
      <c r="E4" s="504"/>
      <c r="F4" s="472"/>
      <c r="G4" s="469"/>
      <c r="H4" s="469"/>
      <c r="I4" s="472"/>
      <c r="J4" s="472"/>
      <c r="K4" s="472"/>
      <c r="L4" s="509"/>
      <c r="M4" s="472"/>
      <c r="N4" s="475"/>
      <c r="O4" s="506"/>
      <c r="P4" s="506"/>
      <c r="Q4" s="487"/>
      <c r="R4" s="481"/>
      <c r="S4" s="484"/>
      <c r="T4" s="478"/>
    </row>
    <row r="5" spans="1:20" ht="26.25" customHeight="1">
      <c r="A5" s="99" t="str">
        <f>データ入力!AI64</f>
        <v/>
      </c>
      <c r="B5" s="9" t="str">
        <f>データ入力!AJ64</f>
        <v/>
      </c>
      <c r="C5" s="28" t="str">
        <f>データ入力!AK64</f>
        <v/>
      </c>
      <c r="D5" s="6" t="str">
        <f>データ入力!AZ64</f>
        <v/>
      </c>
      <c r="E5" s="148" t="str">
        <f>データ入力!BA64</f>
        <v/>
      </c>
      <c r="F5" s="148" t="str">
        <f>データ入力!BB64</f>
        <v/>
      </c>
      <c r="G5" s="148" t="str">
        <f>データ入力!BC64</f>
        <v/>
      </c>
      <c r="H5" s="148" t="str">
        <f>データ入力!BD64</f>
        <v/>
      </c>
      <c r="I5" s="148" t="str">
        <f>データ入力!BE64</f>
        <v/>
      </c>
      <c r="J5" s="148" t="str">
        <f>データ入力!BF64</f>
        <v/>
      </c>
      <c r="K5" s="148" t="str">
        <f>データ入力!BG64</f>
        <v/>
      </c>
      <c r="L5" s="32" t="str">
        <f>データ入力!BH64</f>
        <v/>
      </c>
      <c r="M5" s="148" t="str">
        <f>データ入力!BI64</f>
        <v/>
      </c>
      <c r="N5" s="148" t="str">
        <f>データ入力!BJ64</f>
        <v/>
      </c>
      <c r="O5" s="31" t="str">
        <f>データ入力!BK64</f>
        <v/>
      </c>
      <c r="P5" s="31" t="str">
        <f>データ入力!BL64</f>
        <v/>
      </c>
      <c r="Q5" s="150" t="str">
        <f>データ入力!BM64</f>
        <v/>
      </c>
      <c r="R5" s="31" t="str">
        <f>データ入力!BN64</f>
        <v/>
      </c>
      <c r="S5" s="150" t="str">
        <f>データ入力!BO64</f>
        <v/>
      </c>
      <c r="T5" s="150" t="str">
        <f>データ入力!BP64</f>
        <v/>
      </c>
    </row>
    <row r="6" spans="1:20" ht="26.25" customHeight="1">
      <c r="A6" s="99" t="str">
        <f>データ入力!AI65</f>
        <v/>
      </c>
      <c r="B6" s="9" t="str">
        <f>データ入力!AJ65</f>
        <v/>
      </c>
      <c r="C6" s="28" t="str">
        <f>データ入力!AK65</f>
        <v/>
      </c>
      <c r="D6" s="6" t="str">
        <f>データ入力!AZ65</f>
        <v/>
      </c>
      <c r="E6" s="148" t="str">
        <f>データ入力!BA65</f>
        <v/>
      </c>
      <c r="F6" s="148" t="str">
        <f>データ入力!BB65</f>
        <v/>
      </c>
      <c r="G6" s="148" t="str">
        <f>データ入力!BC65</f>
        <v/>
      </c>
      <c r="H6" s="148" t="str">
        <f>データ入力!BD65</f>
        <v/>
      </c>
      <c r="I6" s="148" t="str">
        <f>データ入力!BE65</f>
        <v/>
      </c>
      <c r="J6" s="148" t="str">
        <f>データ入力!BF65</f>
        <v/>
      </c>
      <c r="K6" s="148" t="str">
        <f>データ入力!BG65</f>
        <v/>
      </c>
      <c r="L6" s="32" t="str">
        <f>データ入力!BH65</f>
        <v/>
      </c>
      <c r="M6" s="148" t="str">
        <f>データ入力!BI65</f>
        <v/>
      </c>
      <c r="N6" s="148" t="str">
        <f>データ入力!BJ65</f>
        <v/>
      </c>
      <c r="O6" s="31" t="str">
        <f>データ入力!BK65</f>
        <v/>
      </c>
      <c r="P6" s="31" t="str">
        <f>データ入力!BL65</f>
        <v/>
      </c>
      <c r="Q6" s="150" t="str">
        <f>データ入力!BM65</f>
        <v/>
      </c>
      <c r="R6" s="31" t="str">
        <f>データ入力!BN65</f>
        <v/>
      </c>
      <c r="S6" s="150" t="str">
        <f>データ入力!BO65</f>
        <v/>
      </c>
      <c r="T6" s="150" t="str">
        <f>データ入力!BP65</f>
        <v/>
      </c>
    </row>
    <row r="7" spans="1:20" ht="26.25" customHeight="1">
      <c r="A7" s="99" t="str">
        <f>データ入力!AI66</f>
        <v/>
      </c>
      <c r="B7" s="9" t="str">
        <f>データ入力!AJ66</f>
        <v/>
      </c>
      <c r="C7" s="28" t="str">
        <f>データ入力!AK66</f>
        <v/>
      </c>
      <c r="D7" s="6" t="str">
        <f>データ入力!AZ66</f>
        <v/>
      </c>
      <c r="E7" s="148" t="str">
        <f>データ入力!BA66</f>
        <v/>
      </c>
      <c r="F7" s="148" t="str">
        <f>データ入力!BB66</f>
        <v/>
      </c>
      <c r="G7" s="148" t="str">
        <f>データ入力!BC66</f>
        <v/>
      </c>
      <c r="H7" s="148" t="str">
        <f>データ入力!BD66</f>
        <v/>
      </c>
      <c r="I7" s="148" t="str">
        <f>データ入力!BE66</f>
        <v/>
      </c>
      <c r="J7" s="148" t="str">
        <f>データ入力!BF66</f>
        <v/>
      </c>
      <c r="K7" s="148" t="str">
        <f>データ入力!BG66</f>
        <v/>
      </c>
      <c r="L7" s="32" t="str">
        <f>データ入力!BH66</f>
        <v/>
      </c>
      <c r="M7" s="148" t="str">
        <f>データ入力!BI66</f>
        <v/>
      </c>
      <c r="N7" s="148" t="str">
        <f>データ入力!BJ66</f>
        <v/>
      </c>
      <c r="O7" s="31" t="str">
        <f>データ入力!BK66</f>
        <v/>
      </c>
      <c r="P7" s="31" t="str">
        <f>データ入力!BL66</f>
        <v/>
      </c>
      <c r="Q7" s="150" t="str">
        <f>データ入力!BM66</f>
        <v/>
      </c>
      <c r="R7" s="31" t="str">
        <f>データ入力!BN66</f>
        <v/>
      </c>
      <c r="S7" s="150" t="str">
        <f>データ入力!BO66</f>
        <v/>
      </c>
      <c r="T7" s="150" t="str">
        <f>データ入力!BP66</f>
        <v/>
      </c>
    </row>
    <row r="8" spans="1:20" ht="26.25" customHeight="1">
      <c r="A8" s="99" t="str">
        <f>データ入力!AI67</f>
        <v/>
      </c>
      <c r="B8" s="9" t="str">
        <f>データ入力!AJ67</f>
        <v/>
      </c>
      <c r="C8" s="28" t="str">
        <f>データ入力!AK67</f>
        <v/>
      </c>
      <c r="D8" s="6" t="str">
        <f>データ入力!AZ67</f>
        <v/>
      </c>
      <c r="E8" s="148" t="str">
        <f>データ入力!BA67</f>
        <v/>
      </c>
      <c r="F8" s="148" t="str">
        <f>データ入力!BB67</f>
        <v/>
      </c>
      <c r="G8" s="148" t="str">
        <f>データ入力!BC67</f>
        <v/>
      </c>
      <c r="H8" s="148" t="str">
        <f>データ入力!BD67</f>
        <v/>
      </c>
      <c r="I8" s="148" t="str">
        <f>データ入力!BE67</f>
        <v/>
      </c>
      <c r="J8" s="148" t="str">
        <f>データ入力!BF67</f>
        <v/>
      </c>
      <c r="K8" s="148" t="str">
        <f>データ入力!BG67</f>
        <v/>
      </c>
      <c r="L8" s="32" t="str">
        <f>データ入力!BH67</f>
        <v/>
      </c>
      <c r="M8" s="148" t="str">
        <f>データ入力!BI67</f>
        <v/>
      </c>
      <c r="N8" s="148" t="str">
        <f>データ入力!BJ67</f>
        <v/>
      </c>
      <c r="O8" s="31" t="str">
        <f>データ入力!BK67</f>
        <v/>
      </c>
      <c r="P8" s="31" t="str">
        <f>データ入力!BL67</f>
        <v/>
      </c>
      <c r="Q8" s="150" t="str">
        <f>データ入力!BM67</f>
        <v/>
      </c>
      <c r="R8" s="31" t="str">
        <f>データ入力!BN67</f>
        <v/>
      </c>
      <c r="S8" s="150" t="str">
        <f>データ入力!BO67</f>
        <v/>
      </c>
      <c r="T8" s="150" t="str">
        <f>データ入力!BP67</f>
        <v/>
      </c>
    </row>
    <row r="9" spans="1:20" ht="26.25" customHeight="1">
      <c r="A9" s="99" t="str">
        <f>データ入力!AI68</f>
        <v/>
      </c>
      <c r="B9" s="9" t="str">
        <f>データ入力!AJ68</f>
        <v/>
      </c>
      <c r="C9" s="28" t="str">
        <f>データ入力!AK68</f>
        <v/>
      </c>
      <c r="D9" s="6" t="str">
        <f>データ入力!AZ68</f>
        <v/>
      </c>
      <c r="E9" s="148" t="str">
        <f>データ入力!BA68</f>
        <v/>
      </c>
      <c r="F9" s="148" t="str">
        <f>データ入力!BB68</f>
        <v/>
      </c>
      <c r="G9" s="148" t="str">
        <f>データ入力!BC68</f>
        <v/>
      </c>
      <c r="H9" s="148" t="str">
        <f>データ入力!BD68</f>
        <v/>
      </c>
      <c r="I9" s="148" t="str">
        <f>データ入力!BE68</f>
        <v/>
      </c>
      <c r="J9" s="148" t="str">
        <f>データ入力!BF68</f>
        <v/>
      </c>
      <c r="K9" s="148" t="str">
        <f>データ入力!BG68</f>
        <v/>
      </c>
      <c r="L9" s="32" t="str">
        <f>データ入力!BH68</f>
        <v/>
      </c>
      <c r="M9" s="148" t="str">
        <f>データ入力!BI68</f>
        <v/>
      </c>
      <c r="N9" s="148" t="str">
        <f>データ入力!BJ68</f>
        <v/>
      </c>
      <c r="O9" s="31" t="str">
        <f>データ入力!BK68</f>
        <v/>
      </c>
      <c r="P9" s="31" t="str">
        <f>データ入力!BL68</f>
        <v/>
      </c>
      <c r="Q9" s="150" t="str">
        <f>データ入力!BM68</f>
        <v/>
      </c>
      <c r="R9" s="31" t="str">
        <f>データ入力!BN68</f>
        <v/>
      </c>
      <c r="S9" s="150" t="str">
        <f>データ入力!BO68</f>
        <v/>
      </c>
      <c r="T9" s="150" t="str">
        <f>データ入力!BP68</f>
        <v/>
      </c>
    </row>
    <row r="10" spans="1:20" ht="26.25" customHeight="1">
      <c r="A10" s="99" t="str">
        <f>データ入力!AI69</f>
        <v/>
      </c>
      <c r="B10" s="9" t="str">
        <f>データ入力!AJ69</f>
        <v/>
      </c>
      <c r="C10" s="28" t="str">
        <f>データ入力!AK69</f>
        <v/>
      </c>
      <c r="D10" s="6" t="str">
        <f>データ入力!AZ69</f>
        <v/>
      </c>
      <c r="E10" s="148" t="str">
        <f>データ入力!BA69</f>
        <v/>
      </c>
      <c r="F10" s="148" t="str">
        <f>データ入力!BB69</f>
        <v/>
      </c>
      <c r="G10" s="148" t="str">
        <f>データ入力!BC69</f>
        <v/>
      </c>
      <c r="H10" s="148" t="str">
        <f>データ入力!BD69</f>
        <v/>
      </c>
      <c r="I10" s="148" t="str">
        <f>データ入力!BE69</f>
        <v/>
      </c>
      <c r="J10" s="148" t="str">
        <f>データ入力!BF69</f>
        <v/>
      </c>
      <c r="K10" s="148" t="str">
        <f>データ入力!BG69</f>
        <v/>
      </c>
      <c r="L10" s="32" t="str">
        <f>データ入力!BH69</f>
        <v/>
      </c>
      <c r="M10" s="148" t="str">
        <f>データ入力!BI69</f>
        <v/>
      </c>
      <c r="N10" s="148" t="str">
        <f>データ入力!BJ69</f>
        <v/>
      </c>
      <c r="O10" s="31" t="str">
        <f>データ入力!BK69</f>
        <v/>
      </c>
      <c r="P10" s="31" t="str">
        <f>データ入力!BL69</f>
        <v/>
      </c>
      <c r="Q10" s="150" t="str">
        <f>データ入力!BM69</f>
        <v/>
      </c>
      <c r="R10" s="31" t="str">
        <f>データ入力!BN69</f>
        <v/>
      </c>
      <c r="S10" s="150" t="str">
        <f>データ入力!BO69</f>
        <v/>
      </c>
      <c r="T10" s="150" t="str">
        <f>データ入力!BP69</f>
        <v/>
      </c>
    </row>
    <row r="11" spans="1:20" ht="26.25" customHeight="1">
      <c r="A11" s="99" t="str">
        <f>データ入力!AI70</f>
        <v/>
      </c>
      <c r="B11" s="9" t="str">
        <f>データ入力!AJ70</f>
        <v/>
      </c>
      <c r="C11" s="28" t="str">
        <f>データ入力!AK70</f>
        <v/>
      </c>
      <c r="D11" s="6" t="str">
        <f>データ入力!AZ70</f>
        <v/>
      </c>
      <c r="E11" s="148" t="str">
        <f>データ入力!BA70</f>
        <v/>
      </c>
      <c r="F11" s="148" t="str">
        <f>データ入力!BB70</f>
        <v/>
      </c>
      <c r="G11" s="148" t="str">
        <f>データ入力!BC70</f>
        <v/>
      </c>
      <c r="H11" s="148" t="str">
        <f>データ入力!BD70</f>
        <v/>
      </c>
      <c r="I11" s="148" t="str">
        <f>データ入力!BE70</f>
        <v/>
      </c>
      <c r="J11" s="148" t="str">
        <f>データ入力!BF70</f>
        <v/>
      </c>
      <c r="K11" s="148" t="str">
        <f>データ入力!BG70</f>
        <v/>
      </c>
      <c r="L11" s="32" t="str">
        <f>データ入力!BH70</f>
        <v/>
      </c>
      <c r="M11" s="148" t="str">
        <f>データ入力!BI70</f>
        <v/>
      </c>
      <c r="N11" s="148" t="str">
        <f>データ入力!BJ70</f>
        <v/>
      </c>
      <c r="O11" s="31" t="str">
        <f>データ入力!BK70</f>
        <v/>
      </c>
      <c r="P11" s="31" t="str">
        <f>データ入力!BL70</f>
        <v/>
      </c>
      <c r="Q11" s="150" t="str">
        <f>データ入力!BM70</f>
        <v/>
      </c>
      <c r="R11" s="31" t="str">
        <f>データ入力!BN70</f>
        <v/>
      </c>
      <c r="S11" s="150" t="str">
        <f>データ入力!BO70</f>
        <v/>
      </c>
      <c r="T11" s="150" t="str">
        <f>データ入力!BP70</f>
        <v/>
      </c>
    </row>
    <row r="12" spans="1:20" ht="26.25" customHeight="1">
      <c r="A12" s="99" t="str">
        <f>データ入力!AI71</f>
        <v/>
      </c>
      <c r="B12" s="9" t="str">
        <f>データ入力!AJ71</f>
        <v/>
      </c>
      <c r="C12" s="28" t="str">
        <f>データ入力!AK71</f>
        <v/>
      </c>
      <c r="D12" s="6" t="str">
        <f>データ入力!AZ71</f>
        <v/>
      </c>
      <c r="E12" s="148" t="str">
        <f>データ入力!BA71</f>
        <v/>
      </c>
      <c r="F12" s="148" t="str">
        <f>データ入力!BB71</f>
        <v/>
      </c>
      <c r="G12" s="148" t="str">
        <f>データ入力!BC71</f>
        <v/>
      </c>
      <c r="H12" s="148" t="str">
        <f>データ入力!BD71</f>
        <v/>
      </c>
      <c r="I12" s="148" t="str">
        <f>データ入力!BE71</f>
        <v/>
      </c>
      <c r="J12" s="148" t="str">
        <f>データ入力!BF71</f>
        <v/>
      </c>
      <c r="K12" s="148" t="str">
        <f>データ入力!BG71</f>
        <v/>
      </c>
      <c r="L12" s="32" t="str">
        <f>データ入力!BH71</f>
        <v/>
      </c>
      <c r="M12" s="148" t="str">
        <f>データ入力!BI71</f>
        <v/>
      </c>
      <c r="N12" s="148" t="str">
        <f>データ入力!BJ71</f>
        <v/>
      </c>
      <c r="O12" s="31" t="str">
        <f>データ入力!BK71</f>
        <v/>
      </c>
      <c r="P12" s="31" t="str">
        <f>データ入力!BL71</f>
        <v/>
      </c>
      <c r="Q12" s="150" t="str">
        <f>データ入力!BM71</f>
        <v/>
      </c>
      <c r="R12" s="31" t="str">
        <f>データ入力!BN71</f>
        <v/>
      </c>
      <c r="S12" s="150" t="str">
        <f>データ入力!BO71</f>
        <v/>
      </c>
      <c r="T12" s="150" t="str">
        <f>データ入力!BP71</f>
        <v/>
      </c>
    </row>
    <row r="13" spans="1:20" ht="26.25" customHeight="1">
      <c r="A13" s="99" t="str">
        <f>データ入力!AI72</f>
        <v/>
      </c>
      <c r="B13" s="9" t="str">
        <f>データ入力!AJ72</f>
        <v/>
      </c>
      <c r="C13" s="28" t="str">
        <f>データ入力!AK72</f>
        <v/>
      </c>
      <c r="D13" s="6" t="str">
        <f>データ入力!AZ72</f>
        <v/>
      </c>
      <c r="E13" s="148" t="str">
        <f>データ入力!BA72</f>
        <v/>
      </c>
      <c r="F13" s="148" t="str">
        <f>データ入力!BB72</f>
        <v/>
      </c>
      <c r="G13" s="148" t="str">
        <f>データ入力!BC72</f>
        <v/>
      </c>
      <c r="H13" s="148" t="str">
        <f>データ入力!BD72</f>
        <v/>
      </c>
      <c r="I13" s="148" t="str">
        <f>データ入力!BE72</f>
        <v/>
      </c>
      <c r="J13" s="148" t="str">
        <f>データ入力!BF72</f>
        <v/>
      </c>
      <c r="K13" s="148" t="str">
        <f>データ入力!BG72</f>
        <v/>
      </c>
      <c r="L13" s="32" t="str">
        <f>データ入力!BH72</f>
        <v/>
      </c>
      <c r="M13" s="148" t="str">
        <f>データ入力!BI72</f>
        <v/>
      </c>
      <c r="N13" s="148" t="str">
        <f>データ入力!BJ72</f>
        <v/>
      </c>
      <c r="O13" s="31" t="str">
        <f>データ入力!BK72</f>
        <v/>
      </c>
      <c r="P13" s="31" t="str">
        <f>データ入力!BL72</f>
        <v/>
      </c>
      <c r="Q13" s="150" t="str">
        <f>データ入力!BM72</f>
        <v/>
      </c>
      <c r="R13" s="31" t="str">
        <f>データ入力!BN72</f>
        <v/>
      </c>
      <c r="S13" s="150" t="str">
        <f>データ入力!BO72</f>
        <v/>
      </c>
      <c r="T13" s="150" t="str">
        <f>データ入力!BP72</f>
        <v/>
      </c>
    </row>
    <row r="14" spans="1:20" ht="26.25" customHeight="1">
      <c r="A14" s="99" t="str">
        <f>データ入力!AI73</f>
        <v/>
      </c>
      <c r="B14" s="9" t="str">
        <f>データ入力!AJ73</f>
        <v/>
      </c>
      <c r="C14" s="28" t="str">
        <f>データ入力!AK73</f>
        <v/>
      </c>
      <c r="D14" s="6" t="str">
        <f>データ入力!AZ73</f>
        <v/>
      </c>
      <c r="E14" s="148" t="str">
        <f>データ入力!BA73</f>
        <v/>
      </c>
      <c r="F14" s="148" t="str">
        <f>データ入力!BB73</f>
        <v/>
      </c>
      <c r="G14" s="148" t="str">
        <f>データ入力!BC73</f>
        <v/>
      </c>
      <c r="H14" s="148" t="str">
        <f>データ入力!BD73</f>
        <v/>
      </c>
      <c r="I14" s="148" t="str">
        <f>データ入力!BE73</f>
        <v/>
      </c>
      <c r="J14" s="148" t="str">
        <f>データ入力!BF73</f>
        <v/>
      </c>
      <c r="K14" s="148" t="str">
        <f>データ入力!BG73</f>
        <v/>
      </c>
      <c r="L14" s="32" t="str">
        <f>データ入力!BH73</f>
        <v/>
      </c>
      <c r="M14" s="148" t="str">
        <f>データ入力!BI73</f>
        <v/>
      </c>
      <c r="N14" s="148" t="str">
        <f>データ入力!BJ73</f>
        <v/>
      </c>
      <c r="O14" s="31" t="str">
        <f>データ入力!BK73</f>
        <v/>
      </c>
      <c r="P14" s="31" t="str">
        <f>データ入力!BL73</f>
        <v/>
      </c>
      <c r="Q14" s="150" t="str">
        <f>データ入力!BM73</f>
        <v/>
      </c>
      <c r="R14" s="31" t="str">
        <f>データ入力!BN73</f>
        <v/>
      </c>
      <c r="S14" s="150" t="str">
        <f>データ入力!BO73</f>
        <v/>
      </c>
      <c r="T14" s="150" t="str">
        <f>データ入力!BP73</f>
        <v/>
      </c>
    </row>
    <row r="15" spans="1:20" ht="26.25" customHeight="1">
      <c r="A15" s="99" t="str">
        <f>データ入力!AI74</f>
        <v/>
      </c>
      <c r="B15" s="9" t="str">
        <f>データ入力!AJ74</f>
        <v/>
      </c>
      <c r="C15" s="28" t="str">
        <f>データ入力!AK74</f>
        <v/>
      </c>
      <c r="D15" s="6" t="str">
        <f>データ入力!AZ74</f>
        <v/>
      </c>
      <c r="E15" s="148" t="str">
        <f>データ入力!BA74</f>
        <v/>
      </c>
      <c r="F15" s="148" t="str">
        <f>データ入力!BB74</f>
        <v/>
      </c>
      <c r="G15" s="148" t="str">
        <f>データ入力!BC74</f>
        <v/>
      </c>
      <c r="H15" s="148" t="str">
        <f>データ入力!BD74</f>
        <v/>
      </c>
      <c r="I15" s="148" t="str">
        <f>データ入力!BE74</f>
        <v/>
      </c>
      <c r="J15" s="148" t="str">
        <f>データ入力!BF74</f>
        <v/>
      </c>
      <c r="K15" s="148" t="str">
        <f>データ入力!BG74</f>
        <v/>
      </c>
      <c r="L15" s="32" t="str">
        <f>データ入力!BH74</f>
        <v/>
      </c>
      <c r="M15" s="148" t="str">
        <f>データ入力!BI74</f>
        <v/>
      </c>
      <c r="N15" s="148" t="str">
        <f>データ入力!BJ74</f>
        <v/>
      </c>
      <c r="O15" s="31" t="str">
        <f>データ入力!BK74</f>
        <v/>
      </c>
      <c r="P15" s="31" t="str">
        <f>データ入力!BL74</f>
        <v/>
      </c>
      <c r="Q15" s="150" t="str">
        <f>データ入力!BM74</f>
        <v/>
      </c>
      <c r="R15" s="31" t="str">
        <f>データ入力!BN74</f>
        <v/>
      </c>
      <c r="S15" s="150" t="str">
        <f>データ入力!BO74</f>
        <v/>
      </c>
      <c r="T15" s="150" t="str">
        <f>データ入力!BP74</f>
        <v/>
      </c>
    </row>
    <row r="16" spans="1:20" ht="26.25" customHeight="1">
      <c r="A16" s="99" t="str">
        <f>データ入力!AI75</f>
        <v/>
      </c>
      <c r="B16" s="9" t="str">
        <f>データ入力!AJ75</f>
        <v/>
      </c>
      <c r="C16" s="28" t="str">
        <f>データ入力!AK75</f>
        <v/>
      </c>
      <c r="D16" s="6" t="str">
        <f>データ入力!AZ75</f>
        <v/>
      </c>
      <c r="E16" s="148" t="str">
        <f>データ入力!BA75</f>
        <v/>
      </c>
      <c r="F16" s="148" t="str">
        <f>データ入力!BB75</f>
        <v/>
      </c>
      <c r="G16" s="148" t="str">
        <f>データ入力!BC75</f>
        <v/>
      </c>
      <c r="H16" s="148" t="str">
        <f>データ入力!BD75</f>
        <v/>
      </c>
      <c r="I16" s="148" t="str">
        <f>データ入力!BE75</f>
        <v/>
      </c>
      <c r="J16" s="148" t="str">
        <f>データ入力!BF75</f>
        <v/>
      </c>
      <c r="K16" s="148" t="str">
        <f>データ入力!BG75</f>
        <v/>
      </c>
      <c r="L16" s="32" t="str">
        <f>データ入力!BH75</f>
        <v/>
      </c>
      <c r="M16" s="148" t="str">
        <f>データ入力!BI75</f>
        <v/>
      </c>
      <c r="N16" s="148" t="str">
        <f>データ入力!BJ75</f>
        <v/>
      </c>
      <c r="O16" s="31" t="str">
        <f>データ入力!BK75</f>
        <v/>
      </c>
      <c r="P16" s="31" t="str">
        <f>データ入力!BL75</f>
        <v/>
      </c>
      <c r="Q16" s="150" t="str">
        <f>データ入力!BM75</f>
        <v/>
      </c>
      <c r="R16" s="31" t="str">
        <f>データ入力!BN75</f>
        <v/>
      </c>
      <c r="S16" s="150" t="str">
        <f>データ入力!BO75</f>
        <v/>
      </c>
      <c r="T16" s="150" t="str">
        <f>データ入力!BP75</f>
        <v/>
      </c>
    </row>
    <row r="17" spans="1:20" ht="26.25" customHeight="1">
      <c r="A17" s="99" t="str">
        <f>データ入力!AI76</f>
        <v/>
      </c>
      <c r="B17" s="9" t="str">
        <f>データ入力!AJ76</f>
        <v/>
      </c>
      <c r="C17" s="28" t="str">
        <f>データ入力!AK76</f>
        <v/>
      </c>
      <c r="D17" s="6" t="str">
        <f>データ入力!AZ76</f>
        <v/>
      </c>
      <c r="E17" s="148" t="str">
        <f>データ入力!BA76</f>
        <v/>
      </c>
      <c r="F17" s="148" t="str">
        <f>データ入力!BB76</f>
        <v/>
      </c>
      <c r="G17" s="148" t="str">
        <f>データ入力!BC76</f>
        <v/>
      </c>
      <c r="H17" s="148" t="str">
        <f>データ入力!BD76</f>
        <v/>
      </c>
      <c r="I17" s="148" t="str">
        <f>データ入力!BE76</f>
        <v/>
      </c>
      <c r="J17" s="148" t="str">
        <f>データ入力!BF76</f>
        <v/>
      </c>
      <c r="K17" s="148" t="str">
        <f>データ入力!BG76</f>
        <v/>
      </c>
      <c r="L17" s="32" t="str">
        <f>データ入力!BH76</f>
        <v/>
      </c>
      <c r="M17" s="148" t="str">
        <f>データ入力!BI76</f>
        <v/>
      </c>
      <c r="N17" s="148" t="str">
        <f>データ入力!BJ76</f>
        <v/>
      </c>
      <c r="O17" s="31" t="str">
        <f>データ入力!BK76</f>
        <v/>
      </c>
      <c r="P17" s="31" t="str">
        <f>データ入力!BL76</f>
        <v/>
      </c>
      <c r="Q17" s="150" t="str">
        <f>データ入力!BM76</f>
        <v/>
      </c>
      <c r="R17" s="31" t="str">
        <f>データ入力!BN76</f>
        <v/>
      </c>
      <c r="S17" s="150" t="str">
        <f>データ入力!BO76</f>
        <v/>
      </c>
      <c r="T17" s="150" t="str">
        <f>データ入力!BP76</f>
        <v/>
      </c>
    </row>
    <row r="18" spans="1:20" ht="26.25" customHeight="1">
      <c r="A18" s="99" t="str">
        <f>データ入力!AI77</f>
        <v/>
      </c>
      <c r="B18" s="9" t="str">
        <f>データ入力!AJ77</f>
        <v/>
      </c>
      <c r="C18" s="28" t="str">
        <f>データ入力!AK77</f>
        <v/>
      </c>
      <c r="D18" s="6" t="str">
        <f>データ入力!AZ77</f>
        <v/>
      </c>
      <c r="E18" s="148" t="str">
        <f>データ入力!BA77</f>
        <v/>
      </c>
      <c r="F18" s="148" t="str">
        <f>データ入力!BB77</f>
        <v/>
      </c>
      <c r="G18" s="148" t="str">
        <f>データ入力!BC77</f>
        <v/>
      </c>
      <c r="H18" s="148" t="str">
        <f>データ入力!BD77</f>
        <v/>
      </c>
      <c r="I18" s="148" t="str">
        <f>データ入力!BE77</f>
        <v/>
      </c>
      <c r="J18" s="148" t="str">
        <f>データ入力!BF77</f>
        <v/>
      </c>
      <c r="K18" s="148" t="str">
        <f>データ入力!BG77</f>
        <v/>
      </c>
      <c r="L18" s="32" t="str">
        <f>データ入力!BH77</f>
        <v/>
      </c>
      <c r="M18" s="148" t="str">
        <f>データ入力!BI77</f>
        <v/>
      </c>
      <c r="N18" s="148" t="str">
        <f>データ入力!BJ77</f>
        <v/>
      </c>
      <c r="O18" s="31" t="str">
        <f>データ入力!BK77</f>
        <v/>
      </c>
      <c r="P18" s="31" t="str">
        <f>データ入力!BL77</f>
        <v/>
      </c>
      <c r="Q18" s="150" t="str">
        <f>データ入力!BM77</f>
        <v/>
      </c>
      <c r="R18" s="31" t="str">
        <f>データ入力!BN77</f>
        <v/>
      </c>
      <c r="S18" s="150" t="str">
        <f>データ入力!BO77</f>
        <v/>
      </c>
      <c r="T18" s="150" t="str">
        <f>データ入力!BP77</f>
        <v/>
      </c>
    </row>
    <row r="19" spans="1:20" ht="26.25" customHeight="1">
      <c r="A19" s="99" t="str">
        <f>データ入力!AI78</f>
        <v/>
      </c>
      <c r="B19" s="9" t="str">
        <f>データ入力!AJ78</f>
        <v/>
      </c>
      <c r="C19" s="28" t="str">
        <f>データ入力!AK78</f>
        <v/>
      </c>
      <c r="D19" s="6" t="str">
        <f>データ入力!AZ78</f>
        <v/>
      </c>
      <c r="E19" s="148" t="str">
        <f>データ入力!BA78</f>
        <v/>
      </c>
      <c r="F19" s="148" t="str">
        <f>データ入力!BB78</f>
        <v/>
      </c>
      <c r="G19" s="148" t="str">
        <f>データ入力!BC78</f>
        <v/>
      </c>
      <c r="H19" s="148" t="str">
        <f>データ入力!BD78</f>
        <v/>
      </c>
      <c r="I19" s="148" t="str">
        <f>データ入力!BE78</f>
        <v/>
      </c>
      <c r="J19" s="148" t="str">
        <f>データ入力!BF78</f>
        <v/>
      </c>
      <c r="K19" s="148" t="str">
        <f>データ入力!BG78</f>
        <v/>
      </c>
      <c r="L19" s="32" t="str">
        <f>データ入力!BH78</f>
        <v/>
      </c>
      <c r="M19" s="148" t="str">
        <f>データ入力!BI78</f>
        <v/>
      </c>
      <c r="N19" s="148" t="str">
        <f>データ入力!BJ78</f>
        <v/>
      </c>
      <c r="O19" s="31" t="str">
        <f>データ入力!BK78</f>
        <v/>
      </c>
      <c r="P19" s="31" t="str">
        <f>データ入力!BL78</f>
        <v/>
      </c>
      <c r="Q19" s="150" t="str">
        <f>データ入力!BM78</f>
        <v/>
      </c>
      <c r="R19" s="31" t="str">
        <f>データ入力!BN78</f>
        <v/>
      </c>
      <c r="S19" s="150" t="str">
        <f>データ入力!BO78</f>
        <v/>
      </c>
      <c r="T19" s="150" t="str">
        <f>データ入力!BP78</f>
        <v/>
      </c>
    </row>
    <row r="20" spans="1:20" ht="26.25" customHeight="1">
      <c r="A20" s="99" t="str">
        <f>データ入力!AI79</f>
        <v/>
      </c>
      <c r="B20" s="9" t="str">
        <f>データ入力!AJ79</f>
        <v/>
      </c>
      <c r="C20" s="28" t="str">
        <f>データ入力!AK79</f>
        <v/>
      </c>
      <c r="D20" s="6" t="str">
        <f>データ入力!AZ79</f>
        <v/>
      </c>
      <c r="E20" s="148" t="str">
        <f>データ入力!BA79</f>
        <v/>
      </c>
      <c r="F20" s="148" t="str">
        <f>データ入力!BB79</f>
        <v/>
      </c>
      <c r="G20" s="148" t="str">
        <f>データ入力!BC79</f>
        <v/>
      </c>
      <c r="H20" s="148" t="str">
        <f>データ入力!BD79</f>
        <v/>
      </c>
      <c r="I20" s="148" t="str">
        <f>データ入力!BE79</f>
        <v/>
      </c>
      <c r="J20" s="148" t="str">
        <f>データ入力!BF79</f>
        <v/>
      </c>
      <c r="K20" s="148" t="str">
        <f>データ入力!BG79</f>
        <v/>
      </c>
      <c r="L20" s="32" t="str">
        <f>データ入力!BH79</f>
        <v/>
      </c>
      <c r="M20" s="148" t="str">
        <f>データ入力!BI79</f>
        <v/>
      </c>
      <c r="N20" s="148" t="str">
        <f>データ入力!BJ79</f>
        <v/>
      </c>
      <c r="O20" s="31" t="str">
        <f>データ入力!BK79</f>
        <v/>
      </c>
      <c r="P20" s="31" t="str">
        <f>データ入力!BL79</f>
        <v/>
      </c>
      <c r="Q20" s="150" t="str">
        <f>データ入力!BM79</f>
        <v/>
      </c>
      <c r="R20" s="31" t="str">
        <f>データ入力!BN79</f>
        <v/>
      </c>
      <c r="S20" s="150" t="str">
        <f>データ入力!BO79</f>
        <v/>
      </c>
      <c r="T20" s="150" t="str">
        <f>データ入力!BP79</f>
        <v/>
      </c>
    </row>
    <row r="21" spans="1:20" ht="26.25" customHeight="1">
      <c r="A21" s="99" t="str">
        <f>データ入力!AI80</f>
        <v/>
      </c>
      <c r="B21" s="9" t="str">
        <f>データ入力!AJ80</f>
        <v/>
      </c>
      <c r="C21" s="28" t="str">
        <f>データ入力!AK80</f>
        <v/>
      </c>
      <c r="D21" s="6" t="str">
        <f>データ入力!AZ80</f>
        <v/>
      </c>
      <c r="E21" s="148" t="str">
        <f>データ入力!BA80</f>
        <v/>
      </c>
      <c r="F21" s="148" t="str">
        <f>データ入力!BB80</f>
        <v/>
      </c>
      <c r="G21" s="148" t="str">
        <f>データ入力!BC80</f>
        <v/>
      </c>
      <c r="H21" s="148" t="str">
        <f>データ入力!BD80</f>
        <v/>
      </c>
      <c r="I21" s="148" t="str">
        <f>データ入力!BE80</f>
        <v/>
      </c>
      <c r="J21" s="148" t="str">
        <f>データ入力!BF80</f>
        <v/>
      </c>
      <c r="K21" s="148" t="str">
        <f>データ入力!BG80</f>
        <v/>
      </c>
      <c r="L21" s="32" t="str">
        <f>データ入力!BH80</f>
        <v/>
      </c>
      <c r="M21" s="148" t="str">
        <f>データ入力!BI80</f>
        <v/>
      </c>
      <c r="N21" s="148" t="str">
        <f>データ入力!BJ80</f>
        <v/>
      </c>
      <c r="O21" s="31" t="str">
        <f>データ入力!BK80</f>
        <v/>
      </c>
      <c r="P21" s="31" t="str">
        <f>データ入力!BL80</f>
        <v/>
      </c>
      <c r="Q21" s="150" t="str">
        <f>データ入力!BM80</f>
        <v/>
      </c>
      <c r="R21" s="31" t="str">
        <f>データ入力!BN80</f>
        <v/>
      </c>
      <c r="S21" s="150" t="str">
        <f>データ入力!BO80</f>
        <v/>
      </c>
      <c r="T21" s="150" t="str">
        <f>データ入力!BP80</f>
        <v/>
      </c>
    </row>
    <row r="22" spans="1:20" ht="26.25" customHeight="1">
      <c r="A22" s="99" t="str">
        <f>データ入力!AI81</f>
        <v/>
      </c>
      <c r="B22" s="9" t="str">
        <f>データ入力!AJ81</f>
        <v/>
      </c>
      <c r="C22" s="28" t="str">
        <f>データ入力!AK81</f>
        <v/>
      </c>
      <c r="D22" s="6" t="str">
        <f>データ入力!AZ81</f>
        <v/>
      </c>
      <c r="E22" s="148" t="str">
        <f>データ入力!BA81</f>
        <v/>
      </c>
      <c r="F22" s="148" t="str">
        <f>データ入力!BB81</f>
        <v/>
      </c>
      <c r="G22" s="148" t="str">
        <f>データ入力!BC81</f>
        <v/>
      </c>
      <c r="H22" s="148" t="str">
        <f>データ入力!BD81</f>
        <v/>
      </c>
      <c r="I22" s="148" t="str">
        <f>データ入力!BE81</f>
        <v/>
      </c>
      <c r="J22" s="148" t="str">
        <f>データ入力!BF81</f>
        <v/>
      </c>
      <c r="K22" s="148" t="str">
        <f>データ入力!BG81</f>
        <v/>
      </c>
      <c r="L22" s="32" t="str">
        <f>データ入力!BH81</f>
        <v/>
      </c>
      <c r="M22" s="148" t="str">
        <f>データ入力!BI81</f>
        <v/>
      </c>
      <c r="N22" s="148" t="str">
        <f>データ入力!BJ81</f>
        <v/>
      </c>
      <c r="O22" s="31" t="str">
        <f>データ入力!BK81</f>
        <v/>
      </c>
      <c r="P22" s="31" t="str">
        <f>データ入力!BL81</f>
        <v/>
      </c>
      <c r="Q22" s="150" t="str">
        <f>データ入力!BM81</f>
        <v/>
      </c>
      <c r="R22" s="31" t="str">
        <f>データ入力!BN81</f>
        <v/>
      </c>
      <c r="S22" s="150" t="str">
        <f>データ入力!BO81</f>
        <v/>
      </c>
      <c r="T22" s="150" t="str">
        <f>データ入力!BP81</f>
        <v/>
      </c>
    </row>
    <row r="23" spans="1:20" ht="26.25" customHeight="1">
      <c r="A23" s="99" t="str">
        <f>データ入力!AI82</f>
        <v/>
      </c>
      <c r="B23" s="9" t="str">
        <f>データ入力!AJ82</f>
        <v/>
      </c>
      <c r="C23" s="28" t="str">
        <f>データ入力!AK82</f>
        <v/>
      </c>
      <c r="D23" s="6" t="str">
        <f>データ入力!AZ82</f>
        <v/>
      </c>
      <c r="E23" s="148" t="str">
        <f>データ入力!BA82</f>
        <v/>
      </c>
      <c r="F23" s="148" t="str">
        <f>データ入力!BB82</f>
        <v/>
      </c>
      <c r="G23" s="148" t="str">
        <f>データ入力!BC82</f>
        <v/>
      </c>
      <c r="H23" s="148" t="str">
        <f>データ入力!BD82</f>
        <v/>
      </c>
      <c r="I23" s="148" t="str">
        <f>データ入力!BE82</f>
        <v/>
      </c>
      <c r="J23" s="148" t="str">
        <f>データ入力!BF82</f>
        <v/>
      </c>
      <c r="K23" s="148" t="str">
        <f>データ入力!BG82</f>
        <v/>
      </c>
      <c r="L23" s="32" t="str">
        <f>データ入力!BH82</f>
        <v/>
      </c>
      <c r="M23" s="148" t="str">
        <f>データ入力!BI82</f>
        <v/>
      </c>
      <c r="N23" s="148" t="str">
        <f>データ入力!BJ82</f>
        <v/>
      </c>
      <c r="O23" s="31" t="str">
        <f>データ入力!BK82</f>
        <v/>
      </c>
      <c r="P23" s="31" t="str">
        <f>データ入力!BL82</f>
        <v/>
      </c>
      <c r="Q23" s="150" t="str">
        <f>データ入力!BM82</f>
        <v/>
      </c>
      <c r="R23" s="31" t="str">
        <f>データ入力!BN82</f>
        <v/>
      </c>
      <c r="S23" s="150" t="str">
        <f>データ入力!BO82</f>
        <v/>
      </c>
      <c r="T23" s="150" t="str">
        <f>データ入力!BP82</f>
        <v/>
      </c>
    </row>
    <row r="24" spans="1:20" ht="26.25" customHeight="1">
      <c r="A24" s="99" t="str">
        <f>データ入力!AI83</f>
        <v/>
      </c>
      <c r="B24" s="9" t="str">
        <f>データ入力!AJ83</f>
        <v/>
      </c>
      <c r="C24" s="28" t="str">
        <f>データ入力!AK83</f>
        <v/>
      </c>
      <c r="D24" s="6" t="str">
        <f>データ入力!AZ83</f>
        <v/>
      </c>
      <c r="E24" s="148" t="str">
        <f>データ入力!BA83</f>
        <v/>
      </c>
      <c r="F24" s="148" t="str">
        <f>データ入力!BB83</f>
        <v/>
      </c>
      <c r="G24" s="148" t="str">
        <f>データ入力!BC83</f>
        <v/>
      </c>
      <c r="H24" s="148" t="str">
        <f>データ入力!BD83</f>
        <v/>
      </c>
      <c r="I24" s="148" t="str">
        <f>データ入力!BE83</f>
        <v/>
      </c>
      <c r="J24" s="148" t="str">
        <f>データ入力!BF83</f>
        <v/>
      </c>
      <c r="K24" s="148" t="str">
        <f>データ入力!BG83</f>
        <v/>
      </c>
      <c r="L24" s="32" t="str">
        <f>データ入力!BH83</f>
        <v/>
      </c>
      <c r="M24" s="148" t="str">
        <f>データ入力!BI83</f>
        <v/>
      </c>
      <c r="N24" s="148" t="str">
        <f>データ入力!BJ83</f>
        <v/>
      </c>
      <c r="O24" s="31" t="str">
        <f>データ入力!BK83</f>
        <v/>
      </c>
      <c r="P24" s="31" t="str">
        <f>データ入力!BL83</f>
        <v/>
      </c>
      <c r="Q24" s="150" t="str">
        <f>データ入力!BM83</f>
        <v/>
      </c>
      <c r="R24" s="31" t="str">
        <f>データ入力!BN83</f>
        <v/>
      </c>
      <c r="S24" s="150" t="str">
        <f>データ入力!BO83</f>
        <v/>
      </c>
      <c r="T24" s="150" t="str">
        <f>データ入力!BP83</f>
        <v/>
      </c>
    </row>
    <row r="25" spans="1:20" ht="26.25" customHeight="1">
      <c r="A25" s="99" t="str">
        <f>データ入力!AI84</f>
        <v/>
      </c>
      <c r="B25" s="9" t="str">
        <f>データ入力!AJ84</f>
        <v/>
      </c>
      <c r="C25" s="28" t="str">
        <f>データ入力!AK84</f>
        <v/>
      </c>
      <c r="D25" s="6" t="str">
        <f>データ入力!AZ84</f>
        <v/>
      </c>
      <c r="E25" s="148" t="str">
        <f>データ入力!BA84</f>
        <v/>
      </c>
      <c r="F25" s="148" t="str">
        <f>データ入力!BB84</f>
        <v/>
      </c>
      <c r="G25" s="148" t="str">
        <f>データ入力!BC84</f>
        <v/>
      </c>
      <c r="H25" s="148" t="str">
        <f>データ入力!BD84</f>
        <v/>
      </c>
      <c r="I25" s="148" t="str">
        <f>データ入力!BE84</f>
        <v/>
      </c>
      <c r="J25" s="148" t="str">
        <f>データ入力!BF84</f>
        <v/>
      </c>
      <c r="K25" s="148" t="str">
        <f>データ入力!BG84</f>
        <v/>
      </c>
      <c r="L25" s="32" t="str">
        <f>データ入力!BH84</f>
        <v/>
      </c>
      <c r="M25" s="148" t="str">
        <f>データ入力!BI84</f>
        <v/>
      </c>
      <c r="N25" s="148" t="str">
        <f>データ入力!BJ84</f>
        <v/>
      </c>
      <c r="O25" s="31" t="str">
        <f>データ入力!BK84</f>
        <v/>
      </c>
      <c r="P25" s="31" t="str">
        <f>データ入力!BL84</f>
        <v/>
      </c>
      <c r="Q25" s="150" t="str">
        <f>データ入力!BM84</f>
        <v/>
      </c>
      <c r="R25" s="31" t="str">
        <f>データ入力!BN84</f>
        <v/>
      </c>
      <c r="S25" s="150" t="str">
        <f>データ入力!BO84</f>
        <v/>
      </c>
      <c r="T25" s="150" t="str">
        <f>データ入力!BP84</f>
        <v/>
      </c>
    </row>
    <row r="26" spans="1:20" ht="26.25" customHeight="1">
      <c r="A26" s="99" t="str">
        <f>データ入力!AI85</f>
        <v/>
      </c>
      <c r="B26" s="9" t="str">
        <f>データ入力!AJ85</f>
        <v/>
      </c>
      <c r="C26" s="28" t="str">
        <f>データ入力!AK85</f>
        <v/>
      </c>
      <c r="D26" s="6" t="str">
        <f>データ入力!AZ85</f>
        <v/>
      </c>
      <c r="E26" s="148" t="str">
        <f>データ入力!BA85</f>
        <v/>
      </c>
      <c r="F26" s="148" t="str">
        <f>データ入力!BB85</f>
        <v/>
      </c>
      <c r="G26" s="148" t="str">
        <f>データ入力!BC85</f>
        <v/>
      </c>
      <c r="H26" s="148" t="str">
        <f>データ入力!BD85</f>
        <v/>
      </c>
      <c r="I26" s="148" t="str">
        <f>データ入力!BE85</f>
        <v/>
      </c>
      <c r="J26" s="148" t="str">
        <f>データ入力!BF85</f>
        <v/>
      </c>
      <c r="K26" s="148" t="str">
        <f>データ入力!BG85</f>
        <v/>
      </c>
      <c r="L26" s="32" t="str">
        <f>データ入力!BH85</f>
        <v/>
      </c>
      <c r="M26" s="148" t="str">
        <f>データ入力!BI85</f>
        <v/>
      </c>
      <c r="N26" s="148" t="str">
        <f>データ入力!BJ85</f>
        <v/>
      </c>
      <c r="O26" s="31" t="str">
        <f>データ入力!BK85</f>
        <v/>
      </c>
      <c r="P26" s="31" t="str">
        <f>データ入力!BL85</f>
        <v/>
      </c>
      <c r="Q26" s="150" t="str">
        <f>データ入力!BM85</f>
        <v/>
      </c>
      <c r="R26" s="31" t="str">
        <f>データ入力!BN85</f>
        <v/>
      </c>
      <c r="S26" s="150" t="str">
        <f>データ入力!BO85</f>
        <v/>
      </c>
      <c r="T26" s="150" t="str">
        <f>データ入力!BP85</f>
        <v/>
      </c>
    </row>
    <row r="27" spans="1:20" ht="26.25" customHeight="1">
      <c r="A27" s="99" t="str">
        <f>データ入力!AI86</f>
        <v/>
      </c>
      <c r="B27" s="9" t="str">
        <f>データ入力!AJ86</f>
        <v/>
      </c>
      <c r="C27" s="28" t="str">
        <f>データ入力!AK86</f>
        <v/>
      </c>
      <c r="D27" s="6" t="str">
        <f>データ入力!AZ86</f>
        <v/>
      </c>
      <c r="E27" s="148" t="str">
        <f>データ入力!BA86</f>
        <v/>
      </c>
      <c r="F27" s="148" t="str">
        <f>データ入力!BB86</f>
        <v/>
      </c>
      <c r="G27" s="148" t="str">
        <f>データ入力!BC86</f>
        <v/>
      </c>
      <c r="H27" s="148" t="str">
        <f>データ入力!BD86</f>
        <v/>
      </c>
      <c r="I27" s="148" t="str">
        <f>データ入力!BE86</f>
        <v/>
      </c>
      <c r="J27" s="148" t="str">
        <f>データ入力!BF86</f>
        <v/>
      </c>
      <c r="K27" s="148" t="str">
        <f>データ入力!BG86</f>
        <v/>
      </c>
      <c r="L27" s="32" t="str">
        <f>データ入力!BH86</f>
        <v/>
      </c>
      <c r="M27" s="148" t="str">
        <f>データ入力!BI86</f>
        <v/>
      </c>
      <c r="N27" s="148" t="str">
        <f>データ入力!BJ86</f>
        <v/>
      </c>
      <c r="O27" s="31" t="str">
        <f>データ入力!BK86</f>
        <v/>
      </c>
      <c r="P27" s="31" t="str">
        <f>データ入力!BL86</f>
        <v/>
      </c>
      <c r="Q27" s="150" t="str">
        <f>データ入力!BM86</f>
        <v/>
      </c>
      <c r="R27" s="31" t="str">
        <f>データ入力!BN86</f>
        <v/>
      </c>
      <c r="S27" s="150" t="str">
        <f>データ入力!BO86</f>
        <v/>
      </c>
      <c r="T27" s="150" t="str">
        <f>データ入力!BP86</f>
        <v/>
      </c>
    </row>
    <row r="28" spans="1:20" ht="26.25" customHeight="1">
      <c r="A28" s="99" t="str">
        <f>データ入力!AI87</f>
        <v/>
      </c>
      <c r="B28" s="9" t="str">
        <f>データ入力!AJ87</f>
        <v/>
      </c>
      <c r="C28" s="28" t="str">
        <f>データ入力!AK87</f>
        <v/>
      </c>
      <c r="D28" s="6" t="str">
        <f>データ入力!AZ87</f>
        <v/>
      </c>
      <c r="E28" s="148" t="str">
        <f>データ入力!BA87</f>
        <v/>
      </c>
      <c r="F28" s="148" t="str">
        <f>データ入力!BB87</f>
        <v/>
      </c>
      <c r="G28" s="148" t="str">
        <f>データ入力!BC87</f>
        <v/>
      </c>
      <c r="H28" s="148" t="str">
        <f>データ入力!BD87</f>
        <v/>
      </c>
      <c r="I28" s="148" t="str">
        <f>データ入力!BE87</f>
        <v/>
      </c>
      <c r="J28" s="148" t="str">
        <f>データ入力!BF87</f>
        <v/>
      </c>
      <c r="K28" s="148" t="str">
        <f>データ入力!BG87</f>
        <v/>
      </c>
      <c r="L28" s="32" t="str">
        <f>データ入力!BH87</f>
        <v/>
      </c>
      <c r="M28" s="148" t="str">
        <f>データ入力!BI87</f>
        <v/>
      </c>
      <c r="N28" s="148" t="str">
        <f>データ入力!BJ87</f>
        <v/>
      </c>
      <c r="O28" s="31" t="str">
        <f>データ入力!BK87</f>
        <v/>
      </c>
      <c r="P28" s="31" t="str">
        <f>データ入力!BL87</f>
        <v/>
      </c>
      <c r="Q28" s="150" t="str">
        <f>データ入力!BM87</f>
        <v/>
      </c>
      <c r="R28" s="31" t="str">
        <f>データ入力!BN87</f>
        <v/>
      </c>
      <c r="S28" s="150" t="str">
        <f>データ入力!BO87</f>
        <v/>
      </c>
      <c r="T28" s="150" t="str">
        <f>データ入力!BP87</f>
        <v/>
      </c>
    </row>
    <row r="29" spans="1:20" ht="26.25" customHeight="1">
      <c r="A29" s="99" t="str">
        <f>データ入力!AI88</f>
        <v/>
      </c>
      <c r="B29" s="9" t="str">
        <f>データ入力!AJ88</f>
        <v/>
      </c>
      <c r="C29" s="28" t="str">
        <f>データ入力!AK88</f>
        <v/>
      </c>
      <c r="D29" s="6" t="str">
        <f>データ入力!AZ88</f>
        <v/>
      </c>
      <c r="E29" s="148" t="str">
        <f>データ入力!BA88</f>
        <v/>
      </c>
      <c r="F29" s="148" t="str">
        <f>データ入力!BB88</f>
        <v/>
      </c>
      <c r="G29" s="148" t="str">
        <f>データ入力!BC88</f>
        <v/>
      </c>
      <c r="H29" s="148" t="str">
        <f>データ入力!BD88</f>
        <v/>
      </c>
      <c r="I29" s="148" t="str">
        <f>データ入力!BE88</f>
        <v/>
      </c>
      <c r="J29" s="148" t="str">
        <f>データ入力!BF88</f>
        <v/>
      </c>
      <c r="K29" s="148" t="str">
        <f>データ入力!BG88</f>
        <v/>
      </c>
      <c r="L29" s="32" t="str">
        <f>データ入力!BH88</f>
        <v/>
      </c>
      <c r="M29" s="148" t="str">
        <f>データ入力!BI88</f>
        <v/>
      </c>
      <c r="N29" s="148" t="str">
        <f>データ入力!BJ88</f>
        <v/>
      </c>
      <c r="O29" s="31" t="str">
        <f>データ入力!BK88</f>
        <v/>
      </c>
      <c r="P29" s="31" t="str">
        <f>データ入力!BL88</f>
        <v/>
      </c>
      <c r="Q29" s="150" t="str">
        <f>データ入力!BM88</f>
        <v/>
      </c>
      <c r="R29" s="31" t="str">
        <f>データ入力!BN88</f>
        <v/>
      </c>
      <c r="S29" s="150" t="str">
        <f>データ入力!BO88</f>
        <v/>
      </c>
      <c r="T29" s="150" t="str">
        <f>データ入力!BP88</f>
        <v/>
      </c>
    </row>
    <row r="30" spans="1:20" ht="26.25" customHeight="1">
      <c r="A30" s="99" t="str">
        <f>データ入力!AI89</f>
        <v/>
      </c>
      <c r="B30" s="9" t="str">
        <f>データ入力!AJ89</f>
        <v/>
      </c>
      <c r="C30" s="28" t="str">
        <f>データ入力!AK89</f>
        <v/>
      </c>
      <c r="D30" s="6" t="str">
        <f>データ入力!AZ89</f>
        <v/>
      </c>
      <c r="E30" s="148" t="str">
        <f>データ入力!BA89</f>
        <v/>
      </c>
      <c r="F30" s="148" t="str">
        <f>データ入力!BB89</f>
        <v/>
      </c>
      <c r="G30" s="148" t="str">
        <f>データ入力!BC89</f>
        <v/>
      </c>
      <c r="H30" s="148" t="str">
        <f>データ入力!BD89</f>
        <v/>
      </c>
      <c r="I30" s="148" t="str">
        <f>データ入力!BE89</f>
        <v/>
      </c>
      <c r="J30" s="148" t="str">
        <f>データ入力!BF89</f>
        <v/>
      </c>
      <c r="K30" s="148" t="str">
        <f>データ入力!BG89</f>
        <v/>
      </c>
      <c r="L30" s="32" t="str">
        <f>データ入力!BH89</f>
        <v/>
      </c>
      <c r="M30" s="148" t="str">
        <f>データ入力!BI89</f>
        <v/>
      </c>
      <c r="N30" s="148" t="str">
        <f>データ入力!BJ89</f>
        <v/>
      </c>
      <c r="O30" s="31" t="str">
        <f>データ入力!BK89</f>
        <v/>
      </c>
      <c r="P30" s="31" t="str">
        <f>データ入力!BL89</f>
        <v/>
      </c>
      <c r="Q30" s="150" t="str">
        <f>データ入力!BM89</f>
        <v/>
      </c>
      <c r="R30" s="31" t="str">
        <f>データ入力!BN89</f>
        <v/>
      </c>
      <c r="S30" s="150" t="str">
        <f>データ入力!BO89</f>
        <v/>
      </c>
      <c r="T30" s="150" t="str">
        <f>データ入力!BP89</f>
        <v/>
      </c>
    </row>
    <row r="31" spans="1:20" ht="26.25" customHeight="1">
      <c r="A31" s="99" t="str">
        <f>データ入力!AI90</f>
        <v/>
      </c>
      <c r="B31" s="9" t="str">
        <f>データ入力!AJ90</f>
        <v/>
      </c>
      <c r="C31" s="28" t="str">
        <f>データ入力!AK90</f>
        <v/>
      </c>
      <c r="D31" s="6" t="str">
        <f>データ入力!AZ90</f>
        <v/>
      </c>
      <c r="E31" s="148" t="str">
        <f>データ入力!BA90</f>
        <v/>
      </c>
      <c r="F31" s="148" t="str">
        <f>データ入力!BB90</f>
        <v/>
      </c>
      <c r="G31" s="148" t="str">
        <f>データ入力!BC90</f>
        <v/>
      </c>
      <c r="H31" s="148" t="str">
        <f>データ入力!BD90</f>
        <v/>
      </c>
      <c r="I31" s="148" t="str">
        <f>データ入力!BE90</f>
        <v/>
      </c>
      <c r="J31" s="148" t="str">
        <f>データ入力!BF90</f>
        <v/>
      </c>
      <c r="K31" s="148" t="str">
        <f>データ入力!BG90</f>
        <v/>
      </c>
      <c r="L31" s="32" t="str">
        <f>データ入力!BH90</f>
        <v/>
      </c>
      <c r="M31" s="148" t="str">
        <f>データ入力!BI90</f>
        <v/>
      </c>
      <c r="N31" s="148" t="str">
        <f>データ入力!BJ90</f>
        <v/>
      </c>
      <c r="O31" s="31" t="str">
        <f>データ入力!BK90</f>
        <v/>
      </c>
      <c r="P31" s="31" t="str">
        <f>データ入力!BL90</f>
        <v/>
      </c>
      <c r="Q31" s="150" t="str">
        <f>データ入力!BM90</f>
        <v/>
      </c>
      <c r="R31" s="31" t="str">
        <f>データ入力!BN90</f>
        <v/>
      </c>
      <c r="S31" s="150" t="str">
        <f>データ入力!BO90</f>
        <v/>
      </c>
      <c r="T31" s="150" t="str">
        <f>データ入力!BP90</f>
        <v/>
      </c>
    </row>
    <row r="32" spans="1:20" ht="26.25" customHeight="1">
      <c r="A32" s="99" t="str">
        <f>データ入力!AI91</f>
        <v/>
      </c>
      <c r="B32" s="9" t="str">
        <f>データ入力!AJ91</f>
        <v/>
      </c>
      <c r="C32" s="28" t="str">
        <f>データ入力!AK91</f>
        <v/>
      </c>
      <c r="D32" s="6" t="str">
        <f>データ入力!AZ91</f>
        <v/>
      </c>
      <c r="E32" s="148" t="str">
        <f>データ入力!BA91</f>
        <v/>
      </c>
      <c r="F32" s="148" t="str">
        <f>データ入力!BB91</f>
        <v/>
      </c>
      <c r="G32" s="148" t="str">
        <f>データ入力!BC91</f>
        <v/>
      </c>
      <c r="H32" s="148" t="str">
        <f>データ入力!BD91</f>
        <v/>
      </c>
      <c r="I32" s="148" t="str">
        <f>データ入力!BE91</f>
        <v/>
      </c>
      <c r="J32" s="148" t="str">
        <f>データ入力!BF91</f>
        <v/>
      </c>
      <c r="K32" s="148" t="str">
        <f>データ入力!BG91</f>
        <v/>
      </c>
      <c r="L32" s="32" t="str">
        <f>データ入力!BH91</f>
        <v/>
      </c>
      <c r="M32" s="148" t="str">
        <f>データ入力!BI91</f>
        <v/>
      </c>
      <c r="N32" s="148" t="str">
        <f>データ入力!BJ91</f>
        <v/>
      </c>
      <c r="O32" s="31" t="str">
        <f>データ入力!BK91</f>
        <v/>
      </c>
      <c r="P32" s="31" t="str">
        <f>データ入力!BL91</f>
        <v/>
      </c>
      <c r="Q32" s="150" t="str">
        <f>データ入力!BM91</f>
        <v/>
      </c>
      <c r="R32" s="31" t="str">
        <f>データ入力!BN91</f>
        <v/>
      </c>
      <c r="S32" s="150" t="str">
        <f>データ入力!BO91</f>
        <v/>
      </c>
      <c r="T32" s="150" t="str">
        <f>データ入力!BP91</f>
        <v/>
      </c>
    </row>
    <row r="33" spans="1:20" ht="26.25" customHeight="1">
      <c r="A33" s="99" t="str">
        <f>データ入力!AI92</f>
        <v/>
      </c>
      <c r="B33" s="9" t="str">
        <f>データ入力!AJ92</f>
        <v/>
      </c>
      <c r="C33" s="28" t="str">
        <f>データ入力!AK92</f>
        <v/>
      </c>
      <c r="D33" s="6" t="str">
        <f>データ入力!AZ92</f>
        <v/>
      </c>
      <c r="E33" s="148" t="str">
        <f>データ入力!BA92</f>
        <v/>
      </c>
      <c r="F33" s="148" t="str">
        <f>データ入力!BB92</f>
        <v/>
      </c>
      <c r="G33" s="148" t="str">
        <f>データ入力!BC92</f>
        <v/>
      </c>
      <c r="H33" s="148" t="str">
        <f>データ入力!BD92</f>
        <v/>
      </c>
      <c r="I33" s="148" t="str">
        <f>データ入力!BE92</f>
        <v/>
      </c>
      <c r="J33" s="148" t="str">
        <f>データ入力!BF92</f>
        <v/>
      </c>
      <c r="K33" s="148" t="str">
        <f>データ入力!BG92</f>
        <v/>
      </c>
      <c r="L33" s="32" t="str">
        <f>データ入力!BH92</f>
        <v/>
      </c>
      <c r="M33" s="148" t="str">
        <f>データ入力!BI92</f>
        <v/>
      </c>
      <c r="N33" s="148" t="str">
        <f>データ入力!BJ92</f>
        <v/>
      </c>
      <c r="O33" s="31" t="str">
        <f>データ入力!BK92</f>
        <v/>
      </c>
      <c r="P33" s="31" t="str">
        <f>データ入力!BL92</f>
        <v/>
      </c>
      <c r="Q33" s="150" t="str">
        <f>データ入力!BM92</f>
        <v/>
      </c>
      <c r="R33" s="31" t="str">
        <f>データ入力!BN92</f>
        <v/>
      </c>
      <c r="S33" s="150" t="str">
        <f>データ入力!BO92</f>
        <v/>
      </c>
      <c r="T33" s="150" t="str">
        <f>データ入力!BP92</f>
        <v/>
      </c>
    </row>
    <row r="34" spans="1:20" ht="26.25" customHeight="1">
      <c r="A34" s="99" t="str">
        <f>データ入力!AI93</f>
        <v/>
      </c>
      <c r="B34" s="9" t="str">
        <f>データ入力!AJ93</f>
        <v/>
      </c>
      <c r="C34" s="28" t="str">
        <f>データ入力!AK93</f>
        <v/>
      </c>
      <c r="D34" s="6" t="str">
        <f>データ入力!AZ93</f>
        <v/>
      </c>
      <c r="E34" s="148" t="str">
        <f>データ入力!BA93</f>
        <v/>
      </c>
      <c r="F34" s="148" t="str">
        <f>データ入力!BB93</f>
        <v/>
      </c>
      <c r="G34" s="148" t="str">
        <f>データ入力!BC93</f>
        <v/>
      </c>
      <c r="H34" s="148" t="str">
        <f>データ入力!BD93</f>
        <v/>
      </c>
      <c r="I34" s="148" t="str">
        <f>データ入力!BE93</f>
        <v/>
      </c>
      <c r="J34" s="148" t="str">
        <f>データ入力!BF93</f>
        <v/>
      </c>
      <c r="K34" s="148" t="str">
        <f>データ入力!BG93</f>
        <v/>
      </c>
      <c r="L34" s="32" t="str">
        <f>データ入力!BH93</f>
        <v/>
      </c>
      <c r="M34" s="148" t="str">
        <f>データ入力!BI93</f>
        <v/>
      </c>
      <c r="N34" s="148" t="str">
        <f>データ入力!BJ93</f>
        <v/>
      </c>
      <c r="O34" s="31" t="str">
        <f>データ入力!BK93</f>
        <v/>
      </c>
      <c r="P34" s="31" t="str">
        <f>データ入力!BL93</f>
        <v/>
      </c>
      <c r="Q34" s="150" t="str">
        <f>データ入力!BM93</f>
        <v/>
      </c>
      <c r="R34" s="31" t="str">
        <f>データ入力!BN93</f>
        <v/>
      </c>
      <c r="S34" s="150" t="str">
        <f>データ入力!BO93</f>
        <v/>
      </c>
      <c r="T34" s="150" t="str">
        <f>データ入力!BP93</f>
        <v/>
      </c>
    </row>
    <row r="35" spans="1:20" ht="26.25" customHeight="1">
      <c r="A35" s="99" t="str">
        <f>データ入力!AI94</f>
        <v/>
      </c>
      <c r="B35" s="9" t="str">
        <f>データ入力!AJ94</f>
        <v/>
      </c>
      <c r="C35" s="28" t="str">
        <f>データ入力!AK94</f>
        <v/>
      </c>
      <c r="D35" s="6" t="str">
        <f>データ入力!AZ94</f>
        <v/>
      </c>
      <c r="E35" s="148" t="str">
        <f>データ入力!BA94</f>
        <v/>
      </c>
      <c r="F35" s="148" t="str">
        <f>データ入力!BB94</f>
        <v/>
      </c>
      <c r="G35" s="148" t="str">
        <f>データ入力!BC94</f>
        <v/>
      </c>
      <c r="H35" s="148" t="str">
        <f>データ入力!BD94</f>
        <v/>
      </c>
      <c r="I35" s="148" t="str">
        <f>データ入力!BE94</f>
        <v/>
      </c>
      <c r="J35" s="148" t="str">
        <f>データ入力!BF94</f>
        <v/>
      </c>
      <c r="K35" s="148" t="str">
        <f>データ入力!BG94</f>
        <v/>
      </c>
      <c r="L35" s="32" t="str">
        <f>データ入力!BH94</f>
        <v/>
      </c>
      <c r="M35" s="148" t="str">
        <f>データ入力!BI94</f>
        <v/>
      </c>
      <c r="N35" s="148" t="str">
        <f>データ入力!BJ94</f>
        <v/>
      </c>
      <c r="O35" s="31" t="str">
        <f>データ入力!BK94</f>
        <v/>
      </c>
      <c r="P35" s="31" t="str">
        <f>データ入力!BL94</f>
        <v/>
      </c>
      <c r="Q35" s="150" t="str">
        <f>データ入力!BM94</f>
        <v/>
      </c>
      <c r="R35" s="31" t="str">
        <f>データ入力!BN94</f>
        <v/>
      </c>
      <c r="S35" s="150" t="str">
        <f>データ入力!BO94</f>
        <v/>
      </c>
      <c r="T35" s="150" t="str">
        <f>データ入力!BP94</f>
        <v/>
      </c>
    </row>
    <row r="36" spans="1:20" ht="26.25" customHeight="1">
      <c r="A36" s="99" t="str">
        <f>データ入力!AI95</f>
        <v/>
      </c>
      <c r="B36" s="9" t="str">
        <f>データ入力!AJ95</f>
        <v/>
      </c>
      <c r="C36" s="28" t="str">
        <f>データ入力!AK95</f>
        <v/>
      </c>
      <c r="D36" s="6" t="str">
        <f>データ入力!AZ95</f>
        <v/>
      </c>
      <c r="E36" s="148" t="str">
        <f>データ入力!BA95</f>
        <v/>
      </c>
      <c r="F36" s="148" t="str">
        <f>データ入力!BB95</f>
        <v/>
      </c>
      <c r="G36" s="148" t="str">
        <f>データ入力!BC95</f>
        <v/>
      </c>
      <c r="H36" s="148" t="str">
        <f>データ入力!BD95</f>
        <v/>
      </c>
      <c r="I36" s="148" t="str">
        <f>データ入力!BE95</f>
        <v/>
      </c>
      <c r="J36" s="148" t="str">
        <f>データ入力!BF95</f>
        <v/>
      </c>
      <c r="K36" s="148" t="str">
        <f>データ入力!BG95</f>
        <v/>
      </c>
      <c r="L36" s="32" t="str">
        <f>データ入力!BH95</f>
        <v/>
      </c>
      <c r="M36" s="148" t="str">
        <f>データ入力!BI95</f>
        <v/>
      </c>
      <c r="N36" s="148" t="str">
        <f>データ入力!BJ95</f>
        <v/>
      </c>
      <c r="O36" s="31" t="str">
        <f>データ入力!BK95</f>
        <v/>
      </c>
      <c r="P36" s="31" t="str">
        <f>データ入力!BL95</f>
        <v/>
      </c>
      <c r="Q36" s="150" t="str">
        <f>データ入力!BM95</f>
        <v/>
      </c>
      <c r="R36" s="31" t="str">
        <f>データ入力!BN95</f>
        <v/>
      </c>
      <c r="S36" s="150" t="str">
        <f>データ入力!BO95</f>
        <v/>
      </c>
      <c r="T36" s="150" t="str">
        <f>データ入力!BP95</f>
        <v/>
      </c>
    </row>
    <row r="37" spans="1:20" ht="26.25" customHeight="1">
      <c r="A37" s="99" t="str">
        <f>データ入力!AI96</f>
        <v/>
      </c>
      <c r="B37" s="9" t="str">
        <f>データ入力!AJ96</f>
        <v/>
      </c>
      <c r="C37" s="28" t="str">
        <f>データ入力!AK96</f>
        <v/>
      </c>
      <c r="D37" s="6" t="str">
        <f>データ入力!AZ96</f>
        <v/>
      </c>
      <c r="E37" s="148" t="str">
        <f>データ入力!BA96</f>
        <v/>
      </c>
      <c r="F37" s="148" t="str">
        <f>データ入力!BB96</f>
        <v/>
      </c>
      <c r="G37" s="148" t="str">
        <f>データ入力!BC96</f>
        <v/>
      </c>
      <c r="H37" s="148" t="str">
        <f>データ入力!BD96</f>
        <v/>
      </c>
      <c r="I37" s="148" t="str">
        <f>データ入力!BE96</f>
        <v/>
      </c>
      <c r="J37" s="148" t="str">
        <f>データ入力!BF96</f>
        <v/>
      </c>
      <c r="K37" s="148" t="str">
        <f>データ入力!BG96</f>
        <v/>
      </c>
      <c r="L37" s="32" t="str">
        <f>データ入力!BH96</f>
        <v/>
      </c>
      <c r="M37" s="148" t="str">
        <f>データ入力!BI96</f>
        <v/>
      </c>
      <c r="N37" s="148" t="str">
        <f>データ入力!BJ96</f>
        <v/>
      </c>
      <c r="O37" s="31" t="str">
        <f>データ入力!BK96</f>
        <v/>
      </c>
      <c r="P37" s="31" t="str">
        <f>データ入力!BL96</f>
        <v/>
      </c>
      <c r="Q37" s="150" t="str">
        <f>データ入力!BM96</f>
        <v/>
      </c>
      <c r="R37" s="31" t="str">
        <f>データ入力!BN96</f>
        <v/>
      </c>
      <c r="S37" s="150" t="str">
        <f>データ入力!BO96</f>
        <v/>
      </c>
      <c r="T37" s="150" t="str">
        <f>データ入力!BP96</f>
        <v/>
      </c>
    </row>
    <row r="38" spans="1:20" ht="26.25" customHeight="1">
      <c r="A38" s="99" t="str">
        <f>データ入力!AI97</f>
        <v/>
      </c>
      <c r="B38" s="9" t="str">
        <f>データ入力!AJ97</f>
        <v/>
      </c>
      <c r="C38" s="28" t="str">
        <f>データ入力!AK97</f>
        <v/>
      </c>
      <c r="D38" s="6" t="str">
        <f>データ入力!AZ97</f>
        <v/>
      </c>
      <c r="E38" s="148" t="str">
        <f>データ入力!BA97</f>
        <v/>
      </c>
      <c r="F38" s="148" t="str">
        <f>データ入力!BB97</f>
        <v/>
      </c>
      <c r="G38" s="148" t="str">
        <f>データ入力!BC97</f>
        <v/>
      </c>
      <c r="H38" s="148" t="str">
        <f>データ入力!BD97</f>
        <v/>
      </c>
      <c r="I38" s="148" t="str">
        <f>データ入力!BE97</f>
        <v/>
      </c>
      <c r="J38" s="148" t="str">
        <f>データ入力!BF97</f>
        <v/>
      </c>
      <c r="K38" s="148" t="str">
        <f>データ入力!BG97</f>
        <v/>
      </c>
      <c r="L38" s="32" t="str">
        <f>データ入力!BH97</f>
        <v/>
      </c>
      <c r="M38" s="148" t="str">
        <f>データ入力!BI97</f>
        <v/>
      </c>
      <c r="N38" s="148" t="str">
        <f>データ入力!BJ97</f>
        <v/>
      </c>
      <c r="O38" s="31" t="str">
        <f>データ入力!BK97</f>
        <v/>
      </c>
      <c r="P38" s="31" t="str">
        <f>データ入力!BL97</f>
        <v/>
      </c>
      <c r="Q38" s="150" t="str">
        <f>データ入力!BM97</f>
        <v/>
      </c>
      <c r="R38" s="31" t="str">
        <f>データ入力!BN97</f>
        <v/>
      </c>
      <c r="S38" s="150" t="str">
        <f>データ入力!BO97</f>
        <v/>
      </c>
      <c r="T38" s="150" t="str">
        <f>データ入力!BP97</f>
        <v/>
      </c>
    </row>
    <row r="39" spans="1:20" ht="26.25" customHeight="1">
      <c r="A39" s="99" t="str">
        <f>データ入力!AI98</f>
        <v/>
      </c>
      <c r="B39" s="9" t="str">
        <f>データ入力!AJ98</f>
        <v/>
      </c>
      <c r="C39" s="28" t="str">
        <f>データ入力!AK98</f>
        <v/>
      </c>
      <c r="D39" s="6" t="str">
        <f>データ入力!AZ98</f>
        <v/>
      </c>
      <c r="E39" s="148" t="str">
        <f>データ入力!BA98</f>
        <v/>
      </c>
      <c r="F39" s="148" t="str">
        <f>データ入力!BB98</f>
        <v/>
      </c>
      <c r="G39" s="148" t="str">
        <f>データ入力!BC98</f>
        <v/>
      </c>
      <c r="H39" s="148" t="str">
        <f>データ入力!BD98</f>
        <v/>
      </c>
      <c r="I39" s="148" t="str">
        <f>データ入力!BE98</f>
        <v/>
      </c>
      <c r="J39" s="148" t="str">
        <f>データ入力!BF98</f>
        <v/>
      </c>
      <c r="K39" s="148" t="str">
        <f>データ入力!BG98</f>
        <v/>
      </c>
      <c r="L39" s="32" t="str">
        <f>データ入力!BH98</f>
        <v/>
      </c>
      <c r="M39" s="148" t="str">
        <f>データ入力!BI98</f>
        <v/>
      </c>
      <c r="N39" s="148" t="str">
        <f>データ入力!BJ98</f>
        <v/>
      </c>
      <c r="O39" s="31" t="str">
        <f>データ入力!BK98</f>
        <v/>
      </c>
      <c r="P39" s="31" t="str">
        <f>データ入力!BL98</f>
        <v/>
      </c>
      <c r="Q39" s="150" t="str">
        <f>データ入力!BM98</f>
        <v/>
      </c>
      <c r="R39" s="31" t="str">
        <f>データ入力!BN98</f>
        <v/>
      </c>
      <c r="S39" s="150" t="str">
        <f>データ入力!BO98</f>
        <v/>
      </c>
      <c r="T39" s="150" t="str">
        <f>データ入力!BP98</f>
        <v/>
      </c>
    </row>
    <row r="40" spans="1:20" ht="26.25" customHeight="1">
      <c r="A40" s="99" t="str">
        <f>データ入力!AI99</f>
        <v/>
      </c>
      <c r="B40" s="9" t="str">
        <f>データ入力!AJ99</f>
        <v/>
      </c>
      <c r="C40" s="28" t="str">
        <f>データ入力!AK99</f>
        <v/>
      </c>
      <c r="D40" s="6" t="str">
        <f>データ入力!AZ99</f>
        <v/>
      </c>
      <c r="E40" s="148" t="str">
        <f>データ入力!BA99</f>
        <v/>
      </c>
      <c r="F40" s="148" t="str">
        <f>データ入力!BB99</f>
        <v/>
      </c>
      <c r="G40" s="148" t="str">
        <f>データ入力!BC99</f>
        <v/>
      </c>
      <c r="H40" s="148" t="str">
        <f>データ入力!BD99</f>
        <v/>
      </c>
      <c r="I40" s="148" t="str">
        <f>データ入力!BE99</f>
        <v/>
      </c>
      <c r="J40" s="148" t="str">
        <f>データ入力!BF99</f>
        <v/>
      </c>
      <c r="K40" s="148" t="str">
        <f>データ入力!BG99</f>
        <v/>
      </c>
      <c r="L40" s="32" t="str">
        <f>データ入力!BH99</f>
        <v/>
      </c>
      <c r="M40" s="148" t="str">
        <f>データ入力!BI99</f>
        <v/>
      </c>
      <c r="N40" s="148" t="str">
        <f>データ入力!BJ99</f>
        <v/>
      </c>
      <c r="O40" s="31" t="str">
        <f>データ入力!BK99</f>
        <v/>
      </c>
      <c r="P40" s="31" t="str">
        <f>データ入力!BL99</f>
        <v/>
      </c>
      <c r="Q40" s="150" t="str">
        <f>データ入力!BM99</f>
        <v/>
      </c>
      <c r="R40" s="31" t="str">
        <f>データ入力!BN99</f>
        <v/>
      </c>
      <c r="S40" s="150" t="str">
        <f>データ入力!BO99</f>
        <v/>
      </c>
      <c r="T40" s="150" t="str">
        <f>データ入力!BP99</f>
        <v/>
      </c>
    </row>
    <row r="41" spans="1:20" ht="26.25" customHeight="1">
      <c r="A41" s="99" t="str">
        <f>データ入力!AI100</f>
        <v/>
      </c>
      <c r="B41" s="9" t="str">
        <f>データ入力!AJ100</f>
        <v/>
      </c>
      <c r="C41" s="28" t="str">
        <f>データ入力!AK100</f>
        <v/>
      </c>
      <c r="D41" s="6" t="str">
        <f>データ入力!AZ100</f>
        <v/>
      </c>
      <c r="E41" s="148" t="str">
        <f>データ入力!BA100</f>
        <v/>
      </c>
      <c r="F41" s="148" t="str">
        <f>データ入力!BB100</f>
        <v/>
      </c>
      <c r="G41" s="148" t="str">
        <f>データ入力!BC100</f>
        <v/>
      </c>
      <c r="H41" s="148" t="str">
        <f>データ入力!BD100</f>
        <v/>
      </c>
      <c r="I41" s="148" t="str">
        <f>データ入力!BE100</f>
        <v/>
      </c>
      <c r="J41" s="148" t="str">
        <f>データ入力!BF100</f>
        <v/>
      </c>
      <c r="K41" s="148" t="str">
        <f>データ入力!BG100</f>
        <v/>
      </c>
      <c r="L41" s="32" t="str">
        <f>データ入力!BH100</f>
        <v/>
      </c>
      <c r="M41" s="148" t="str">
        <f>データ入力!BI100</f>
        <v/>
      </c>
      <c r="N41" s="148" t="str">
        <f>データ入力!BJ100</f>
        <v/>
      </c>
      <c r="O41" s="31" t="str">
        <f>データ入力!BK100</f>
        <v/>
      </c>
      <c r="P41" s="31" t="str">
        <f>データ入力!BL100</f>
        <v/>
      </c>
      <c r="Q41" s="150" t="str">
        <f>データ入力!BM100</f>
        <v/>
      </c>
      <c r="R41" s="31" t="str">
        <f>データ入力!BN100</f>
        <v/>
      </c>
      <c r="S41" s="150" t="str">
        <f>データ入力!BO100</f>
        <v/>
      </c>
      <c r="T41" s="150" t="str">
        <f>データ入力!BP100</f>
        <v/>
      </c>
    </row>
    <row r="42" spans="1:20" ht="26.25" customHeight="1">
      <c r="A42" s="99" t="str">
        <f>データ入力!AI101</f>
        <v/>
      </c>
      <c r="B42" s="9" t="str">
        <f>データ入力!AJ101</f>
        <v/>
      </c>
      <c r="C42" s="28" t="str">
        <f>データ入力!AK101</f>
        <v/>
      </c>
      <c r="D42" s="6" t="str">
        <f>データ入力!AZ101</f>
        <v/>
      </c>
      <c r="E42" s="148" t="str">
        <f>データ入力!BA101</f>
        <v/>
      </c>
      <c r="F42" s="148" t="str">
        <f>データ入力!BB101</f>
        <v/>
      </c>
      <c r="G42" s="148" t="str">
        <f>データ入力!BC101</f>
        <v/>
      </c>
      <c r="H42" s="148" t="str">
        <f>データ入力!BD101</f>
        <v/>
      </c>
      <c r="I42" s="148" t="str">
        <f>データ入力!BE101</f>
        <v/>
      </c>
      <c r="J42" s="148" t="str">
        <f>データ入力!BF101</f>
        <v/>
      </c>
      <c r="K42" s="148" t="str">
        <f>データ入力!BG101</f>
        <v/>
      </c>
      <c r="L42" s="32" t="str">
        <f>データ入力!BH101</f>
        <v/>
      </c>
      <c r="M42" s="148" t="str">
        <f>データ入力!BI101</f>
        <v/>
      </c>
      <c r="N42" s="148" t="str">
        <f>データ入力!BJ101</f>
        <v/>
      </c>
      <c r="O42" s="31" t="str">
        <f>データ入力!BK101</f>
        <v/>
      </c>
      <c r="P42" s="31" t="str">
        <f>データ入力!BL101</f>
        <v/>
      </c>
      <c r="Q42" s="150" t="str">
        <f>データ入力!BM101</f>
        <v/>
      </c>
      <c r="R42" s="31" t="str">
        <f>データ入力!BN101</f>
        <v/>
      </c>
      <c r="S42" s="150" t="str">
        <f>データ入力!BO101</f>
        <v/>
      </c>
      <c r="T42" s="150" t="str">
        <f>データ入力!BP101</f>
        <v/>
      </c>
    </row>
    <row r="43" spans="1:20" ht="26.25" customHeight="1">
      <c r="A43" s="99" t="str">
        <f>データ入力!AI102</f>
        <v/>
      </c>
      <c r="B43" s="9" t="str">
        <f>データ入力!AJ102</f>
        <v/>
      </c>
      <c r="C43" s="28" t="str">
        <f>データ入力!AK102</f>
        <v/>
      </c>
      <c r="D43" s="6" t="str">
        <f>データ入力!AZ102</f>
        <v/>
      </c>
      <c r="E43" s="148" t="str">
        <f>データ入力!BA102</f>
        <v/>
      </c>
      <c r="F43" s="148" t="str">
        <f>データ入力!BB102</f>
        <v/>
      </c>
      <c r="G43" s="148" t="str">
        <f>データ入力!BC102</f>
        <v/>
      </c>
      <c r="H43" s="148" t="str">
        <f>データ入力!BD102</f>
        <v/>
      </c>
      <c r="I43" s="148" t="str">
        <f>データ入力!BE102</f>
        <v/>
      </c>
      <c r="J43" s="148" t="str">
        <f>データ入力!BF102</f>
        <v/>
      </c>
      <c r="K43" s="148" t="str">
        <f>データ入力!BG102</f>
        <v/>
      </c>
      <c r="L43" s="32" t="str">
        <f>データ入力!BH102</f>
        <v/>
      </c>
      <c r="M43" s="148" t="str">
        <f>データ入力!BI102</f>
        <v/>
      </c>
      <c r="N43" s="148" t="str">
        <f>データ入力!BJ102</f>
        <v/>
      </c>
      <c r="O43" s="31" t="str">
        <f>データ入力!BK102</f>
        <v/>
      </c>
      <c r="P43" s="31" t="str">
        <f>データ入力!BL102</f>
        <v/>
      </c>
      <c r="Q43" s="150" t="str">
        <f>データ入力!BM102</f>
        <v/>
      </c>
      <c r="R43" s="31" t="str">
        <f>データ入力!BN102</f>
        <v/>
      </c>
      <c r="S43" s="150" t="str">
        <f>データ入力!BO102</f>
        <v/>
      </c>
      <c r="T43" s="150" t="str">
        <f>データ入力!BP102</f>
        <v/>
      </c>
    </row>
    <row r="44" spans="1:20" ht="26.25" customHeight="1">
      <c r="A44" s="99" t="str">
        <f>データ入力!AI103</f>
        <v/>
      </c>
      <c r="B44" s="9" t="str">
        <f>データ入力!AJ103</f>
        <v/>
      </c>
      <c r="C44" s="28" t="str">
        <f>データ入力!AK103</f>
        <v/>
      </c>
      <c r="D44" s="6" t="str">
        <f>データ入力!AZ103</f>
        <v/>
      </c>
      <c r="E44" s="148" t="str">
        <f>データ入力!BA103</f>
        <v/>
      </c>
      <c r="F44" s="148" t="str">
        <f>データ入力!BB103</f>
        <v/>
      </c>
      <c r="G44" s="148" t="str">
        <f>データ入力!BC103</f>
        <v/>
      </c>
      <c r="H44" s="148" t="str">
        <f>データ入力!BD103</f>
        <v/>
      </c>
      <c r="I44" s="148" t="str">
        <f>データ入力!BE103</f>
        <v/>
      </c>
      <c r="J44" s="148" t="str">
        <f>データ入力!BF103</f>
        <v/>
      </c>
      <c r="K44" s="148" t="str">
        <f>データ入力!BG103</f>
        <v/>
      </c>
      <c r="L44" s="32" t="str">
        <f>データ入力!BH103</f>
        <v/>
      </c>
      <c r="M44" s="148" t="str">
        <f>データ入力!BI103</f>
        <v/>
      </c>
      <c r="N44" s="148" t="str">
        <f>データ入力!BJ103</f>
        <v/>
      </c>
      <c r="O44" s="31" t="str">
        <f>データ入力!BK103</f>
        <v/>
      </c>
      <c r="P44" s="31" t="str">
        <f>データ入力!BL103</f>
        <v/>
      </c>
      <c r="Q44" s="150" t="str">
        <f>データ入力!BM103</f>
        <v/>
      </c>
      <c r="R44" s="31" t="str">
        <f>データ入力!BN103</f>
        <v/>
      </c>
      <c r="S44" s="150" t="str">
        <f>データ入力!BO103</f>
        <v/>
      </c>
      <c r="T44" s="150" t="str">
        <f>データ入力!BP103</f>
        <v/>
      </c>
    </row>
    <row r="45" spans="1:20" ht="26.25" customHeight="1">
      <c r="A45" s="99" t="str">
        <f>データ入力!AI104</f>
        <v/>
      </c>
      <c r="B45" s="9" t="str">
        <f>データ入力!AJ104</f>
        <v/>
      </c>
      <c r="C45" s="28" t="str">
        <f>データ入力!AK104</f>
        <v/>
      </c>
      <c r="D45" s="6" t="str">
        <f>データ入力!AZ104</f>
        <v/>
      </c>
      <c r="E45" s="148" t="str">
        <f>データ入力!BA104</f>
        <v/>
      </c>
      <c r="F45" s="148" t="str">
        <f>データ入力!BB104</f>
        <v/>
      </c>
      <c r="G45" s="148" t="str">
        <f>データ入力!BC104</f>
        <v/>
      </c>
      <c r="H45" s="148" t="str">
        <f>データ入力!BD104</f>
        <v/>
      </c>
      <c r="I45" s="148" t="str">
        <f>データ入力!BE104</f>
        <v/>
      </c>
      <c r="J45" s="148" t="str">
        <f>データ入力!BF104</f>
        <v/>
      </c>
      <c r="K45" s="148" t="str">
        <f>データ入力!BG104</f>
        <v/>
      </c>
      <c r="L45" s="32" t="str">
        <f>データ入力!BH104</f>
        <v/>
      </c>
      <c r="M45" s="148" t="str">
        <f>データ入力!BI104</f>
        <v/>
      </c>
      <c r="N45" s="148" t="str">
        <f>データ入力!BJ104</f>
        <v/>
      </c>
      <c r="O45" s="31" t="str">
        <f>データ入力!BK104</f>
        <v/>
      </c>
      <c r="P45" s="31" t="str">
        <f>データ入力!BL104</f>
        <v/>
      </c>
      <c r="Q45" s="150" t="str">
        <f>データ入力!BM104</f>
        <v/>
      </c>
      <c r="R45" s="31" t="str">
        <f>データ入力!BN104</f>
        <v/>
      </c>
      <c r="S45" s="150" t="str">
        <f>データ入力!BO104</f>
        <v/>
      </c>
      <c r="T45" s="150" t="str">
        <f>データ入力!BP104</f>
        <v/>
      </c>
    </row>
    <row r="46" spans="1:20" ht="26.25" customHeight="1">
      <c r="A46" s="99" t="str">
        <f>データ入力!AI105</f>
        <v/>
      </c>
      <c r="B46" s="9" t="str">
        <f>データ入力!AJ105</f>
        <v/>
      </c>
      <c r="C46" s="28" t="str">
        <f>データ入力!AK105</f>
        <v/>
      </c>
      <c r="D46" s="6" t="str">
        <f>データ入力!AZ105</f>
        <v/>
      </c>
      <c r="E46" s="148" t="str">
        <f>データ入力!BA105</f>
        <v/>
      </c>
      <c r="F46" s="148" t="str">
        <f>データ入力!BB105</f>
        <v/>
      </c>
      <c r="G46" s="148" t="str">
        <f>データ入力!BC105</f>
        <v/>
      </c>
      <c r="H46" s="148" t="str">
        <f>データ入力!BD105</f>
        <v/>
      </c>
      <c r="I46" s="148" t="str">
        <f>データ入力!BE105</f>
        <v/>
      </c>
      <c r="J46" s="148" t="str">
        <f>データ入力!BF105</f>
        <v/>
      </c>
      <c r="K46" s="148" t="str">
        <f>データ入力!BG105</f>
        <v/>
      </c>
      <c r="L46" s="32" t="str">
        <f>データ入力!BH105</f>
        <v/>
      </c>
      <c r="M46" s="148" t="str">
        <f>データ入力!BI105</f>
        <v/>
      </c>
      <c r="N46" s="148" t="str">
        <f>データ入力!BJ105</f>
        <v/>
      </c>
      <c r="O46" s="31" t="str">
        <f>データ入力!BK105</f>
        <v/>
      </c>
      <c r="P46" s="31" t="str">
        <f>データ入力!BL105</f>
        <v/>
      </c>
      <c r="Q46" s="150" t="str">
        <f>データ入力!BM105</f>
        <v/>
      </c>
      <c r="R46" s="31" t="str">
        <f>データ入力!BN105</f>
        <v/>
      </c>
      <c r="S46" s="150" t="str">
        <f>データ入力!BO105</f>
        <v/>
      </c>
      <c r="T46" s="150" t="str">
        <f>データ入力!BP105</f>
        <v/>
      </c>
    </row>
    <row r="47" spans="1:20" ht="26.25" customHeight="1">
      <c r="A47" s="99" t="str">
        <f>データ入力!AI106</f>
        <v/>
      </c>
      <c r="B47" s="9" t="str">
        <f>データ入力!AJ106</f>
        <v/>
      </c>
      <c r="C47" s="28" t="str">
        <f>データ入力!AK106</f>
        <v/>
      </c>
      <c r="D47" s="6" t="str">
        <f>データ入力!AZ106</f>
        <v/>
      </c>
      <c r="E47" s="148" t="str">
        <f>データ入力!BA106</f>
        <v/>
      </c>
      <c r="F47" s="148" t="str">
        <f>データ入力!BB106</f>
        <v/>
      </c>
      <c r="G47" s="148" t="str">
        <f>データ入力!BC106</f>
        <v/>
      </c>
      <c r="H47" s="148" t="str">
        <f>データ入力!BD106</f>
        <v/>
      </c>
      <c r="I47" s="148" t="str">
        <f>データ入力!BE106</f>
        <v/>
      </c>
      <c r="J47" s="148" t="str">
        <f>データ入力!BF106</f>
        <v/>
      </c>
      <c r="K47" s="148" t="str">
        <f>データ入力!BG106</f>
        <v/>
      </c>
      <c r="L47" s="32" t="str">
        <f>データ入力!BH106</f>
        <v/>
      </c>
      <c r="M47" s="148" t="str">
        <f>データ入力!BI106</f>
        <v/>
      </c>
      <c r="N47" s="148" t="str">
        <f>データ入力!BJ106</f>
        <v/>
      </c>
      <c r="O47" s="31" t="str">
        <f>データ入力!BK106</f>
        <v/>
      </c>
      <c r="P47" s="31" t="str">
        <f>データ入力!BL106</f>
        <v/>
      </c>
      <c r="Q47" s="150" t="str">
        <f>データ入力!BM106</f>
        <v/>
      </c>
      <c r="R47" s="31" t="str">
        <f>データ入力!BN106</f>
        <v/>
      </c>
      <c r="S47" s="150" t="str">
        <f>データ入力!BO106</f>
        <v/>
      </c>
      <c r="T47" s="150" t="str">
        <f>データ入力!BP106</f>
        <v/>
      </c>
    </row>
    <row r="48" spans="1:20" ht="26.25" customHeight="1">
      <c r="A48" s="99" t="str">
        <f>データ入力!AI107</f>
        <v/>
      </c>
      <c r="B48" s="9" t="str">
        <f>データ入力!AJ107</f>
        <v/>
      </c>
      <c r="C48" s="28" t="str">
        <f>データ入力!AK107</f>
        <v/>
      </c>
      <c r="D48" s="6" t="str">
        <f>データ入力!AZ107</f>
        <v/>
      </c>
      <c r="E48" s="148" t="str">
        <f>データ入力!BA107</f>
        <v/>
      </c>
      <c r="F48" s="148" t="str">
        <f>データ入力!BB107</f>
        <v/>
      </c>
      <c r="G48" s="148" t="str">
        <f>データ入力!BC107</f>
        <v/>
      </c>
      <c r="H48" s="148" t="str">
        <f>データ入力!BD107</f>
        <v/>
      </c>
      <c r="I48" s="148" t="str">
        <f>データ入力!BE107</f>
        <v/>
      </c>
      <c r="J48" s="148" t="str">
        <f>データ入力!BF107</f>
        <v/>
      </c>
      <c r="K48" s="148" t="str">
        <f>データ入力!BG107</f>
        <v/>
      </c>
      <c r="L48" s="32" t="str">
        <f>データ入力!BH107</f>
        <v/>
      </c>
      <c r="M48" s="148" t="str">
        <f>データ入力!BI107</f>
        <v/>
      </c>
      <c r="N48" s="148" t="str">
        <f>データ入力!BJ107</f>
        <v/>
      </c>
      <c r="O48" s="31" t="str">
        <f>データ入力!BK107</f>
        <v/>
      </c>
      <c r="P48" s="31" t="str">
        <f>データ入力!BL107</f>
        <v/>
      </c>
      <c r="Q48" s="150" t="str">
        <f>データ入力!BM107</f>
        <v/>
      </c>
      <c r="R48" s="31" t="str">
        <f>データ入力!BN107</f>
        <v/>
      </c>
      <c r="S48" s="150" t="str">
        <f>データ入力!BO107</f>
        <v/>
      </c>
      <c r="T48" s="150" t="str">
        <f>データ入力!BP107</f>
        <v/>
      </c>
    </row>
    <row r="49" spans="1:20" ht="26.25" customHeight="1">
      <c r="A49" s="99" t="str">
        <f>データ入力!AI108</f>
        <v/>
      </c>
      <c r="B49" s="9" t="str">
        <f>データ入力!AJ108</f>
        <v/>
      </c>
      <c r="C49" s="28" t="str">
        <f>データ入力!AK108</f>
        <v/>
      </c>
      <c r="D49" s="6" t="str">
        <f>データ入力!AZ108</f>
        <v/>
      </c>
      <c r="E49" s="148" t="str">
        <f>データ入力!BA108</f>
        <v/>
      </c>
      <c r="F49" s="148" t="str">
        <f>データ入力!BB108</f>
        <v/>
      </c>
      <c r="G49" s="148" t="str">
        <f>データ入力!BC108</f>
        <v/>
      </c>
      <c r="H49" s="148" t="str">
        <f>データ入力!BD108</f>
        <v/>
      </c>
      <c r="I49" s="148" t="str">
        <f>データ入力!BE108</f>
        <v/>
      </c>
      <c r="J49" s="148" t="str">
        <f>データ入力!BF108</f>
        <v/>
      </c>
      <c r="K49" s="148" t="str">
        <f>データ入力!BG108</f>
        <v/>
      </c>
      <c r="L49" s="32" t="str">
        <f>データ入力!BH108</f>
        <v/>
      </c>
      <c r="M49" s="148" t="str">
        <f>データ入力!BI108</f>
        <v/>
      </c>
      <c r="N49" s="148" t="str">
        <f>データ入力!BJ108</f>
        <v/>
      </c>
      <c r="O49" s="31" t="str">
        <f>データ入力!BK108</f>
        <v/>
      </c>
      <c r="P49" s="31" t="str">
        <f>データ入力!BL108</f>
        <v/>
      </c>
      <c r="Q49" s="150" t="str">
        <f>データ入力!BM108</f>
        <v/>
      </c>
      <c r="R49" s="31" t="str">
        <f>データ入力!BN108</f>
        <v/>
      </c>
      <c r="S49" s="150" t="str">
        <f>データ入力!BO108</f>
        <v/>
      </c>
      <c r="T49" s="150" t="str">
        <f>データ入力!BP108</f>
        <v/>
      </c>
    </row>
    <row r="50" spans="1:20" ht="26.25" customHeight="1">
      <c r="A50" s="99" t="str">
        <f>データ入力!AI109</f>
        <v/>
      </c>
      <c r="B50" s="9" t="str">
        <f>データ入力!AJ109</f>
        <v/>
      </c>
      <c r="C50" s="28" t="str">
        <f>データ入力!AK109</f>
        <v/>
      </c>
      <c r="D50" s="6" t="str">
        <f>データ入力!AZ109</f>
        <v/>
      </c>
      <c r="E50" s="148" t="str">
        <f>データ入力!BA109</f>
        <v/>
      </c>
      <c r="F50" s="148" t="str">
        <f>データ入力!BB109</f>
        <v/>
      </c>
      <c r="G50" s="148" t="str">
        <f>データ入力!BC109</f>
        <v/>
      </c>
      <c r="H50" s="148" t="str">
        <f>データ入力!BD109</f>
        <v/>
      </c>
      <c r="I50" s="148" t="str">
        <f>データ入力!BE109</f>
        <v/>
      </c>
      <c r="J50" s="148" t="str">
        <f>データ入力!BF109</f>
        <v/>
      </c>
      <c r="K50" s="148" t="str">
        <f>データ入力!BG109</f>
        <v/>
      </c>
      <c r="L50" s="32" t="str">
        <f>データ入力!BH109</f>
        <v/>
      </c>
      <c r="M50" s="148" t="str">
        <f>データ入力!BI109</f>
        <v/>
      </c>
      <c r="N50" s="148" t="str">
        <f>データ入力!BJ109</f>
        <v/>
      </c>
      <c r="O50" s="31" t="str">
        <f>データ入力!BK109</f>
        <v/>
      </c>
      <c r="P50" s="31" t="str">
        <f>データ入力!BL109</f>
        <v/>
      </c>
      <c r="Q50" s="150" t="str">
        <f>データ入力!BM109</f>
        <v/>
      </c>
      <c r="R50" s="31" t="str">
        <f>データ入力!BN109</f>
        <v/>
      </c>
      <c r="S50" s="150" t="str">
        <f>データ入力!BO109</f>
        <v/>
      </c>
      <c r="T50" s="150" t="str">
        <f>データ入力!BP109</f>
        <v/>
      </c>
    </row>
    <row r="51" spans="1:20" ht="26.25" customHeight="1">
      <c r="A51" s="99" t="str">
        <f>データ入力!AI110</f>
        <v/>
      </c>
      <c r="B51" s="9" t="str">
        <f>データ入力!AJ110</f>
        <v/>
      </c>
      <c r="C51" s="28" t="str">
        <f>データ入力!AK110</f>
        <v/>
      </c>
      <c r="D51" s="6" t="str">
        <f>データ入力!AZ110</f>
        <v/>
      </c>
      <c r="E51" s="148" t="str">
        <f>データ入力!BA110</f>
        <v/>
      </c>
      <c r="F51" s="148" t="str">
        <f>データ入力!BB110</f>
        <v/>
      </c>
      <c r="G51" s="148" t="str">
        <f>データ入力!BC110</f>
        <v/>
      </c>
      <c r="H51" s="148" t="str">
        <f>データ入力!BD110</f>
        <v/>
      </c>
      <c r="I51" s="148" t="str">
        <f>データ入力!BE110</f>
        <v/>
      </c>
      <c r="J51" s="148" t="str">
        <f>データ入力!BF110</f>
        <v/>
      </c>
      <c r="K51" s="148" t="str">
        <f>データ入力!BG110</f>
        <v/>
      </c>
      <c r="L51" s="32" t="str">
        <f>データ入力!BH110</f>
        <v/>
      </c>
      <c r="M51" s="148" t="str">
        <f>データ入力!BI110</f>
        <v/>
      </c>
      <c r="N51" s="148" t="str">
        <f>データ入力!BJ110</f>
        <v/>
      </c>
      <c r="O51" s="31" t="str">
        <f>データ入力!BK110</f>
        <v/>
      </c>
      <c r="P51" s="31" t="str">
        <f>データ入力!BL110</f>
        <v/>
      </c>
      <c r="Q51" s="150" t="str">
        <f>データ入力!BM110</f>
        <v/>
      </c>
      <c r="R51" s="31" t="str">
        <f>データ入力!BN110</f>
        <v/>
      </c>
      <c r="S51" s="150" t="str">
        <f>データ入力!BO110</f>
        <v/>
      </c>
      <c r="T51" s="150" t="str">
        <f>データ入力!BP110</f>
        <v/>
      </c>
    </row>
    <row r="52" spans="1:20" ht="26.25" customHeight="1">
      <c r="A52" s="99" t="str">
        <f>データ入力!AI111</f>
        <v/>
      </c>
      <c r="B52" s="9" t="str">
        <f>データ入力!AJ111</f>
        <v/>
      </c>
      <c r="C52" s="28" t="str">
        <f>データ入力!AK111</f>
        <v/>
      </c>
      <c r="D52" s="6" t="str">
        <f>データ入力!AZ111</f>
        <v/>
      </c>
      <c r="E52" s="148" t="str">
        <f>データ入力!BA111</f>
        <v/>
      </c>
      <c r="F52" s="148" t="str">
        <f>データ入力!BB111</f>
        <v/>
      </c>
      <c r="G52" s="148" t="str">
        <f>データ入力!BC111</f>
        <v/>
      </c>
      <c r="H52" s="148" t="str">
        <f>データ入力!BD111</f>
        <v/>
      </c>
      <c r="I52" s="148" t="str">
        <f>データ入力!BE111</f>
        <v/>
      </c>
      <c r="J52" s="148" t="str">
        <f>データ入力!BF111</f>
        <v/>
      </c>
      <c r="K52" s="148" t="str">
        <f>データ入力!BG111</f>
        <v/>
      </c>
      <c r="L52" s="32" t="str">
        <f>データ入力!BH111</f>
        <v/>
      </c>
      <c r="M52" s="148" t="str">
        <f>データ入力!BI111</f>
        <v/>
      </c>
      <c r="N52" s="148" t="str">
        <f>データ入力!BJ111</f>
        <v/>
      </c>
      <c r="O52" s="31" t="str">
        <f>データ入力!BK111</f>
        <v/>
      </c>
      <c r="P52" s="31" t="str">
        <f>データ入力!BL111</f>
        <v/>
      </c>
      <c r="Q52" s="150" t="str">
        <f>データ入力!BM111</f>
        <v/>
      </c>
      <c r="R52" s="31" t="str">
        <f>データ入力!BN111</f>
        <v/>
      </c>
      <c r="S52" s="150" t="str">
        <f>データ入力!BO111</f>
        <v/>
      </c>
      <c r="T52" s="150" t="str">
        <f>データ入力!BP111</f>
        <v/>
      </c>
    </row>
    <row r="53" spans="1:20" ht="26.25" customHeight="1">
      <c r="A53" s="99" t="str">
        <f>データ入力!AI112</f>
        <v/>
      </c>
      <c r="B53" s="9" t="str">
        <f>データ入力!AJ112</f>
        <v/>
      </c>
      <c r="C53" s="28" t="str">
        <f>データ入力!AK112</f>
        <v/>
      </c>
      <c r="D53" s="6" t="str">
        <f>データ入力!AZ112</f>
        <v/>
      </c>
      <c r="E53" s="148" t="str">
        <f>データ入力!BA112</f>
        <v/>
      </c>
      <c r="F53" s="148" t="str">
        <f>データ入力!BB112</f>
        <v/>
      </c>
      <c r="G53" s="148" t="str">
        <f>データ入力!BC112</f>
        <v/>
      </c>
      <c r="H53" s="148" t="str">
        <f>データ入力!BD112</f>
        <v/>
      </c>
      <c r="I53" s="148" t="str">
        <f>データ入力!BE112</f>
        <v/>
      </c>
      <c r="J53" s="148" t="str">
        <f>データ入力!BF112</f>
        <v/>
      </c>
      <c r="K53" s="148" t="str">
        <f>データ入力!BG112</f>
        <v/>
      </c>
      <c r="L53" s="32" t="str">
        <f>データ入力!BH112</f>
        <v/>
      </c>
      <c r="M53" s="148" t="str">
        <f>データ入力!BI112</f>
        <v/>
      </c>
      <c r="N53" s="148" t="str">
        <f>データ入力!BJ112</f>
        <v/>
      </c>
      <c r="O53" s="31" t="str">
        <f>データ入力!BK112</f>
        <v/>
      </c>
      <c r="P53" s="31" t="str">
        <f>データ入力!BL112</f>
        <v/>
      </c>
      <c r="Q53" s="150" t="str">
        <f>データ入力!BM112</f>
        <v/>
      </c>
      <c r="R53" s="31" t="str">
        <f>データ入力!BN112</f>
        <v/>
      </c>
      <c r="S53" s="150" t="str">
        <f>データ入力!BO112</f>
        <v/>
      </c>
      <c r="T53" s="150" t="str">
        <f>データ入力!BP112</f>
        <v/>
      </c>
    </row>
    <row r="54" spans="1:20" ht="26.25" customHeight="1">
      <c r="A54" s="99" t="str">
        <f>データ入力!AI113</f>
        <v/>
      </c>
      <c r="B54" s="9" t="str">
        <f>データ入力!AJ113</f>
        <v/>
      </c>
      <c r="C54" s="28" t="str">
        <f>データ入力!AK113</f>
        <v/>
      </c>
      <c r="D54" s="6" t="str">
        <f>データ入力!AZ113</f>
        <v/>
      </c>
      <c r="E54" s="148" t="str">
        <f>データ入力!BA113</f>
        <v/>
      </c>
      <c r="F54" s="148" t="str">
        <f>データ入力!BB113</f>
        <v/>
      </c>
      <c r="G54" s="148" t="str">
        <f>データ入力!BC113</f>
        <v/>
      </c>
      <c r="H54" s="148" t="str">
        <f>データ入力!BD113</f>
        <v/>
      </c>
      <c r="I54" s="148" t="str">
        <f>データ入力!BE113</f>
        <v/>
      </c>
      <c r="J54" s="148" t="str">
        <f>データ入力!BF113</f>
        <v/>
      </c>
      <c r="K54" s="148" t="str">
        <f>データ入力!BG113</f>
        <v/>
      </c>
      <c r="L54" s="32" t="str">
        <f>データ入力!BH113</f>
        <v/>
      </c>
      <c r="M54" s="148" t="str">
        <f>データ入力!BI113</f>
        <v/>
      </c>
      <c r="N54" s="148" t="str">
        <f>データ入力!BJ113</f>
        <v/>
      </c>
      <c r="O54" s="31" t="str">
        <f>データ入力!BK113</f>
        <v/>
      </c>
      <c r="P54" s="31" t="str">
        <f>データ入力!BL113</f>
        <v/>
      </c>
      <c r="Q54" s="150" t="str">
        <f>データ入力!BM113</f>
        <v/>
      </c>
      <c r="R54" s="31" t="str">
        <f>データ入力!BN113</f>
        <v/>
      </c>
      <c r="S54" s="150" t="str">
        <f>データ入力!BO113</f>
        <v/>
      </c>
      <c r="T54" s="150" t="str">
        <f>データ入力!BP113</f>
        <v/>
      </c>
    </row>
    <row r="55" spans="1:20" ht="26.25" customHeight="1">
      <c r="A55" s="99" t="str">
        <f>データ入力!AI114</f>
        <v/>
      </c>
      <c r="B55" s="9" t="str">
        <f>データ入力!AJ114</f>
        <v/>
      </c>
      <c r="C55" s="28" t="str">
        <f>データ入力!AK114</f>
        <v/>
      </c>
      <c r="D55" s="6" t="str">
        <f>データ入力!AZ114</f>
        <v/>
      </c>
      <c r="E55" s="148" t="str">
        <f>データ入力!BA114</f>
        <v/>
      </c>
      <c r="F55" s="148" t="str">
        <f>データ入力!BB114</f>
        <v/>
      </c>
      <c r="G55" s="148" t="str">
        <f>データ入力!BC114</f>
        <v/>
      </c>
      <c r="H55" s="148" t="str">
        <f>データ入力!BD114</f>
        <v/>
      </c>
      <c r="I55" s="148" t="str">
        <f>データ入力!BE114</f>
        <v/>
      </c>
      <c r="J55" s="148" t="str">
        <f>データ入力!BF114</f>
        <v/>
      </c>
      <c r="K55" s="148" t="str">
        <f>データ入力!BG114</f>
        <v/>
      </c>
      <c r="L55" s="32" t="str">
        <f>データ入力!BH114</f>
        <v/>
      </c>
      <c r="M55" s="148" t="str">
        <f>データ入力!BI114</f>
        <v/>
      </c>
      <c r="N55" s="148" t="str">
        <f>データ入力!BJ114</f>
        <v/>
      </c>
      <c r="O55" s="31" t="str">
        <f>データ入力!BK114</f>
        <v/>
      </c>
      <c r="P55" s="31" t="str">
        <f>データ入力!BL114</f>
        <v/>
      </c>
      <c r="Q55" s="150" t="str">
        <f>データ入力!BM114</f>
        <v/>
      </c>
      <c r="R55" s="31" t="str">
        <f>データ入力!BN114</f>
        <v/>
      </c>
      <c r="S55" s="150" t="str">
        <f>データ入力!BO114</f>
        <v/>
      </c>
      <c r="T55" s="150" t="str">
        <f>データ入力!BP114</f>
        <v/>
      </c>
    </row>
    <row r="56" spans="1:20" ht="26.25" customHeight="1">
      <c r="A56" s="99" t="str">
        <f>データ入力!AI115</f>
        <v/>
      </c>
      <c r="B56" s="9" t="str">
        <f>データ入力!AJ115</f>
        <v/>
      </c>
      <c r="C56" s="28" t="str">
        <f>データ入力!AK115</f>
        <v/>
      </c>
      <c r="D56" s="6" t="str">
        <f>データ入力!AZ115</f>
        <v/>
      </c>
      <c r="E56" s="148" t="str">
        <f>データ入力!BA115</f>
        <v/>
      </c>
      <c r="F56" s="148" t="str">
        <f>データ入力!BB115</f>
        <v/>
      </c>
      <c r="G56" s="148" t="str">
        <f>データ入力!BC115</f>
        <v/>
      </c>
      <c r="H56" s="148" t="str">
        <f>データ入力!BD115</f>
        <v/>
      </c>
      <c r="I56" s="148" t="str">
        <f>データ入力!BE115</f>
        <v/>
      </c>
      <c r="J56" s="148" t="str">
        <f>データ入力!BF115</f>
        <v/>
      </c>
      <c r="K56" s="148" t="str">
        <f>データ入力!BG115</f>
        <v/>
      </c>
      <c r="L56" s="32" t="str">
        <f>データ入力!BH115</f>
        <v/>
      </c>
      <c r="M56" s="148" t="str">
        <f>データ入力!BI115</f>
        <v/>
      </c>
      <c r="N56" s="148" t="str">
        <f>データ入力!BJ115</f>
        <v/>
      </c>
      <c r="O56" s="31" t="str">
        <f>データ入力!BK115</f>
        <v/>
      </c>
      <c r="P56" s="31" t="str">
        <f>データ入力!BL115</f>
        <v/>
      </c>
      <c r="Q56" s="150" t="str">
        <f>データ入力!BM115</f>
        <v/>
      </c>
      <c r="R56" s="31" t="str">
        <f>データ入力!BN115</f>
        <v/>
      </c>
      <c r="S56" s="150" t="str">
        <f>データ入力!BO115</f>
        <v/>
      </c>
      <c r="T56" s="150" t="str">
        <f>データ入力!BP115</f>
        <v/>
      </c>
    </row>
    <row r="57" spans="1:20" ht="26.25" customHeight="1">
      <c r="A57" s="99" t="str">
        <f>データ入力!AI116</f>
        <v/>
      </c>
      <c r="B57" s="9" t="str">
        <f>データ入力!AJ116</f>
        <v/>
      </c>
      <c r="C57" s="28" t="str">
        <f>データ入力!AK116</f>
        <v/>
      </c>
      <c r="D57" s="6" t="str">
        <f>データ入力!AZ116</f>
        <v/>
      </c>
      <c r="E57" s="148" t="str">
        <f>データ入力!BA116</f>
        <v/>
      </c>
      <c r="F57" s="148" t="str">
        <f>データ入力!BB116</f>
        <v/>
      </c>
      <c r="G57" s="148" t="str">
        <f>データ入力!BC116</f>
        <v/>
      </c>
      <c r="H57" s="148" t="str">
        <f>データ入力!BD116</f>
        <v/>
      </c>
      <c r="I57" s="148" t="str">
        <f>データ入力!BE116</f>
        <v/>
      </c>
      <c r="J57" s="148" t="str">
        <f>データ入力!BF116</f>
        <v/>
      </c>
      <c r="K57" s="148" t="str">
        <f>データ入力!BG116</f>
        <v/>
      </c>
      <c r="L57" s="32" t="str">
        <f>データ入力!BH116</f>
        <v/>
      </c>
      <c r="M57" s="148" t="str">
        <f>データ入力!BI116</f>
        <v/>
      </c>
      <c r="N57" s="148" t="str">
        <f>データ入力!BJ116</f>
        <v/>
      </c>
      <c r="O57" s="31" t="str">
        <f>データ入力!BK116</f>
        <v/>
      </c>
      <c r="P57" s="31" t="str">
        <f>データ入力!BL116</f>
        <v/>
      </c>
      <c r="Q57" s="150" t="str">
        <f>データ入力!BM116</f>
        <v/>
      </c>
      <c r="R57" s="31" t="str">
        <f>データ入力!BN116</f>
        <v/>
      </c>
      <c r="S57" s="150" t="str">
        <f>データ入力!BO116</f>
        <v/>
      </c>
      <c r="T57" s="150" t="str">
        <f>データ入力!BP116</f>
        <v/>
      </c>
    </row>
    <row r="58" spans="1:20" ht="26.25" customHeight="1">
      <c r="A58" s="99" t="str">
        <f>データ入力!AI117</f>
        <v/>
      </c>
      <c r="B58" s="9" t="str">
        <f>データ入力!AJ117</f>
        <v/>
      </c>
      <c r="C58" s="28" t="str">
        <f>データ入力!AK117</f>
        <v/>
      </c>
      <c r="D58" s="6" t="str">
        <f>データ入力!AZ117</f>
        <v/>
      </c>
      <c r="E58" s="148" t="str">
        <f>データ入力!BA117</f>
        <v/>
      </c>
      <c r="F58" s="148" t="str">
        <f>データ入力!BB117</f>
        <v/>
      </c>
      <c r="G58" s="148" t="str">
        <f>データ入力!BC117</f>
        <v/>
      </c>
      <c r="H58" s="148" t="str">
        <f>データ入力!BD117</f>
        <v/>
      </c>
      <c r="I58" s="148" t="str">
        <f>データ入力!BE117</f>
        <v/>
      </c>
      <c r="J58" s="148" t="str">
        <f>データ入力!BF117</f>
        <v/>
      </c>
      <c r="K58" s="148" t="str">
        <f>データ入力!BG117</f>
        <v/>
      </c>
      <c r="L58" s="32" t="str">
        <f>データ入力!BH117</f>
        <v/>
      </c>
      <c r="M58" s="148" t="str">
        <f>データ入力!BI117</f>
        <v/>
      </c>
      <c r="N58" s="148" t="str">
        <f>データ入力!BJ117</f>
        <v/>
      </c>
      <c r="O58" s="31" t="str">
        <f>データ入力!BK117</f>
        <v/>
      </c>
      <c r="P58" s="31" t="str">
        <f>データ入力!BL117</f>
        <v/>
      </c>
      <c r="Q58" s="150" t="str">
        <f>データ入力!BM117</f>
        <v/>
      </c>
      <c r="R58" s="31" t="str">
        <f>データ入力!BN117</f>
        <v/>
      </c>
      <c r="S58" s="150" t="str">
        <f>データ入力!BO117</f>
        <v/>
      </c>
      <c r="T58" s="150" t="str">
        <f>データ入力!BP117</f>
        <v/>
      </c>
    </row>
    <row r="59" spans="1:20" ht="26.25" customHeight="1">
      <c r="A59" s="99" t="str">
        <f>データ入力!AI118</f>
        <v/>
      </c>
      <c r="B59" s="9" t="str">
        <f>データ入力!AJ118</f>
        <v/>
      </c>
      <c r="C59" s="28" t="str">
        <f>データ入力!AK118</f>
        <v/>
      </c>
      <c r="D59" s="6" t="str">
        <f>データ入力!AZ118</f>
        <v/>
      </c>
      <c r="E59" s="148" t="str">
        <f>データ入力!BA118</f>
        <v/>
      </c>
      <c r="F59" s="148" t="str">
        <f>データ入力!BB118</f>
        <v/>
      </c>
      <c r="G59" s="148" t="str">
        <f>データ入力!BC118</f>
        <v/>
      </c>
      <c r="H59" s="148" t="str">
        <f>データ入力!BD118</f>
        <v/>
      </c>
      <c r="I59" s="148" t="str">
        <f>データ入力!BE118</f>
        <v/>
      </c>
      <c r="J59" s="148" t="str">
        <f>データ入力!BF118</f>
        <v/>
      </c>
      <c r="K59" s="148" t="str">
        <f>データ入力!BG118</f>
        <v/>
      </c>
      <c r="L59" s="32" t="str">
        <f>データ入力!BH118</f>
        <v/>
      </c>
      <c r="M59" s="148" t="str">
        <f>データ入力!BI118</f>
        <v/>
      </c>
      <c r="N59" s="148" t="str">
        <f>データ入力!BJ118</f>
        <v/>
      </c>
      <c r="O59" s="31" t="str">
        <f>データ入力!BK118</f>
        <v/>
      </c>
      <c r="P59" s="31" t="str">
        <f>データ入力!BL118</f>
        <v/>
      </c>
      <c r="Q59" s="150" t="str">
        <f>データ入力!BM118</f>
        <v/>
      </c>
      <c r="R59" s="31" t="str">
        <f>データ入力!BN118</f>
        <v/>
      </c>
      <c r="S59" s="150" t="str">
        <f>データ入力!BO118</f>
        <v/>
      </c>
      <c r="T59" s="150" t="str">
        <f>データ入力!BP118</f>
        <v/>
      </c>
    </row>
    <row r="60" spans="1:20" ht="26.25" customHeight="1">
      <c r="A60" s="99" t="str">
        <f>データ入力!AI119</f>
        <v/>
      </c>
      <c r="B60" s="9" t="str">
        <f>データ入力!AJ119</f>
        <v/>
      </c>
      <c r="C60" s="28" t="str">
        <f>データ入力!AK119</f>
        <v/>
      </c>
      <c r="D60" s="6" t="str">
        <f>データ入力!AZ119</f>
        <v/>
      </c>
      <c r="E60" s="148" t="str">
        <f>データ入力!BA119</f>
        <v/>
      </c>
      <c r="F60" s="148" t="str">
        <f>データ入力!BB119</f>
        <v/>
      </c>
      <c r="G60" s="148" t="str">
        <f>データ入力!BC119</f>
        <v/>
      </c>
      <c r="H60" s="148" t="str">
        <f>データ入力!BD119</f>
        <v/>
      </c>
      <c r="I60" s="148" t="str">
        <f>データ入力!BE119</f>
        <v/>
      </c>
      <c r="J60" s="148" t="str">
        <f>データ入力!BF119</f>
        <v/>
      </c>
      <c r="K60" s="148" t="str">
        <f>データ入力!BG119</f>
        <v/>
      </c>
      <c r="L60" s="32" t="str">
        <f>データ入力!BH119</f>
        <v/>
      </c>
      <c r="M60" s="148" t="str">
        <f>データ入力!BI119</f>
        <v/>
      </c>
      <c r="N60" s="148" t="str">
        <f>データ入力!BJ119</f>
        <v/>
      </c>
      <c r="O60" s="31" t="str">
        <f>データ入力!BK119</f>
        <v/>
      </c>
      <c r="P60" s="31" t="str">
        <f>データ入力!BL119</f>
        <v/>
      </c>
      <c r="Q60" s="150" t="str">
        <f>データ入力!BM119</f>
        <v/>
      </c>
      <c r="R60" s="31" t="str">
        <f>データ入力!BN119</f>
        <v/>
      </c>
      <c r="S60" s="150" t="str">
        <f>データ入力!BO119</f>
        <v/>
      </c>
      <c r="T60" s="150" t="str">
        <f>データ入力!BP119</f>
        <v/>
      </c>
    </row>
    <row r="61" spans="1:20" ht="26.25" customHeight="1">
      <c r="A61" s="99" t="str">
        <f>データ入力!AI120</f>
        <v/>
      </c>
      <c r="B61" s="9" t="str">
        <f>データ入力!AJ120</f>
        <v/>
      </c>
      <c r="C61" s="28" t="str">
        <f>データ入力!AK120</f>
        <v/>
      </c>
      <c r="D61" s="6" t="str">
        <f>データ入力!AZ120</f>
        <v/>
      </c>
      <c r="E61" s="148" t="str">
        <f>データ入力!BA120</f>
        <v/>
      </c>
      <c r="F61" s="148" t="str">
        <f>データ入力!BB120</f>
        <v/>
      </c>
      <c r="G61" s="148" t="str">
        <f>データ入力!BC120</f>
        <v/>
      </c>
      <c r="H61" s="148" t="str">
        <f>データ入力!BD120</f>
        <v/>
      </c>
      <c r="I61" s="148" t="str">
        <f>データ入力!BE120</f>
        <v/>
      </c>
      <c r="J61" s="148" t="str">
        <f>データ入力!BF120</f>
        <v/>
      </c>
      <c r="K61" s="148" t="str">
        <f>データ入力!BG120</f>
        <v/>
      </c>
      <c r="L61" s="32" t="str">
        <f>データ入力!BH120</f>
        <v/>
      </c>
      <c r="M61" s="148" t="str">
        <f>データ入力!BI120</f>
        <v/>
      </c>
      <c r="N61" s="148" t="str">
        <f>データ入力!BJ120</f>
        <v/>
      </c>
      <c r="O61" s="31" t="str">
        <f>データ入力!BK120</f>
        <v/>
      </c>
      <c r="P61" s="31" t="str">
        <f>データ入力!BL120</f>
        <v/>
      </c>
      <c r="Q61" s="150" t="str">
        <f>データ入力!BM120</f>
        <v/>
      </c>
      <c r="R61" s="31" t="str">
        <f>データ入力!BN120</f>
        <v/>
      </c>
      <c r="S61" s="150" t="str">
        <f>データ入力!BO120</f>
        <v/>
      </c>
      <c r="T61" s="150" t="str">
        <f>データ入力!BP120</f>
        <v/>
      </c>
    </row>
    <row r="62" spans="1:20" ht="26.25" customHeight="1">
      <c r="A62" s="99" t="str">
        <f>データ入力!AI121</f>
        <v/>
      </c>
      <c r="B62" s="9" t="str">
        <f>データ入力!AJ121</f>
        <v/>
      </c>
      <c r="C62" s="28" t="str">
        <f>データ入力!AK121</f>
        <v/>
      </c>
      <c r="D62" s="6" t="str">
        <f>データ入力!AZ121</f>
        <v/>
      </c>
      <c r="E62" s="148" t="str">
        <f>データ入力!BA121</f>
        <v/>
      </c>
      <c r="F62" s="148" t="str">
        <f>データ入力!BB121</f>
        <v/>
      </c>
      <c r="G62" s="148" t="str">
        <f>データ入力!BC121</f>
        <v/>
      </c>
      <c r="H62" s="148" t="str">
        <f>データ入力!BD121</f>
        <v/>
      </c>
      <c r="I62" s="148" t="str">
        <f>データ入力!BE121</f>
        <v/>
      </c>
      <c r="J62" s="148" t="str">
        <f>データ入力!BF121</f>
        <v/>
      </c>
      <c r="K62" s="148" t="str">
        <f>データ入力!BG121</f>
        <v/>
      </c>
      <c r="L62" s="32" t="str">
        <f>データ入力!BH121</f>
        <v/>
      </c>
      <c r="M62" s="148" t="str">
        <f>データ入力!BI121</f>
        <v/>
      </c>
      <c r="N62" s="148" t="str">
        <f>データ入力!BJ121</f>
        <v/>
      </c>
      <c r="O62" s="31" t="str">
        <f>データ入力!BK121</f>
        <v/>
      </c>
      <c r="P62" s="31" t="str">
        <f>データ入力!BL121</f>
        <v/>
      </c>
      <c r="Q62" s="150" t="str">
        <f>データ入力!BM121</f>
        <v/>
      </c>
      <c r="R62" s="31" t="str">
        <f>データ入力!BN121</f>
        <v/>
      </c>
      <c r="S62" s="150" t="str">
        <f>データ入力!BO121</f>
        <v/>
      </c>
      <c r="T62" s="150" t="str">
        <f>データ入力!BP121</f>
        <v/>
      </c>
    </row>
    <row r="63" spans="1:20" ht="26.25" customHeight="1">
      <c r="A63" s="99" t="str">
        <f>データ入力!AI122</f>
        <v/>
      </c>
      <c r="B63" s="9" t="str">
        <f>データ入力!AJ122</f>
        <v/>
      </c>
      <c r="C63" s="28" t="str">
        <f>データ入力!AK122</f>
        <v/>
      </c>
      <c r="D63" s="6" t="str">
        <f>データ入力!AZ122</f>
        <v/>
      </c>
      <c r="E63" s="148" t="str">
        <f>データ入力!BA122</f>
        <v/>
      </c>
      <c r="F63" s="148" t="str">
        <f>データ入力!BB122</f>
        <v/>
      </c>
      <c r="G63" s="148" t="str">
        <f>データ入力!BC122</f>
        <v/>
      </c>
      <c r="H63" s="148" t="str">
        <f>データ入力!BD122</f>
        <v/>
      </c>
      <c r="I63" s="148" t="str">
        <f>データ入力!BE122</f>
        <v/>
      </c>
      <c r="J63" s="148" t="str">
        <f>データ入力!BF122</f>
        <v/>
      </c>
      <c r="K63" s="148" t="str">
        <f>データ入力!BG122</f>
        <v/>
      </c>
      <c r="L63" s="32" t="str">
        <f>データ入力!BH122</f>
        <v/>
      </c>
      <c r="M63" s="148" t="str">
        <f>データ入力!BI122</f>
        <v/>
      </c>
      <c r="N63" s="148" t="str">
        <f>データ入力!BJ122</f>
        <v/>
      </c>
      <c r="O63" s="31" t="str">
        <f>データ入力!BK122</f>
        <v/>
      </c>
      <c r="P63" s="31" t="str">
        <f>データ入力!BL122</f>
        <v/>
      </c>
      <c r="Q63" s="150" t="str">
        <f>データ入力!BM122</f>
        <v/>
      </c>
      <c r="R63" s="31" t="str">
        <f>データ入力!BN122</f>
        <v/>
      </c>
      <c r="S63" s="150" t="str">
        <f>データ入力!BO122</f>
        <v/>
      </c>
      <c r="T63" s="150" t="str">
        <f>データ入力!BP122</f>
        <v/>
      </c>
    </row>
    <row r="64" spans="1:20" ht="26.25" customHeight="1">
      <c r="A64" s="99" t="str">
        <f>データ入力!AI123</f>
        <v/>
      </c>
      <c r="B64" s="9" t="str">
        <f>データ入力!AJ123</f>
        <v/>
      </c>
      <c r="C64" s="28" t="str">
        <f>データ入力!AK123</f>
        <v/>
      </c>
      <c r="D64" s="6" t="str">
        <f>データ入力!AZ123</f>
        <v/>
      </c>
      <c r="E64" s="148" t="str">
        <f>データ入力!BA123</f>
        <v/>
      </c>
      <c r="F64" s="148" t="str">
        <f>データ入力!BB123</f>
        <v/>
      </c>
      <c r="G64" s="148" t="str">
        <f>データ入力!BC123</f>
        <v/>
      </c>
      <c r="H64" s="148" t="str">
        <f>データ入力!BD123</f>
        <v/>
      </c>
      <c r="I64" s="148" t="str">
        <f>データ入力!BE123</f>
        <v/>
      </c>
      <c r="J64" s="148" t="str">
        <f>データ入力!BF123</f>
        <v/>
      </c>
      <c r="K64" s="148" t="str">
        <f>データ入力!BG123</f>
        <v/>
      </c>
      <c r="L64" s="32" t="str">
        <f>データ入力!BH123</f>
        <v/>
      </c>
      <c r="M64" s="148" t="str">
        <f>データ入力!BI123</f>
        <v/>
      </c>
      <c r="N64" s="148" t="str">
        <f>データ入力!BJ123</f>
        <v/>
      </c>
      <c r="O64" s="31" t="str">
        <f>データ入力!BK123</f>
        <v/>
      </c>
      <c r="P64" s="31" t="str">
        <f>データ入力!BL123</f>
        <v/>
      </c>
      <c r="Q64" s="150" t="str">
        <f>データ入力!BM123</f>
        <v/>
      </c>
      <c r="R64" s="31" t="str">
        <f>データ入力!BN123</f>
        <v/>
      </c>
      <c r="S64" s="150" t="str">
        <f>データ入力!BO123</f>
        <v/>
      </c>
      <c r="T64" s="150" t="str">
        <f>データ入力!BP123</f>
        <v/>
      </c>
    </row>
    <row r="65" spans="1:20" ht="26.25" customHeight="1">
      <c r="A65" s="99" t="str">
        <f>データ入力!AI124</f>
        <v/>
      </c>
      <c r="B65" s="9" t="str">
        <f>データ入力!AJ124</f>
        <v/>
      </c>
      <c r="C65" s="28" t="str">
        <f>データ入力!AK124</f>
        <v/>
      </c>
      <c r="D65" s="6" t="str">
        <f>データ入力!AZ124</f>
        <v/>
      </c>
      <c r="E65" s="148" t="str">
        <f>データ入力!BA124</f>
        <v/>
      </c>
      <c r="F65" s="148" t="str">
        <f>データ入力!BB124</f>
        <v/>
      </c>
      <c r="G65" s="148" t="str">
        <f>データ入力!BC124</f>
        <v/>
      </c>
      <c r="H65" s="148" t="str">
        <f>データ入力!BD124</f>
        <v/>
      </c>
      <c r="I65" s="148" t="str">
        <f>データ入力!BE124</f>
        <v/>
      </c>
      <c r="J65" s="148" t="str">
        <f>データ入力!BF124</f>
        <v/>
      </c>
      <c r="K65" s="148" t="str">
        <f>データ入力!BG124</f>
        <v/>
      </c>
      <c r="L65" s="32" t="str">
        <f>データ入力!BH124</f>
        <v/>
      </c>
      <c r="M65" s="148" t="str">
        <f>データ入力!BI124</f>
        <v/>
      </c>
      <c r="N65" s="148" t="str">
        <f>データ入力!BJ124</f>
        <v/>
      </c>
      <c r="O65" s="31" t="str">
        <f>データ入力!BK124</f>
        <v/>
      </c>
      <c r="P65" s="31" t="str">
        <f>データ入力!BL124</f>
        <v/>
      </c>
      <c r="Q65" s="150" t="str">
        <f>データ入力!BM124</f>
        <v/>
      </c>
      <c r="R65" s="31" t="str">
        <f>データ入力!BN124</f>
        <v/>
      </c>
      <c r="S65" s="150" t="str">
        <f>データ入力!BO124</f>
        <v/>
      </c>
      <c r="T65" s="150" t="str">
        <f>データ入力!BP124</f>
        <v/>
      </c>
    </row>
    <row r="66" spans="1:20" ht="26.25" customHeight="1">
      <c r="A66" s="99" t="str">
        <f>データ入力!AI125</f>
        <v/>
      </c>
      <c r="B66" s="9" t="str">
        <f>データ入力!AJ125</f>
        <v/>
      </c>
      <c r="C66" s="28" t="str">
        <f>データ入力!AK125</f>
        <v/>
      </c>
      <c r="D66" s="6" t="str">
        <f>データ入力!AZ125</f>
        <v/>
      </c>
      <c r="E66" s="148" t="str">
        <f>データ入力!BA125</f>
        <v/>
      </c>
      <c r="F66" s="148" t="str">
        <f>データ入力!BB125</f>
        <v/>
      </c>
      <c r="G66" s="148" t="str">
        <f>データ入力!BC125</f>
        <v/>
      </c>
      <c r="H66" s="148" t="str">
        <f>データ入力!BD125</f>
        <v/>
      </c>
      <c r="I66" s="148" t="str">
        <f>データ入力!BE125</f>
        <v/>
      </c>
      <c r="J66" s="148" t="str">
        <f>データ入力!BF125</f>
        <v/>
      </c>
      <c r="K66" s="148" t="str">
        <f>データ入力!BG125</f>
        <v/>
      </c>
      <c r="L66" s="32" t="str">
        <f>データ入力!BH125</f>
        <v/>
      </c>
      <c r="M66" s="148" t="str">
        <f>データ入力!BI125</f>
        <v/>
      </c>
      <c r="N66" s="148" t="str">
        <f>データ入力!BJ125</f>
        <v/>
      </c>
      <c r="O66" s="31" t="str">
        <f>データ入力!BK125</f>
        <v/>
      </c>
      <c r="P66" s="31" t="str">
        <f>データ入力!BL125</f>
        <v/>
      </c>
      <c r="Q66" s="150" t="str">
        <f>データ入力!BM125</f>
        <v/>
      </c>
      <c r="R66" s="31" t="str">
        <f>データ入力!BN125</f>
        <v/>
      </c>
      <c r="S66" s="150" t="str">
        <f>データ入力!BO125</f>
        <v/>
      </c>
      <c r="T66" s="150" t="str">
        <f>データ入力!BP125</f>
        <v/>
      </c>
    </row>
    <row r="67" spans="1:20" ht="26.25" customHeight="1">
      <c r="A67" s="99" t="str">
        <f>データ入力!AI126</f>
        <v/>
      </c>
      <c r="B67" s="9" t="str">
        <f>データ入力!AJ126</f>
        <v/>
      </c>
      <c r="C67" s="28" t="str">
        <f>データ入力!AK126</f>
        <v/>
      </c>
      <c r="D67" s="6" t="str">
        <f>データ入力!AZ126</f>
        <v/>
      </c>
      <c r="E67" s="148" t="str">
        <f>データ入力!BA126</f>
        <v/>
      </c>
      <c r="F67" s="148" t="str">
        <f>データ入力!BB126</f>
        <v/>
      </c>
      <c r="G67" s="148" t="str">
        <f>データ入力!BC126</f>
        <v/>
      </c>
      <c r="H67" s="148" t="str">
        <f>データ入力!BD126</f>
        <v/>
      </c>
      <c r="I67" s="148" t="str">
        <f>データ入力!BE126</f>
        <v/>
      </c>
      <c r="J67" s="148" t="str">
        <f>データ入力!BF126</f>
        <v/>
      </c>
      <c r="K67" s="148" t="str">
        <f>データ入力!BG126</f>
        <v/>
      </c>
      <c r="L67" s="32" t="str">
        <f>データ入力!BH126</f>
        <v/>
      </c>
      <c r="M67" s="148" t="str">
        <f>データ入力!BI126</f>
        <v/>
      </c>
      <c r="N67" s="148" t="str">
        <f>データ入力!BJ126</f>
        <v/>
      </c>
      <c r="O67" s="31" t="str">
        <f>データ入力!BK126</f>
        <v/>
      </c>
      <c r="P67" s="31" t="str">
        <f>データ入力!BL126</f>
        <v/>
      </c>
      <c r="Q67" s="150" t="str">
        <f>データ入力!BM126</f>
        <v/>
      </c>
      <c r="R67" s="31" t="str">
        <f>データ入力!BN126</f>
        <v/>
      </c>
      <c r="S67" s="150" t="str">
        <f>データ入力!BO126</f>
        <v/>
      </c>
      <c r="T67" s="150" t="str">
        <f>データ入力!BP126</f>
        <v/>
      </c>
    </row>
    <row r="68" spans="1:20" ht="26.25" customHeight="1">
      <c r="A68" s="99" t="str">
        <f>データ入力!AI127</f>
        <v/>
      </c>
      <c r="B68" s="9" t="str">
        <f>データ入力!AJ127</f>
        <v/>
      </c>
      <c r="C68" s="28" t="str">
        <f>データ入力!AK127</f>
        <v/>
      </c>
      <c r="D68" s="6" t="str">
        <f>データ入力!AZ127</f>
        <v/>
      </c>
      <c r="E68" s="148" t="str">
        <f>データ入力!BA127</f>
        <v/>
      </c>
      <c r="F68" s="148" t="str">
        <f>データ入力!BB127</f>
        <v/>
      </c>
      <c r="G68" s="148" t="str">
        <f>データ入力!BC127</f>
        <v/>
      </c>
      <c r="H68" s="148" t="str">
        <f>データ入力!BD127</f>
        <v/>
      </c>
      <c r="I68" s="148" t="str">
        <f>データ入力!BE127</f>
        <v/>
      </c>
      <c r="J68" s="148" t="str">
        <f>データ入力!BF127</f>
        <v/>
      </c>
      <c r="K68" s="148" t="str">
        <f>データ入力!BG127</f>
        <v/>
      </c>
      <c r="L68" s="32" t="str">
        <f>データ入力!BH127</f>
        <v/>
      </c>
      <c r="M68" s="148" t="str">
        <f>データ入力!BI127</f>
        <v/>
      </c>
      <c r="N68" s="148" t="str">
        <f>データ入力!BJ127</f>
        <v/>
      </c>
      <c r="O68" s="31" t="str">
        <f>データ入力!BK127</f>
        <v/>
      </c>
      <c r="P68" s="31" t="str">
        <f>データ入力!BL127</f>
        <v/>
      </c>
      <c r="Q68" s="150" t="str">
        <f>データ入力!BM127</f>
        <v/>
      </c>
      <c r="R68" s="31" t="str">
        <f>データ入力!BN127</f>
        <v/>
      </c>
      <c r="S68" s="150" t="str">
        <f>データ入力!BO127</f>
        <v/>
      </c>
      <c r="T68" s="150" t="str">
        <f>データ入力!BP127</f>
        <v/>
      </c>
    </row>
    <row r="69" spans="1:20" ht="26.25" customHeight="1">
      <c r="A69" s="99" t="str">
        <f>データ入力!AI128</f>
        <v/>
      </c>
      <c r="B69" s="9" t="str">
        <f>データ入力!AJ128</f>
        <v/>
      </c>
      <c r="C69" s="28" t="str">
        <f>データ入力!AK128</f>
        <v/>
      </c>
      <c r="D69" s="6" t="str">
        <f>データ入力!AZ128</f>
        <v/>
      </c>
      <c r="E69" s="148" t="str">
        <f>データ入力!BA128</f>
        <v/>
      </c>
      <c r="F69" s="148" t="str">
        <f>データ入力!BB128</f>
        <v/>
      </c>
      <c r="G69" s="148" t="str">
        <f>データ入力!BC128</f>
        <v/>
      </c>
      <c r="H69" s="148" t="str">
        <f>データ入力!BD128</f>
        <v/>
      </c>
      <c r="I69" s="148" t="str">
        <f>データ入力!BE128</f>
        <v/>
      </c>
      <c r="J69" s="148" t="str">
        <f>データ入力!BF128</f>
        <v/>
      </c>
      <c r="K69" s="148" t="str">
        <f>データ入力!BG128</f>
        <v/>
      </c>
      <c r="L69" s="32" t="str">
        <f>データ入力!BH128</f>
        <v/>
      </c>
      <c r="M69" s="148" t="str">
        <f>データ入力!BI128</f>
        <v/>
      </c>
      <c r="N69" s="148" t="str">
        <f>データ入力!BJ128</f>
        <v/>
      </c>
      <c r="O69" s="31" t="str">
        <f>データ入力!BK128</f>
        <v/>
      </c>
      <c r="P69" s="31" t="str">
        <f>データ入力!BL128</f>
        <v/>
      </c>
      <c r="Q69" s="150" t="str">
        <f>データ入力!BM128</f>
        <v/>
      </c>
      <c r="R69" s="31" t="str">
        <f>データ入力!BN128</f>
        <v/>
      </c>
      <c r="S69" s="150" t="str">
        <f>データ入力!BO128</f>
        <v/>
      </c>
      <c r="T69" s="150" t="str">
        <f>データ入力!BP128</f>
        <v/>
      </c>
    </row>
    <row r="70" spans="1:20" ht="26.25" customHeight="1">
      <c r="A70" s="99" t="str">
        <f>データ入力!AI129</f>
        <v/>
      </c>
      <c r="B70" s="9" t="str">
        <f>データ入力!AJ129</f>
        <v/>
      </c>
      <c r="C70" s="28" t="str">
        <f>データ入力!AK129</f>
        <v/>
      </c>
      <c r="D70" s="6" t="str">
        <f>データ入力!AZ129</f>
        <v/>
      </c>
      <c r="E70" s="148" t="str">
        <f>データ入力!BA129</f>
        <v/>
      </c>
      <c r="F70" s="148" t="str">
        <f>データ入力!BB129</f>
        <v/>
      </c>
      <c r="G70" s="148" t="str">
        <f>データ入力!BC129</f>
        <v/>
      </c>
      <c r="H70" s="148" t="str">
        <f>データ入力!BD129</f>
        <v/>
      </c>
      <c r="I70" s="148" t="str">
        <f>データ入力!BE129</f>
        <v/>
      </c>
      <c r="J70" s="148" t="str">
        <f>データ入力!BF129</f>
        <v/>
      </c>
      <c r="K70" s="148" t="str">
        <f>データ入力!BG129</f>
        <v/>
      </c>
      <c r="L70" s="32" t="str">
        <f>データ入力!BH129</f>
        <v/>
      </c>
      <c r="M70" s="148" t="str">
        <f>データ入力!BI129</f>
        <v/>
      </c>
      <c r="N70" s="148" t="str">
        <f>データ入力!BJ129</f>
        <v/>
      </c>
      <c r="O70" s="31" t="str">
        <f>データ入力!BK129</f>
        <v/>
      </c>
      <c r="P70" s="31" t="str">
        <f>データ入力!BL129</f>
        <v/>
      </c>
      <c r="Q70" s="150" t="str">
        <f>データ入力!BM129</f>
        <v/>
      </c>
      <c r="R70" s="31" t="str">
        <f>データ入力!BN129</f>
        <v/>
      </c>
      <c r="S70" s="150" t="str">
        <f>データ入力!BO129</f>
        <v/>
      </c>
      <c r="T70" s="150" t="str">
        <f>データ入力!BP129</f>
        <v/>
      </c>
    </row>
    <row r="71" spans="1:20" ht="26.25" customHeight="1">
      <c r="A71" s="99" t="str">
        <f>データ入力!AI130</f>
        <v/>
      </c>
      <c r="B71" s="9" t="str">
        <f>データ入力!AJ130</f>
        <v/>
      </c>
      <c r="C71" s="28" t="str">
        <f>データ入力!AK130</f>
        <v/>
      </c>
      <c r="D71" s="6" t="str">
        <f>データ入力!AZ130</f>
        <v/>
      </c>
      <c r="E71" s="148" t="str">
        <f>データ入力!BA130</f>
        <v/>
      </c>
      <c r="F71" s="148" t="str">
        <f>データ入力!BB130</f>
        <v/>
      </c>
      <c r="G71" s="148" t="str">
        <f>データ入力!BC130</f>
        <v/>
      </c>
      <c r="H71" s="148" t="str">
        <f>データ入力!BD130</f>
        <v/>
      </c>
      <c r="I71" s="148" t="str">
        <f>データ入力!BE130</f>
        <v/>
      </c>
      <c r="J71" s="148" t="str">
        <f>データ入力!BF130</f>
        <v/>
      </c>
      <c r="K71" s="148" t="str">
        <f>データ入力!BG130</f>
        <v/>
      </c>
      <c r="L71" s="32" t="str">
        <f>データ入力!BH130</f>
        <v/>
      </c>
      <c r="M71" s="148" t="str">
        <f>データ入力!BI130</f>
        <v/>
      </c>
      <c r="N71" s="148" t="str">
        <f>データ入力!BJ130</f>
        <v/>
      </c>
      <c r="O71" s="31" t="str">
        <f>データ入力!BK130</f>
        <v/>
      </c>
      <c r="P71" s="31" t="str">
        <f>データ入力!BL130</f>
        <v/>
      </c>
      <c r="Q71" s="150" t="str">
        <f>データ入力!BM130</f>
        <v/>
      </c>
      <c r="R71" s="31" t="str">
        <f>データ入力!BN130</f>
        <v/>
      </c>
      <c r="S71" s="150" t="str">
        <f>データ入力!BO130</f>
        <v/>
      </c>
      <c r="T71" s="150" t="str">
        <f>データ入力!BP130</f>
        <v/>
      </c>
    </row>
    <row r="72" spans="1:20" ht="26.25" customHeight="1">
      <c r="A72" s="99" t="str">
        <f>データ入力!AI131</f>
        <v/>
      </c>
      <c r="B72" s="9" t="str">
        <f>データ入力!AJ131</f>
        <v/>
      </c>
      <c r="C72" s="28" t="str">
        <f>データ入力!AK131</f>
        <v/>
      </c>
      <c r="D72" s="6" t="str">
        <f>データ入力!AZ131</f>
        <v/>
      </c>
      <c r="E72" s="148" t="str">
        <f>データ入力!BA131</f>
        <v/>
      </c>
      <c r="F72" s="148" t="str">
        <f>データ入力!BB131</f>
        <v/>
      </c>
      <c r="G72" s="148" t="str">
        <f>データ入力!BC131</f>
        <v/>
      </c>
      <c r="H72" s="148" t="str">
        <f>データ入力!BD131</f>
        <v/>
      </c>
      <c r="I72" s="148" t="str">
        <f>データ入力!BE131</f>
        <v/>
      </c>
      <c r="J72" s="148" t="str">
        <f>データ入力!BF131</f>
        <v/>
      </c>
      <c r="K72" s="148" t="str">
        <f>データ入力!BG131</f>
        <v/>
      </c>
      <c r="L72" s="32" t="str">
        <f>データ入力!BH131</f>
        <v/>
      </c>
      <c r="M72" s="148" t="str">
        <f>データ入力!BI131</f>
        <v/>
      </c>
      <c r="N72" s="148" t="str">
        <f>データ入力!BJ131</f>
        <v/>
      </c>
      <c r="O72" s="31" t="str">
        <f>データ入力!BK131</f>
        <v/>
      </c>
      <c r="P72" s="31" t="str">
        <f>データ入力!BL131</f>
        <v/>
      </c>
      <c r="Q72" s="150" t="str">
        <f>データ入力!BM131</f>
        <v/>
      </c>
      <c r="R72" s="31" t="str">
        <f>データ入力!BN131</f>
        <v/>
      </c>
      <c r="S72" s="150" t="str">
        <f>データ入力!BO131</f>
        <v/>
      </c>
      <c r="T72" s="150" t="str">
        <f>データ入力!BP131</f>
        <v/>
      </c>
    </row>
    <row r="73" spans="1:20" ht="26.25" customHeight="1">
      <c r="A73" s="99" t="str">
        <f>データ入力!AI132</f>
        <v/>
      </c>
      <c r="B73" s="9" t="str">
        <f>データ入力!AJ132</f>
        <v/>
      </c>
      <c r="C73" s="28" t="str">
        <f>データ入力!AK132</f>
        <v/>
      </c>
      <c r="D73" s="6" t="str">
        <f>データ入力!AZ132</f>
        <v/>
      </c>
      <c r="E73" s="148" t="str">
        <f>データ入力!BA132</f>
        <v/>
      </c>
      <c r="F73" s="148" t="str">
        <f>データ入力!BB132</f>
        <v/>
      </c>
      <c r="G73" s="148" t="str">
        <f>データ入力!BC132</f>
        <v/>
      </c>
      <c r="H73" s="148" t="str">
        <f>データ入力!BD132</f>
        <v/>
      </c>
      <c r="I73" s="148" t="str">
        <f>データ入力!BE132</f>
        <v/>
      </c>
      <c r="J73" s="148" t="str">
        <f>データ入力!BF132</f>
        <v/>
      </c>
      <c r="K73" s="148" t="str">
        <f>データ入力!BG132</f>
        <v/>
      </c>
      <c r="L73" s="32" t="str">
        <f>データ入力!BH132</f>
        <v/>
      </c>
      <c r="M73" s="148" t="str">
        <f>データ入力!BI132</f>
        <v/>
      </c>
      <c r="N73" s="148" t="str">
        <f>データ入力!BJ132</f>
        <v/>
      </c>
      <c r="O73" s="31" t="str">
        <f>データ入力!BK132</f>
        <v/>
      </c>
      <c r="P73" s="31" t="str">
        <f>データ入力!BL132</f>
        <v/>
      </c>
      <c r="Q73" s="150" t="str">
        <f>データ入力!BM132</f>
        <v/>
      </c>
      <c r="R73" s="31" t="str">
        <f>データ入力!BN132</f>
        <v/>
      </c>
      <c r="S73" s="150" t="str">
        <f>データ入力!BO132</f>
        <v/>
      </c>
      <c r="T73" s="150" t="str">
        <f>データ入力!BP132</f>
        <v/>
      </c>
    </row>
    <row r="74" spans="1:20" ht="26.25" customHeight="1">
      <c r="A74" s="99" t="str">
        <f>データ入力!AI133</f>
        <v/>
      </c>
      <c r="B74" s="9" t="str">
        <f>データ入力!AJ133</f>
        <v/>
      </c>
      <c r="C74" s="28" t="str">
        <f>データ入力!AK133</f>
        <v/>
      </c>
      <c r="D74" s="6" t="str">
        <f>データ入力!AZ133</f>
        <v/>
      </c>
      <c r="E74" s="148" t="str">
        <f>データ入力!BA133</f>
        <v/>
      </c>
      <c r="F74" s="148" t="str">
        <f>データ入力!BB133</f>
        <v/>
      </c>
      <c r="G74" s="148" t="str">
        <f>データ入力!BC133</f>
        <v/>
      </c>
      <c r="H74" s="148" t="str">
        <f>データ入力!BD133</f>
        <v/>
      </c>
      <c r="I74" s="148" t="str">
        <f>データ入力!BE133</f>
        <v/>
      </c>
      <c r="J74" s="148" t="str">
        <f>データ入力!BF133</f>
        <v/>
      </c>
      <c r="K74" s="148" t="str">
        <f>データ入力!BG133</f>
        <v/>
      </c>
      <c r="L74" s="32" t="str">
        <f>データ入力!BH133</f>
        <v/>
      </c>
      <c r="M74" s="148" t="str">
        <f>データ入力!BI133</f>
        <v/>
      </c>
      <c r="N74" s="148" t="str">
        <f>データ入力!BJ133</f>
        <v/>
      </c>
      <c r="O74" s="31" t="str">
        <f>データ入力!BK133</f>
        <v/>
      </c>
      <c r="P74" s="31" t="str">
        <f>データ入力!BL133</f>
        <v/>
      </c>
      <c r="Q74" s="150" t="str">
        <f>データ入力!BM133</f>
        <v/>
      </c>
      <c r="R74" s="31" t="str">
        <f>データ入力!BN133</f>
        <v/>
      </c>
      <c r="S74" s="150" t="str">
        <f>データ入力!BO133</f>
        <v/>
      </c>
      <c r="T74" s="150" t="str">
        <f>データ入力!BP133</f>
        <v/>
      </c>
    </row>
    <row r="75" spans="1:20" ht="26.25" customHeight="1">
      <c r="A75" s="99" t="str">
        <f>データ入力!AI134</f>
        <v/>
      </c>
      <c r="B75" s="9" t="str">
        <f>データ入力!AJ134</f>
        <v/>
      </c>
      <c r="C75" s="28" t="str">
        <f>データ入力!AK134</f>
        <v/>
      </c>
      <c r="D75" s="6" t="str">
        <f>データ入力!AZ134</f>
        <v/>
      </c>
      <c r="E75" s="148" t="str">
        <f>データ入力!BA134</f>
        <v/>
      </c>
      <c r="F75" s="148" t="str">
        <f>データ入力!BB134</f>
        <v/>
      </c>
      <c r="G75" s="148" t="str">
        <f>データ入力!BC134</f>
        <v/>
      </c>
      <c r="H75" s="148" t="str">
        <f>データ入力!BD134</f>
        <v/>
      </c>
      <c r="I75" s="148" t="str">
        <f>データ入力!BE134</f>
        <v/>
      </c>
      <c r="J75" s="148" t="str">
        <f>データ入力!BF134</f>
        <v/>
      </c>
      <c r="K75" s="148" t="str">
        <f>データ入力!BG134</f>
        <v/>
      </c>
      <c r="L75" s="32" t="str">
        <f>データ入力!BH134</f>
        <v/>
      </c>
      <c r="M75" s="148" t="str">
        <f>データ入力!BI134</f>
        <v/>
      </c>
      <c r="N75" s="148" t="str">
        <f>データ入力!BJ134</f>
        <v/>
      </c>
      <c r="O75" s="31" t="str">
        <f>データ入力!BK134</f>
        <v/>
      </c>
      <c r="P75" s="31" t="str">
        <f>データ入力!BL134</f>
        <v/>
      </c>
      <c r="Q75" s="150" t="str">
        <f>データ入力!BM134</f>
        <v/>
      </c>
      <c r="R75" s="31" t="str">
        <f>データ入力!BN134</f>
        <v/>
      </c>
      <c r="S75" s="150" t="str">
        <f>データ入力!BO134</f>
        <v/>
      </c>
      <c r="T75" s="150" t="str">
        <f>データ入力!BP134</f>
        <v/>
      </c>
    </row>
    <row r="76" spans="1:20" ht="26.25" customHeight="1">
      <c r="A76" s="99" t="str">
        <f>データ入力!AI135</f>
        <v/>
      </c>
      <c r="B76" s="9" t="str">
        <f>データ入力!AJ135</f>
        <v/>
      </c>
      <c r="C76" s="28" t="str">
        <f>データ入力!AK135</f>
        <v/>
      </c>
      <c r="D76" s="6" t="str">
        <f>データ入力!AZ135</f>
        <v/>
      </c>
      <c r="E76" s="148" t="str">
        <f>データ入力!BA135</f>
        <v/>
      </c>
      <c r="F76" s="148" t="str">
        <f>データ入力!BB135</f>
        <v/>
      </c>
      <c r="G76" s="148" t="str">
        <f>データ入力!BC135</f>
        <v/>
      </c>
      <c r="H76" s="148" t="str">
        <f>データ入力!BD135</f>
        <v/>
      </c>
      <c r="I76" s="148" t="str">
        <f>データ入力!BE135</f>
        <v/>
      </c>
      <c r="J76" s="148" t="str">
        <f>データ入力!BF135</f>
        <v/>
      </c>
      <c r="K76" s="148" t="str">
        <f>データ入力!BG135</f>
        <v/>
      </c>
      <c r="L76" s="32" t="str">
        <f>データ入力!BH135</f>
        <v/>
      </c>
      <c r="M76" s="148" t="str">
        <f>データ入力!BI135</f>
        <v/>
      </c>
      <c r="N76" s="148" t="str">
        <f>データ入力!BJ135</f>
        <v/>
      </c>
      <c r="O76" s="31" t="str">
        <f>データ入力!BK135</f>
        <v/>
      </c>
      <c r="P76" s="31" t="str">
        <f>データ入力!BL135</f>
        <v/>
      </c>
      <c r="Q76" s="150" t="str">
        <f>データ入力!BM135</f>
        <v/>
      </c>
      <c r="R76" s="31" t="str">
        <f>データ入力!BN135</f>
        <v/>
      </c>
      <c r="S76" s="150" t="str">
        <f>データ入力!BO135</f>
        <v/>
      </c>
      <c r="T76" s="150" t="str">
        <f>データ入力!BP135</f>
        <v/>
      </c>
    </row>
    <row r="77" spans="1:20" ht="26.25" customHeight="1">
      <c r="A77" s="99" t="str">
        <f>データ入力!AI136</f>
        <v/>
      </c>
      <c r="B77" s="9" t="str">
        <f>データ入力!AJ136</f>
        <v/>
      </c>
      <c r="C77" s="28" t="str">
        <f>データ入力!AK136</f>
        <v/>
      </c>
      <c r="D77" s="6" t="str">
        <f>データ入力!AZ136</f>
        <v/>
      </c>
      <c r="E77" s="148" t="str">
        <f>データ入力!BA136</f>
        <v/>
      </c>
      <c r="F77" s="148" t="str">
        <f>データ入力!BB136</f>
        <v/>
      </c>
      <c r="G77" s="148" t="str">
        <f>データ入力!BC136</f>
        <v/>
      </c>
      <c r="H77" s="148" t="str">
        <f>データ入力!BD136</f>
        <v/>
      </c>
      <c r="I77" s="148" t="str">
        <f>データ入力!BE136</f>
        <v/>
      </c>
      <c r="J77" s="148" t="str">
        <f>データ入力!BF136</f>
        <v/>
      </c>
      <c r="K77" s="148" t="str">
        <f>データ入力!BG136</f>
        <v/>
      </c>
      <c r="L77" s="32" t="str">
        <f>データ入力!BH136</f>
        <v/>
      </c>
      <c r="M77" s="148" t="str">
        <f>データ入力!BI136</f>
        <v/>
      </c>
      <c r="N77" s="148" t="str">
        <f>データ入力!BJ136</f>
        <v/>
      </c>
      <c r="O77" s="31" t="str">
        <f>データ入力!BK136</f>
        <v/>
      </c>
      <c r="P77" s="31" t="str">
        <f>データ入力!BL136</f>
        <v/>
      </c>
      <c r="Q77" s="150" t="str">
        <f>データ入力!BM136</f>
        <v/>
      </c>
      <c r="R77" s="31" t="str">
        <f>データ入力!BN136</f>
        <v/>
      </c>
      <c r="S77" s="150" t="str">
        <f>データ入力!BO136</f>
        <v/>
      </c>
      <c r="T77" s="150" t="str">
        <f>データ入力!BP136</f>
        <v/>
      </c>
    </row>
    <row r="78" spans="1:20" ht="26.25" customHeight="1">
      <c r="A78" s="99" t="str">
        <f>データ入力!AI137</f>
        <v/>
      </c>
      <c r="B78" s="9" t="str">
        <f>データ入力!AJ137</f>
        <v/>
      </c>
      <c r="C78" s="28" t="str">
        <f>データ入力!AK137</f>
        <v/>
      </c>
      <c r="D78" s="6" t="str">
        <f>データ入力!AZ137</f>
        <v/>
      </c>
      <c r="E78" s="148" t="str">
        <f>データ入力!BA137</f>
        <v/>
      </c>
      <c r="F78" s="148" t="str">
        <f>データ入力!BB137</f>
        <v/>
      </c>
      <c r="G78" s="148" t="str">
        <f>データ入力!BC137</f>
        <v/>
      </c>
      <c r="H78" s="148" t="str">
        <f>データ入力!BD137</f>
        <v/>
      </c>
      <c r="I78" s="148" t="str">
        <f>データ入力!BE137</f>
        <v/>
      </c>
      <c r="J78" s="148" t="str">
        <f>データ入力!BF137</f>
        <v/>
      </c>
      <c r="K78" s="148" t="str">
        <f>データ入力!BG137</f>
        <v/>
      </c>
      <c r="L78" s="32" t="str">
        <f>データ入力!BH137</f>
        <v/>
      </c>
      <c r="M78" s="148" t="str">
        <f>データ入力!BI137</f>
        <v/>
      </c>
      <c r="N78" s="148" t="str">
        <f>データ入力!BJ137</f>
        <v/>
      </c>
      <c r="O78" s="31" t="str">
        <f>データ入力!BK137</f>
        <v/>
      </c>
      <c r="P78" s="31" t="str">
        <f>データ入力!BL137</f>
        <v/>
      </c>
      <c r="Q78" s="150" t="str">
        <f>データ入力!BM137</f>
        <v/>
      </c>
      <c r="R78" s="31" t="str">
        <f>データ入力!BN137</f>
        <v/>
      </c>
      <c r="S78" s="150" t="str">
        <f>データ入力!BO137</f>
        <v/>
      </c>
      <c r="T78" s="150" t="str">
        <f>データ入力!BP137</f>
        <v/>
      </c>
    </row>
    <row r="79" spans="1:20" ht="26.25" customHeight="1">
      <c r="A79" s="99" t="str">
        <f>データ入力!AI138</f>
        <v/>
      </c>
      <c r="B79" s="9" t="str">
        <f>データ入力!AJ138</f>
        <v/>
      </c>
      <c r="C79" s="28" t="str">
        <f>データ入力!AK138</f>
        <v/>
      </c>
      <c r="D79" s="6" t="str">
        <f>データ入力!AZ138</f>
        <v/>
      </c>
      <c r="E79" s="148" t="str">
        <f>データ入力!BA138</f>
        <v/>
      </c>
      <c r="F79" s="148" t="str">
        <f>データ入力!BB138</f>
        <v/>
      </c>
      <c r="G79" s="148" t="str">
        <f>データ入力!BC138</f>
        <v/>
      </c>
      <c r="H79" s="148" t="str">
        <f>データ入力!BD138</f>
        <v/>
      </c>
      <c r="I79" s="148" t="str">
        <f>データ入力!BE138</f>
        <v/>
      </c>
      <c r="J79" s="148" t="str">
        <f>データ入力!BF138</f>
        <v/>
      </c>
      <c r="K79" s="148" t="str">
        <f>データ入力!BG138</f>
        <v/>
      </c>
      <c r="L79" s="32" t="str">
        <f>データ入力!BH138</f>
        <v/>
      </c>
      <c r="M79" s="148" t="str">
        <f>データ入力!BI138</f>
        <v/>
      </c>
      <c r="N79" s="148" t="str">
        <f>データ入力!BJ138</f>
        <v/>
      </c>
      <c r="O79" s="31" t="str">
        <f>データ入力!BK138</f>
        <v/>
      </c>
      <c r="P79" s="31" t="str">
        <f>データ入力!BL138</f>
        <v/>
      </c>
      <c r="Q79" s="150" t="str">
        <f>データ入力!BM138</f>
        <v/>
      </c>
      <c r="R79" s="31" t="str">
        <f>データ入力!BN138</f>
        <v/>
      </c>
      <c r="S79" s="150" t="str">
        <f>データ入力!BO138</f>
        <v/>
      </c>
      <c r="T79" s="150" t="str">
        <f>データ入力!BP138</f>
        <v/>
      </c>
    </row>
    <row r="80" spans="1:20" ht="26.25" customHeight="1">
      <c r="A80" s="99" t="str">
        <f>データ入力!AI139</f>
        <v/>
      </c>
      <c r="B80" s="9" t="str">
        <f>データ入力!AJ139</f>
        <v/>
      </c>
      <c r="C80" s="28" t="str">
        <f>データ入力!AK139</f>
        <v/>
      </c>
      <c r="D80" s="6" t="str">
        <f>データ入力!AZ139</f>
        <v/>
      </c>
      <c r="E80" s="148" t="str">
        <f>データ入力!BA139</f>
        <v/>
      </c>
      <c r="F80" s="148" t="str">
        <f>データ入力!BB139</f>
        <v/>
      </c>
      <c r="G80" s="148" t="str">
        <f>データ入力!BC139</f>
        <v/>
      </c>
      <c r="H80" s="148" t="str">
        <f>データ入力!BD139</f>
        <v/>
      </c>
      <c r="I80" s="148" t="str">
        <f>データ入力!BE139</f>
        <v/>
      </c>
      <c r="J80" s="148" t="str">
        <f>データ入力!BF139</f>
        <v/>
      </c>
      <c r="K80" s="148" t="str">
        <f>データ入力!BG139</f>
        <v/>
      </c>
      <c r="L80" s="32" t="str">
        <f>データ入力!BH139</f>
        <v/>
      </c>
      <c r="M80" s="148" t="str">
        <f>データ入力!BI139</f>
        <v/>
      </c>
      <c r="N80" s="148" t="str">
        <f>データ入力!BJ139</f>
        <v/>
      </c>
      <c r="O80" s="31" t="str">
        <f>データ入力!BK139</f>
        <v/>
      </c>
      <c r="P80" s="31" t="str">
        <f>データ入力!BL139</f>
        <v/>
      </c>
      <c r="Q80" s="150" t="str">
        <f>データ入力!BM139</f>
        <v/>
      </c>
      <c r="R80" s="31" t="str">
        <f>データ入力!BN139</f>
        <v/>
      </c>
      <c r="S80" s="150" t="str">
        <f>データ入力!BO139</f>
        <v/>
      </c>
      <c r="T80" s="150" t="str">
        <f>データ入力!BP139</f>
        <v/>
      </c>
    </row>
    <row r="81" spans="1:20" ht="26.25" customHeight="1">
      <c r="A81" s="99" t="str">
        <f>データ入力!AI140</f>
        <v/>
      </c>
      <c r="B81" s="9" t="str">
        <f>データ入力!AJ140</f>
        <v/>
      </c>
      <c r="C81" s="28" t="str">
        <f>データ入力!AK140</f>
        <v/>
      </c>
      <c r="D81" s="6" t="str">
        <f>データ入力!AZ140</f>
        <v/>
      </c>
      <c r="E81" s="148" t="str">
        <f>データ入力!BA140</f>
        <v/>
      </c>
      <c r="F81" s="148" t="str">
        <f>データ入力!BB140</f>
        <v/>
      </c>
      <c r="G81" s="148" t="str">
        <f>データ入力!BC140</f>
        <v/>
      </c>
      <c r="H81" s="148" t="str">
        <f>データ入力!BD140</f>
        <v/>
      </c>
      <c r="I81" s="148" t="str">
        <f>データ入力!BE140</f>
        <v/>
      </c>
      <c r="J81" s="148" t="str">
        <f>データ入力!BF140</f>
        <v/>
      </c>
      <c r="K81" s="148" t="str">
        <f>データ入力!BG140</f>
        <v/>
      </c>
      <c r="L81" s="32" t="str">
        <f>データ入力!BH140</f>
        <v/>
      </c>
      <c r="M81" s="148" t="str">
        <f>データ入力!BI140</f>
        <v/>
      </c>
      <c r="N81" s="148" t="str">
        <f>データ入力!BJ140</f>
        <v/>
      </c>
      <c r="O81" s="31" t="str">
        <f>データ入力!BK140</f>
        <v/>
      </c>
      <c r="P81" s="31" t="str">
        <f>データ入力!BL140</f>
        <v/>
      </c>
      <c r="Q81" s="150" t="str">
        <f>データ入力!BM140</f>
        <v/>
      </c>
      <c r="R81" s="31" t="str">
        <f>データ入力!BN140</f>
        <v/>
      </c>
      <c r="S81" s="150" t="str">
        <f>データ入力!BO140</f>
        <v/>
      </c>
      <c r="T81" s="150" t="str">
        <f>データ入力!BP140</f>
        <v/>
      </c>
    </row>
    <row r="82" spans="1:20" ht="26.25" customHeight="1">
      <c r="A82" s="99" t="str">
        <f>データ入力!AI141</f>
        <v/>
      </c>
      <c r="B82" s="9" t="str">
        <f>データ入力!AJ141</f>
        <v/>
      </c>
      <c r="C82" s="28" t="str">
        <f>データ入力!AK141</f>
        <v/>
      </c>
      <c r="D82" s="6" t="str">
        <f>データ入力!AZ141</f>
        <v/>
      </c>
      <c r="E82" s="148" t="str">
        <f>データ入力!BA141</f>
        <v/>
      </c>
      <c r="F82" s="148" t="str">
        <f>データ入力!BB141</f>
        <v/>
      </c>
      <c r="G82" s="148" t="str">
        <f>データ入力!BC141</f>
        <v/>
      </c>
      <c r="H82" s="148" t="str">
        <f>データ入力!BD141</f>
        <v/>
      </c>
      <c r="I82" s="148" t="str">
        <f>データ入力!BE141</f>
        <v/>
      </c>
      <c r="J82" s="148" t="str">
        <f>データ入力!BF141</f>
        <v/>
      </c>
      <c r="K82" s="148" t="str">
        <f>データ入力!BG141</f>
        <v/>
      </c>
      <c r="L82" s="32" t="str">
        <f>データ入力!BH141</f>
        <v/>
      </c>
      <c r="M82" s="148" t="str">
        <f>データ入力!BI141</f>
        <v/>
      </c>
      <c r="N82" s="148" t="str">
        <f>データ入力!BJ141</f>
        <v/>
      </c>
      <c r="O82" s="31" t="str">
        <f>データ入力!BK141</f>
        <v/>
      </c>
      <c r="P82" s="31" t="str">
        <f>データ入力!BL141</f>
        <v/>
      </c>
      <c r="Q82" s="150" t="str">
        <f>データ入力!BM141</f>
        <v/>
      </c>
      <c r="R82" s="31" t="str">
        <f>データ入力!BN141</f>
        <v/>
      </c>
      <c r="S82" s="150" t="str">
        <f>データ入力!BO141</f>
        <v/>
      </c>
      <c r="T82" s="150" t="str">
        <f>データ入力!BP141</f>
        <v/>
      </c>
    </row>
    <row r="83" spans="1:20" ht="26.25" customHeight="1">
      <c r="A83" s="99" t="str">
        <f>データ入力!AI142</f>
        <v/>
      </c>
      <c r="B83" s="9" t="str">
        <f>データ入力!AJ142</f>
        <v/>
      </c>
      <c r="C83" s="28" t="str">
        <f>データ入力!AK142</f>
        <v/>
      </c>
      <c r="D83" s="6" t="str">
        <f>データ入力!AZ142</f>
        <v/>
      </c>
      <c r="E83" s="148" t="str">
        <f>データ入力!BA142</f>
        <v/>
      </c>
      <c r="F83" s="148" t="str">
        <f>データ入力!BB142</f>
        <v/>
      </c>
      <c r="G83" s="148" t="str">
        <f>データ入力!BC142</f>
        <v/>
      </c>
      <c r="H83" s="148" t="str">
        <f>データ入力!BD142</f>
        <v/>
      </c>
      <c r="I83" s="148" t="str">
        <f>データ入力!BE142</f>
        <v/>
      </c>
      <c r="J83" s="148" t="str">
        <f>データ入力!BF142</f>
        <v/>
      </c>
      <c r="K83" s="148" t="str">
        <f>データ入力!BG142</f>
        <v/>
      </c>
      <c r="L83" s="32" t="str">
        <f>データ入力!BH142</f>
        <v/>
      </c>
      <c r="M83" s="148" t="str">
        <f>データ入力!BI142</f>
        <v/>
      </c>
      <c r="N83" s="148" t="str">
        <f>データ入力!BJ142</f>
        <v/>
      </c>
      <c r="O83" s="31" t="str">
        <f>データ入力!BK142</f>
        <v/>
      </c>
      <c r="P83" s="31" t="str">
        <f>データ入力!BL142</f>
        <v/>
      </c>
      <c r="Q83" s="150" t="str">
        <f>データ入力!BM142</f>
        <v/>
      </c>
      <c r="R83" s="31" t="str">
        <f>データ入力!BN142</f>
        <v/>
      </c>
      <c r="S83" s="150" t="str">
        <f>データ入力!BO142</f>
        <v/>
      </c>
      <c r="T83" s="150" t="str">
        <f>データ入力!BP142</f>
        <v/>
      </c>
    </row>
    <row r="84" spans="1:20" ht="26.25" customHeight="1">
      <c r="A84" s="99" t="str">
        <f>データ入力!AI143</f>
        <v/>
      </c>
      <c r="B84" s="9" t="str">
        <f>データ入力!AJ143</f>
        <v/>
      </c>
      <c r="C84" s="28" t="str">
        <f>データ入力!AK143</f>
        <v/>
      </c>
      <c r="D84" s="6" t="str">
        <f>データ入力!AZ143</f>
        <v/>
      </c>
      <c r="E84" s="148" t="str">
        <f>データ入力!BA143</f>
        <v/>
      </c>
      <c r="F84" s="148" t="str">
        <f>データ入力!BB143</f>
        <v/>
      </c>
      <c r="G84" s="148" t="str">
        <f>データ入力!BC143</f>
        <v/>
      </c>
      <c r="H84" s="148" t="str">
        <f>データ入力!BD143</f>
        <v/>
      </c>
      <c r="I84" s="148" t="str">
        <f>データ入力!BE143</f>
        <v/>
      </c>
      <c r="J84" s="148" t="str">
        <f>データ入力!BF143</f>
        <v/>
      </c>
      <c r="K84" s="148" t="str">
        <f>データ入力!BG143</f>
        <v/>
      </c>
      <c r="L84" s="32" t="str">
        <f>データ入力!BH143</f>
        <v/>
      </c>
      <c r="M84" s="148" t="str">
        <f>データ入力!BI143</f>
        <v/>
      </c>
      <c r="N84" s="148" t="str">
        <f>データ入力!BJ143</f>
        <v/>
      </c>
      <c r="O84" s="31" t="str">
        <f>データ入力!BK143</f>
        <v/>
      </c>
      <c r="P84" s="31" t="str">
        <f>データ入力!BL143</f>
        <v/>
      </c>
      <c r="Q84" s="150" t="str">
        <f>データ入力!BM143</f>
        <v/>
      </c>
      <c r="R84" s="31" t="str">
        <f>データ入力!BN143</f>
        <v/>
      </c>
      <c r="S84" s="150" t="str">
        <f>データ入力!BO143</f>
        <v/>
      </c>
      <c r="T84" s="150" t="str">
        <f>データ入力!BP143</f>
        <v/>
      </c>
    </row>
    <row r="85" spans="1:20" ht="26.25" customHeight="1">
      <c r="A85" s="99" t="str">
        <f>データ入力!AI144</f>
        <v/>
      </c>
      <c r="B85" s="9" t="str">
        <f>データ入力!AJ144</f>
        <v/>
      </c>
      <c r="C85" s="28" t="str">
        <f>データ入力!AK144</f>
        <v/>
      </c>
      <c r="D85" s="6" t="str">
        <f>データ入力!AZ144</f>
        <v/>
      </c>
      <c r="E85" s="148" t="str">
        <f>データ入力!BA144</f>
        <v/>
      </c>
      <c r="F85" s="148" t="str">
        <f>データ入力!BB144</f>
        <v/>
      </c>
      <c r="G85" s="148" t="str">
        <f>データ入力!BC144</f>
        <v/>
      </c>
      <c r="H85" s="148" t="str">
        <f>データ入力!BD144</f>
        <v/>
      </c>
      <c r="I85" s="148" t="str">
        <f>データ入力!BE144</f>
        <v/>
      </c>
      <c r="J85" s="148" t="str">
        <f>データ入力!BF144</f>
        <v/>
      </c>
      <c r="K85" s="148" t="str">
        <f>データ入力!BG144</f>
        <v/>
      </c>
      <c r="L85" s="32" t="str">
        <f>データ入力!BH144</f>
        <v/>
      </c>
      <c r="M85" s="148" t="str">
        <f>データ入力!BI144</f>
        <v/>
      </c>
      <c r="N85" s="148" t="str">
        <f>データ入力!BJ144</f>
        <v/>
      </c>
      <c r="O85" s="31" t="str">
        <f>データ入力!BK144</f>
        <v/>
      </c>
      <c r="P85" s="31" t="str">
        <f>データ入力!BL144</f>
        <v/>
      </c>
      <c r="Q85" s="150" t="str">
        <f>データ入力!BM144</f>
        <v/>
      </c>
      <c r="R85" s="31" t="str">
        <f>データ入力!BN144</f>
        <v/>
      </c>
      <c r="S85" s="150" t="str">
        <f>データ入力!BO144</f>
        <v/>
      </c>
      <c r="T85" s="150" t="str">
        <f>データ入力!BP144</f>
        <v/>
      </c>
    </row>
    <row r="86" spans="1:20" ht="26.25" customHeight="1">
      <c r="A86" s="99" t="str">
        <f>データ入力!AI145</f>
        <v/>
      </c>
      <c r="B86" s="9" t="str">
        <f>データ入力!AJ145</f>
        <v/>
      </c>
      <c r="C86" s="28" t="str">
        <f>データ入力!AK145</f>
        <v/>
      </c>
      <c r="D86" s="6" t="str">
        <f>データ入力!AZ145</f>
        <v/>
      </c>
      <c r="E86" s="148" t="str">
        <f>データ入力!BA145</f>
        <v/>
      </c>
      <c r="F86" s="148" t="str">
        <f>データ入力!BB145</f>
        <v/>
      </c>
      <c r="G86" s="148" t="str">
        <f>データ入力!BC145</f>
        <v/>
      </c>
      <c r="H86" s="148" t="str">
        <f>データ入力!BD145</f>
        <v/>
      </c>
      <c r="I86" s="148" t="str">
        <f>データ入力!BE145</f>
        <v/>
      </c>
      <c r="J86" s="148" t="str">
        <f>データ入力!BF145</f>
        <v/>
      </c>
      <c r="K86" s="148" t="str">
        <f>データ入力!BG145</f>
        <v/>
      </c>
      <c r="L86" s="32" t="str">
        <f>データ入力!BH145</f>
        <v/>
      </c>
      <c r="M86" s="148" t="str">
        <f>データ入力!BI145</f>
        <v/>
      </c>
      <c r="N86" s="148" t="str">
        <f>データ入力!BJ145</f>
        <v/>
      </c>
      <c r="O86" s="31" t="str">
        <f>データ入力!BK145</f>
        <v/>
      </c>
      <c r="P86" s="31" t="str">
        <f>データ入力!BL145</f>
        <v/>
      </c>
      <c r="Q86" s="150" t="str">
        <f>データ入力!BM145</f>
        <v/>
      </c>
      <c r="R86" s="31" t="str">
        <f>データ入力!BN145</f>
        <v/>
      </c>
      <c r="S86" s="150" t="str">
        <f>データ入力!BO145</f>
        <v/>
      </c>
      <c r="T86" s="150" t="str">
        <f>データ入力!BP145</f>
        <v/>
      </c>
    </row>
    <row r="87" spans="1:20" ht="26.25" customHeight="1">
      <c r="A87" s="99" t="str">
        <f>データ入力!AI146</f>
        <v/>
      </c>
      <c r="B87" s="9" t="str">
        <f>データ入力!AJ146</f>
        <v/>
      </c>
      <c r="C87" s="28" t="str">
        <f>データ入力!AK146</f>
        <v/>
      </c>
      <c r="D87" s="6" t="str">
        <f>データ入力!AZ146</f>
        <v/>
      </c>
      <c r="E87" s="148" t="str">
        <f>データ入力!BA146</f>
        <v/>
      </c>
      <c r="F87" s="148" t="str">
        <f>データ入力!BB146</f>
        <v/>
      </c>
      <c r="G87" s="148" t="str">
        <f>データ入力!BC146</f>
        <v/>
      </c>
      <c r="H87" s="148" t="str">
        <f>データ入力!BD146</f>
        <v/>
      </c>
      <c r="I87" s="148" t="str">
        <f>データ入力!BE146</f>
        <v/>
      </c>
      <c r="J87" s="148" t="str">
        <f>データ入力!BF146</f>
        <v/>
      </c>
      <c r="K87" s="148" t="str">
        <f>データ入力!BG146</f>
        <v/>
      </c>
      <c r="L87" s="32" t="str">
        <f>データ入力!BH146</f>
        <v/>
      </c>
      <c r="M87" s="148" t="str">
        <f>データ入力!BI146</f>
        <v/>
      </c>
      <c r="N87" s="148" t="str">
        <f>データ入力!BJ146</f>
        <v/>
      </c>
      <c r="O87" s="31" t="str">
        <f>データ入力!BK146</f>
        <v/>
      </c>
      <c r="P87" s="31" t="str">
        <f>データ入力!BL146</f>
        <v/>
      </c>
      <c r="Q87" s="150" t="str">
        <f>データ入力!BM146</f>
        <v/>
      </c>
      <c r="R87" s="31" t="str">
        <f>データ入力!BN146</f>
        <v/>
      </c>
      <c r="S87" s="150" t="str">
        <f>データ入力!BO146</f>
        <v/>
      </c>
      <c r="T87" s="150" t="str">
        <f>データ入力!BP146</f>
        <v/>
      </c>
    </row>
    <row r="88" spans="1:20" ht="26.25" customHeight="1">
      <c r="A88" s="99" t="str">
        <f>データ入力!AI147</f>
        <v/>
      </c>
      <c r="B88" s="9" t="str">
        <f>データ入力!AJ147</f>
        <v/>
      </c>
      <c r="C88" s="28" t="str">
        <f>データ入力!AK147</f>
        <v/>
      </c>
      <c r="D88" s="6" t="str">
        <f>データ入力!AZ147</f>
        <v/>
      </c>
      <c r="E88" s="148" t="str">
        <f>データ入力!BA147</f>
        <v/>
      </c>
      <c r="F88" s="148" t="str">
        <f>データ入力!BB147</f>
        <v/>
      </c>
      <c r="G88" s="148" t="str">
        <f>データ入力!BC147</f>
        <v/>
      </c>
      <c r="H88" s="148" t="str">
        <f>データ入力!BD147</f>
        <v/>
      </c>
      <c r="I88" s="148" t="str">
        <f>データ入力!BE147</f>
        <v/>
      </c>
      <c r="J88" s="148" t="str">
        <f>データ入力!BF147</f>
        <v/>
      </c>
      <c r="K88" s="148" t="str">
        <f>データ入力!BG147</f>
        <v/>
      </c>
      <c r="L88" s="32" t="str">
        <f>データ入力!BH147</f>
        <v/>
      </c>
      <c r="M88" s="148" t="str">
        <f>データ入力!BI147</f>
        <v/>
      </c>
      <c r="N88" s="148" t="str">
        <f>データ入力!BJ147</f>
        <v/>
      </c>
      <c r="O88" s="31" t="str">
        <f>データ入力!BK147</f>
        <v/>
      </c>
      <c r="P88" s="31" t="str">
        <f>データ入力!BL147</f>
        <v/>
      </c>
      <c r="Q88" s="150" t="str">
        <f>データ入力!BM147</f>
        <v/>
      </c>
      <c r="R88" s="31" t="str">
        <f>データ入力!BN147</f>
        <v/>
      </c>
      <c r="S88" s="150" t="str">
        <f>データ入力!BO147</f>
        <v/>
      </c>
      <c r="T88" s="150" t="str">
        <f>データ入力!BP147</f>
        <v/>
      </c>
    </row>
    <row r="89" spans="1:20" ht="26.25" customHeight="1">
      <c r="A89" s="99" t="str">
        <f>データ入力!AI148</f>
        <v/>
      </c>
      <c r="B89" s="9" t="str">
        <f>データ入力!AJ148</f>
        <v/>
      </c>
      <c r="C89" s="28" t="str">
        <f>データ入力!AK148</f>
        <v/>
      </c>
      <c r="D89" s="6" t="str">
        <f>データ入力!AZ148</f>
        <v/>
      </c>
      <c r="E89" s="148" t="str">
        <f>データ入力!BA148</f>
        <v/>
      </c>
      <c r="F89" s="148" t="str">
        <f>データ入力!BB148</f>
        <v/>
      </c>
      <c r="G89" s="148" t="str">
        <f>データ入力!BC148</f>
        <v/>
      </c>
      <c r="H89" s="148" t="str">
        <f>データ入力!BD148</f>
        <v/>
      </c>
      <c r="I89" s="148" t="str">
        <f>データ入力!BE148</f>
        <v/>
      </c>
      <c r="J89" s="148" t="str">
        <f>データ入力!BF148</f>
        <v/>
      </c>
      <c r="K89" s="148" t="str">
        <f>データ入力!BG148</f>
        <v/>
      </c>
      <c r="L89" s="32" t="str">
        <f>データ入力!BH148</f>
        <v/>
      </c>
      <c r="M89" s="148" t="str">
        <f>データ入力!BI148</f>
        <v/>
      </c>
      <c r="N89" s="148" t="str">
        <f>データ入力!BJ148</f>
        <v/>
      </c>
      <c r="O89" s="31" t="str">
        <f>データ入力!BK148</f>
        <v/>
      </c>
      <c r="P89" s="31" t="str">
        <f>データ入力!BL148</f>
        <v/>
      </c>
      <c r="Q89" s="150" t="str">
        <f>データ入力!BM148</f>
        <v/>
      </c>
      <c r="R89" s="31" t="str">
        <f>データ入力!BN148</f>
        <v/>
      </c>
      <c r="S89" s="150" t="str">
        <f>データ入力!BO148</f>
        <v/>
      </c>
      <c r="T89" s="150" t="str">
        <f>データ入力!BP148</f>
        <v/>
      </c>
    </row>
    <row r="90" spans="1:20" ht="26.25" customHeight="1">
      <c r="A90" s="99" t="str">
        <f>データ入力!AI149</f>
        <v/>
      </c>
      <c r="B90" s="9" t="str">
        <f>データ入力!AJ149</f>
        <v/>
      </c>
      <c r="C90" s="28" t="str">
        <f>データ入力!AK149</f>
        <v/>
      </c>
      <c r="D90" s="6" t="str">
        <f>データ入力!AZ149</f>
        <v/>
      </c>
      <c r="E90" s="148" t="str">
        <f>データ入力!BA149</f>
        <v/>
      </c>
      <c r="F90" s="148" t="str">
        <f>データ入力!BB149</f>
        <v/>
      </c>
      <c r="G90" s="148" t="str">
        <f>データ入力!BC149</f>
        <v/>
      </c>
      <c r="H90" s="148" t="str">
        <f>データ入力!BD149</f>
        <v/>
      </c>
      <c r="I90" s="148" t="str">
        <f>データ入力!BE149</f>
        <v/>
      </c>
      <c r="J90" s="148" t="str">
        <f>データ入力!BF149</f>
        <v/>
      </c>
      <c r="K90" s="148" t="str">
        <f>データ入力!BG149</f>
        <v/>
      </c>
      <c r="L90" s="32" t="str">
        <f>データ入力!BH149</f>
        <v/>
      </c>
      <c r="M90" s="148" t="str">
        <f>データ入力!BI149</f>
        <v/>
      </c>
      <c r="N90" s="148" t="str">
        <f>データ入力!BJ149</f>
        <v/>
      </c>
      <c r="O90" s="31" t="str">
        <f>データ入力!BK149</f>
        <v/>
      </c>
      <c r="P90" s="31" t="str">
        <f>データ入力!BL149</f>
        <v/>
      </c>
      <c r="Q90" s="150" t="str">
        <f>データ入力!BM149</f>
        <v/>
      </c>
      <c r="R90" s="31" t="str">
        <f>データ入力!BN149</f>
        <v/>
      </c>
      <c r="S90" s="150" t="str">
        <f>データ入力!BO149</f>
        <v/>
      </c>
      <c r="T90" s="150" t="str">
        <f>データ入力!BP149</f>
        <v/>
      </c>
    </row>
    <row r="91" spans="1:20" ht="26.25" customHeight="1">
      <c r="A91" s="99" t="str">
        <f>データ入力!AI150</f>
        <v/>
      </c>
      <c r="B91" s="9" t="str">
        <f>データ入力!AJ150</f>
        <v/>
      </c>
      <c r="C91" s="28" t="str">
        <f>データ入力!AK150</f>
        <v/>
      </c>
      <c r="D91" s="6" t="str">
        <f>データ入力!AZ150</f>
        <v/>
      </c>
      <c r="E91" s="148" t="str">
        <f>データ入力!BA150</f>
        <v/>
      </c>
      <c r="F91" s="148" t="str">
        <f>データ入力!BB150</f>
        <v/>
      </c>
      <c r="G91" s="148" t="str">
        <f>データ入力!BC150</f>
        <v/>
      </c>
      <c r="H91" s="148" t="str">
        <f>データ入力!BD150</f>
        <v/>
      </c>
      <c r="I91" s="148" t="str">
        <f>データ入力!BE150</f>
        <v/>
      </c>
      <c r="J91" s="148" t="str">
        <f>データ入力!BF150</f>
        <v/>
      </c>
      <c r="K91" s="148" t="str">
        <f>データ入力!BG150</f>
        <v/>
      </c>
      <c r="L91" s="32" t="str">
        <f>データ入力!BH150</f>
        <v/>
      </c>
      <c r="M91" s="148" t="str">
        <f>データ入力!BI150</f>
        <v/>
      </c>
      <c r="N91" s="148" t="str">
        <f>データ入力!BJ150</f>
        <v/>
      </c>
      <c r="O91" s="31" t="str">
        <f>データ入力!BK150</f>
        <v/>
      </c>
      <c r="P91" s="31" t="str">
        <f>データ入力!BL150</f>
        <v/>
      </c>
      <c r="Q91" s="150" t="str">
        <f>データ入力!BM150</f>
        <v/>
      </c>
      <c r="R91" s="31" t="str">
        <f>データ入力!BN150</f>
        <v/>
      </c>
      <c r="S91" s="150" t="str">
        <f>データ入力!BO150</f>
        <v/>
      </c>
      <c r="T91" s="150" t="str">
        <f>データ入力!BP150</f>
        <v/>
      </c>
    </row>
    <row r="92" spans="1:20" ht="26.25" customHeight="1">
      <c r="A92" s="99" t="str">
        <f>データ入力!AI151</f>
        <v/>
      </c>
      <c r="B92" s="9" t="str">
        <f>データ入力!AJ151</f>
        <v/>
      </c>
      <c r="C92" s="28" t="str">
        <f>データ入力!AK151</f>
        <v/>
      </c>
      <c r="D92" s="6" t="str">
        <f>データ入力!AZ151</f>
        <v/>
      </c>
      <c r="E92" s="148" t="str">
        <f>データ入力!BA151</f>
        <v/>
      </c>
      <c r="F92" s="148" t="str">
        <f>データ入力!BB151</f>
        <v/>
      </c>
      <c r="G92" s="148" t="str">
        <f>データ入力!BC151</f>
        <v/>
      </c>
      <c r="H92" s="148" t="str">
        <f>データ入力!BD151</f>
        <v/>
      </c>
      <c r="I92" s="148" t="str">
        <f>データ入力!BE151</f>
        <v/>
      </c>
      <c r="J92" s="148" t="str">
        <f>データ入力!BF151</f>
        <v/>
      </c>
      <c r="K92" s="148" t="str">
        <f>データ入力!BG151</f>
        <v/>
      </c>
      <c r="L92" s="32" t="str">
        <f>データ入力!BH151</f>
        <v/>
      </c>
      <c r="M92" s="148" t="str">
        <f>データ入力!BI151</f>
        <v/>
      </c>
      <c r="N92" s="148" t="str">
        <f>データ入力!BJ151</f>
        <v/>
      </c>
      <c r="O92" s="31" t="str">
        <f>データ入力!BK151</f>
        <v/>
      </c>
      <c r="P92" s="31" t="str">
        <f>データ入力!BL151</f>
        <v/>
      </c>
      <c r="Q92" s="150" t="str">
        <f>データ入力!BM151</f>
        <v/>
      </c>
      <c r="R92" s="31" t="str">
        <f>データ入力!BN151</f>
        <v/>
      </c>
      <c r="S92" s="150" t="str">
        <f>データ入力!BO151</f>
        <v/>
      </c>
      <c r="T92" s="150" t="str">
        <f>データ入力!BP151</f>
        <v/>
      </c>
    </row>
    <row r="93" spans="1:20" ht="26.25" customHeight="1">
      <c r="A93" s="99" t="str">
        <f>データ入力!AI152</f>
        <v/>
      </c>
      <c r="B93" s="9" t="str">
        <f>データ入力!AJ152</f>
        <v/>
      </c>
      <c r="C93" s="28" t="str">
        <f>データ入力!AK152</f>
        <v/>
      </c>
      <c r="D93" s="6" t="str">
        <f>データ入力!AZ152</f>
        <v/>
      </c>
      <c r="E93" s="148" t="str">
        <f>データ入力!BA152</f>
        <v/>
      </c>
      <c r="F93" s="148" t="str">
        <f>データ入力!BB152</f>
        <v/>
      </c>
      <c r="G93" s="148" t="str">
        <f>データ入力!BC152</f>
        <v/>
      </c>
      <c r="H93" s="148" t="str">
        <f>データ入力!BD152</f>
        <v/>
      </c>
      <c r="I93" s="148" t="str">
        <f>データ入力!BE152</f>
        <v/>
      </c>
      <c r="J93" s="148" t="str">
        <f>データ入力!BF152</f>
        <v/>
      </c>
      <c r="K93" s="148" t="str">
        <f>データ入力!BG152</f>
        <v/>
      </c>
      <c r="L93" s="32" t="str">
        <f>データ入力!BH152</f>
        <v/>
      </c>
      <c r="M93" s="148" t="str">
        <f>データ入力!BI152</f>
        <v/>
      </c>
      <c r="N93" s="148" t="str">
        <f>データ入力!BJ152</f>
        <v/>
      </c>
      <c r="O93" s="31" t="str">
        <f>データ入力!BK152</f>
        <v/>
      </c>
      <c r="P93" s="31" t="str">
        <f>データ入力!BL152</f>
        <v/>
      </c>
      <c r="Q93" s="150" t="str">
        <f>データ入力!BM152</f>
        <v/>
      </c>
      <c r="R93" s="31" t="str">
        <f>データ入力!BN152</f>
        <v/>
      </c>
      <c r="S93" s="150" t="str">
        <f>データ入力!BO152</f>
        <v/>
      </c>
      <c r="T93" s="150" t="str">
        <f>データ入力!BP152</f>
        <v/>
      </c>
    </row>
    <row r="94" spans="1:20" ht="26.25" customHeight="1">
      <c r="A94" s="99" t="str">
        <f>データ入力!AI153</f>
        <v/>
      </c>
      <c r="B94" s="9" t="str">
        <f>データ入力!AJ153</f>
        <v/>
      </c>
      <c r="C94" s="28" t="str">
        <f>データ入力!AK153</f>
        <v/>
      </c>
      <c r="D94" s="6" t="str">
        <f>データ入力!AZ153</f>
        <v/>
      </c>
      <c r="E94" s="148" t="str">
        <f>データ入力!BA153</f>
        <v/>
      </c>
      <c r="F94" s="148" t="str">
        <f>データ入力!BB153</f>
        <v/>
      </c>
      <c r="G94" s="148" t="str">
        <f>データ入力!BC153</f>
        <v/>
      </c>
      <c r="H94" s="148" t="str">
        <f>データ入力!BD153</f>
        <v/>
      </c>
      <c r="I94" s="148" t="str">
        <f>データ入力!BE153</f>
        <v/>
      </c>
      <c r="J94" s="148" t="str">
        <f>データ入力!BF153</f>
        <v/>
      </c>
      <c r="K94" s="148" t="str">
        <f>データ入力!BG153</f>
        <v/>
      </c>
      <c r="L94" s="32" t="str">
        <f>データ入力!BH153</f>
        <v/>
      </c>
      <c r="M94" s="148" t="str">
        <f>データ入力!BI153</f>
        <v/>
      </c>
      <c r="N94" s="148" t="str">
        <f>データ入力!BJ153</f>
        <v/>
      </c>
      <c r="O94" s="31" t="str">
        <f>データ入力!BK153</f>
        <v/>
      </c>
      <c r="P94" s="31" t="str">
        <f>データ入力!BL153</f>
        <v/>
      </c>
      <c r="Q94" s="150" t="str">
        <f>データ入力!BM153</f>
        <v/>
      </c>
      <c r="R94" s="31" t="str">
        <f>データ入力!BN153</f>
        <v/>
      </c>
      <c r="S94" s="150" t="str">
        <f>データ入力!BO153</f>
        <v/>
      </c>
      <c r="T94" s="150" t="str">
        <f>データ入力!BP153</f>
        <v/>
      </c>
    </row>
    <row r="95" spans="1:20" ht="26.25" customHeight="1">
      <c r="A95" s="99" t="str">
        <f>データ入力!AI154</f>
        <v/>
      </c>
      <c r="B95" s="9" t="str">
        <f>データ入力!AJ154</f>
        <v/>
      </c>
      <c r="C95" s="28" t="str">
        <f>データ入力!AK154</f>
        <v/>
      </c>
      <c r="D95" s="6" t="str">
        <f>データ入力!AZ154</f>
        <v/>
      </c>
      <c r="E95" s="148" t="str">
        <f>データ入力!BA154</f>
        <v/>
      </c>
      <c r="F95" s="148" t="str">
        <f>データ入力!BB154</f>
        <v/>
      </c>
      <c r="G95" s="148" t="str">
        <f>データ入力!BC154</f>
        <v/>
      </c>
      <c r="H95" s="148" t="str">
        <f>データ入力!BD154</f>
        <v/>
      </c>
      <c r="I95" s="148" t="str">
        <f>データ入力!BE154</f>
        <v/>
      </c>
      <c r="J95" s="148" t="str">
        <f>データ入力!BF154</f>
        <v/>
      </c>
      <c r="K95" s="148" t="str">
        <f>データ入力!BG154</f>
        <v/>
      </c>
      <c r="L95" s="32" t="str">
        <f>データ入力!BH154</f>
        <v/>
      </c>
      <c r="M95" s="148" t="str">
        <f>データ入力!BI154</f>
        <v/>
      </c>
      <c r="N95" s="148" t="str">
        <f>データ入力!BJ154</f>
        <v/>
      </c>
      <c r="O95" s="31" t="str">
        <f>データ入力!BK154</f>
        <v/>
      </c>
      <c r="P95" s="31" t="str">
        <f>データ入力!BL154</f>
        <v/>
      </c>
      <c r="Q95" s="150" t="str">
        <f>データ入力!BM154</f>
        <v/>
      </c>
      <c r="R95" s="31" t="str">
        <f>データ入力!BN154</f>
        <v/>
      </c>
      <c r="S95" s="150" t="str">
        <f>データ入力!BO154</f>
        <v/>
      </c>
      <c r="T95" s="150" t="str">
        <f>データ入力!BP154</f>
        <v/>
      </c>
    </row>
    <row r="96" spans="1:20" ht="26.25" customHeight="1">
      <c r="A96" s="99" t="str">
        <f>データ入力!AI155</f>
        <v/>
      </c>
      <c r="B96" s="9" t="str">
        <f>データ入力!AJ155</f>
        <v/>
      </c>
      <c r="C96" s="28" t="str">
        <f>データ入力!AK155</f>
        <v/>
      </c>
      <c r="D96" s="6" t="str">
        <f>データ入力!AZ155</f>
        <v/>
      </c>
      <c r="E96" s="148" t="str">
        <f>データ入力!BA155</f>
        <v/>
      </c>
      <c r="F96" s="148" t="str">
        <f>データ入力!BB155</f>
        <v/>
      </c>
      <c r="G96" s="148" t="str">
        <f>データ入力!BC155</f>
        <v/>
      </c>
      <c r="H96" s="148" t="str">
        <f>データ入力!BD155</f>
        <v/>
      </c>
      <c r="I96" s="148" t="str">
        <f>データ入力!BE155</f>
        <v/>
      </c>
      <c r="J96" s="148" t="str">
        <f>データ入力!BF155</f>
        <v/>
      </c>
      <c r="K96" s="148" t="str">
        <f>データ入力!BG155</f>
        <v/>
      </c>
      <c r="L96" s="32" t="str">
        <f>データ入力!BH155</f>
        <v/>
      </c>
      <c r="M96" s="148" t="str">
        <f>データ入力!BI155</f>
        <v/>
      </c>
      <c r="N96" s="148" t="str">
        <f>データ入力!BJ155</f>
        <v/>
      </c>
      <c r="O96" s="31" t="str">
        <f>データ入力!BK155</f>
        <v/>
      </c>
      <c r="P96" s="31" t="str">
        <f>データ入力!BL155</f>
        <v/>
      </c>
      <c r="Q96" s="150" t="str">
        <f>データ入力!BM155</f>
        <v/>
      </c>
      <c r="R96" s="31" t="str">
        <f>データ入力!BN155</f>
        <v/>
      </c>
      <c r="S96" s="150" t="str">
        <f>データ入力!BO155</f>
        <v/>
      </c>
      <c r="T96" s="150" t="str">
        <f>データ入力!BP155</f>
        <v/>
      </c>
    </row>
    <row r="97" spans="1:20" ht="26.25" customHeight="1">
      <c r="A97" s="99" t="str">
        <f>データ入力!AI156</f>
        <v/>
      </c>
      <c r="B97" s="9" t="str">
        <f>データ入力!AJ156</f>
        <v/>
      </c>
      <c r="C97" s="28" t="str">
        <f>データ入力!AK156</f>
        <v/>
      </c>
      <c r="D97" s="6" t="str">
        <f>データ入力!AZ156</f>
        <v/>
      </c>
      <c r="E97" s="148" t="str">
        <f>データ入力!BA156</f>
        <v/>
      </c>
      <c r="F97" s="148" t="str">
        <f>データ入力!BB156</f>
        <v/>
      </c>
      <c r="G97" s="148" t="str">
        <f>データ入力!BC156</f>
        <v/>
      </c>
      <c r="H97" s="148" t="str">
        <f>データ入力!BD156</f>
        <v/>
      </c>
      <c r="I97" s="148" t="str">
        <f>データ入力!BE156</f>
        <v/>
      </c>
      <c r="J97" s="148" t="str">
        <f>データ入力!BF156</f>
        <v/>
      </c>
      <c r="K97" s="148" t="str">
        <f>データ入力!BG156</f>
        <v/>
      </c>
      <c r="L97" s="32" t="str">
        <f>データ入力!BH156</f>
        <v/>
      </c>
      <c r="M97" s="148" t="str">
        <f>データ入力!BI156</f>
        <v/>
      </c>
      <c r="N97" s="148" t="str">
        <f>データ入力!BJ156</f>
        <v/>
      </c>
      <c r="O97" s="31" t="str">
        <f>データ入力!BK156</f>
        <v/>
      </c>
      <c r="P97" s="31" t="str">
        <f>データ入力!BL156</f>
        <v/>
      </c>
      <c r="Q97" s="150" t="str">
        <f>データ入力!BM156</f>
        <v/>
      </c>
      <c r="R97" s="31" t="str">
        <f>データ入力!BN156</f>
        <v/>
      </c>
      <c r="S97" s="150" t="str">
        <f>データ入力!BO156</f>
        <v/>
      </c>
      <c r="T97" s="150" t="str">
        <f>データ入力!BP156</f>
        <v/>
      </c>
    </row>
    <row r="98" spans="1:20" ht="26.25" customHeight="1">
      <c r="A98" s="99" t="str">
        <f>データ入力!AI157</f>
        <v/>
      </c>
      <c r="B98" s="9" t="str">
        <f>データ入力!AJ157</f>
        <v/>
      </c>
      <c r="C98" s="28" t="str">
        <f>データ入力!AK157</f>
        <v/>
      </c>
      <c r="D98" s="6" t="str">
        <f>データ入力!AZ157</f>
        <v/>
      </c>
      <c r="E98" s="148" t="str">
        <f>データ入力!BA157</f>
        <v/>
      </c>
      <c r="F98" s="148" t="str">
        <f>データ入力!BB157</f>
        <v/>
      </c>
      <c r="G98" s="148" t="str">
        <f>データ入力!BC157</f>
        <v/>
      </c>
      <c r="H98" s="148" t="str">
        <f>データ入力!BD157</f>
        <v/>
      </c>
      <c r="I98" s="148" t="str">
        <f>データ入力!BE157</f>
        <v/>
      </c>
      <c r="J98" s="148" t="str">
        <f>データ入力!BF157</f>
        <v/>
      </c>
      <c r="K98" s="148" t="str">
        <f>データ入力!BG157</f>
        <v/>
      </c>
      <c r="L98" s="32" t="str">
        <f>データ入力!BH157</f>
        <v/>
      </c>
      <c r="M98" s="148" t="str">
        <f>データ入力!BI157</f>
        <v/>
      </c>
      <c r="N98" s="148" t="str">
        <f>データ入力!BJ157</f>
        <v/>
      </c>
      <c r="O98" s="31" t="str">
        <f>データ入力!BK157</f>
        <v/>
      </c>
      <c r="P98" s="31" t="str">
        <f>データ入力!BL157</f>
        <v/>
      </c>
      <c r="Q98" s="150" t="str">
        <f>データ入力!BM157</f>
        <v/>
      </c>
      <c r="R98" s="31" t="str">
        <f>データ入力!BN157</f>
        <v/>
      </c>
      <c r="S98" s="150" t="str">
        <f>データ入力!BO157</f>
        <v/>
      </c>
      <c r="T98" s="150" t="str">
        <f>データ入力!BP157</f>
        <v/>
      </c>
    </row>
    <row r="99" spans="1:20" ht="26.25" customHeight="1">
      <c r="A99" s="99" t="str">
        <f>データ入力!AI158</f>
        <v/>
      </c>
      <c r="B99" s="9" t="str">
        <f>データ入力!AJ158</f>
        <v/>
      </c>
      <c r="C99" s="28" t="str">
        <f>データ入力!AK158</f>
        <v/>
      </c>
      <c r="D99" s="6" t="str">
        <f>データ入力!AZ158</f>
        <v/>
      </c>
      <c r="E99" s="148" t="str">
        <f>データ入力!BA158</f>
        <v/>
      </c>
      <c r="F99" s="148" t="str">
        <f>データ入力!BB158</f>
        <v/>
      </c>
      <c r="G99" s="148" t="str">
        <f>データ入力!BC158</f>
        <v/>
      </c>
      <c r="H99" s="148" t="str">
        <f>データ入力!BD158</f>
        <v/>
      </c>
      <c r="I99" s="148" t="str">
        <f>データ入力!BE158</f>
        <v/>
      </c>
      <c r="J99" s="148" t="str">
        <f>データ入力!BF158</f>
        <v/>
      </c>
      <c r="K99" s="148" t="str">
        <f>データ入力!BG158</f>
        <v/>
      </c>
      <c r="L99" s="32" t="str">
        <f>データ入力!BH158</f>
        <v/>
      </c>
      <c r="M99" s="148" t="str">
        <f>データ入力!BI158</f>
        <v/>
      </c>
      <c r="N99" s="148" t="str">
        <f>データ入力!BJ158</f>
        <v/>
      </c>
      <c r="O99" s="31" t="str">
        <f>データ入力!BK158</f>
        <v/>
      </c>
      <c r="P99" s="31" t="str">
        <f>データ入力!BL158</f>
        <v/>
      </c>
      <c r="Q99" s="150" t="str">
        <f>データ入力!BM158</f>
        <v/>
      </c>
      <c r="R99" s="31" t="str">
        <f>データ入力!BN158</f>
        <v/>
      </c>
      <c r="S99" s="150" t="str">
        <f>データ入力!BO158</f>
        <v/>
      </c>
      <c r="T99" s="150" t="str">
        <f>データ入力!BP158</f>
        <v/>
      </c>
    </row>
    <row r="100" spans="1:20" ht="26.25" customHeight="1">
      <c r="A100" s="99" t="str">
        <f>データ入力!AI159</f>
        <v/>
      </c>
      <c r="B100" s="9" t="str">
        <f>データ入力!AJ159</f>
        <v/>
      </c>
      <c r="C100" s="28" t="str">
        <f>データ入力!AK159</f>
        <v/>
      </c>
      <c r="D100" s="6" t="str">
        <f>データ入力!AZ159</f>
        <v/>
      </c>
      <c r="E100" s="148" t="str">
        <f>データ入力!BA159</f>
        <v/>
      </c>
      <c r="F100" s="148" t="str">
        <f>データ入力!BB159</f>
        <v/>
      </c>
      <c r="G100" s="148" t="str">
        <f>データ入力!BC159</f>
        <v/>
      </c>
      <c r="H100" s="148" t="str">
        <f>データ入力!BD159</f>
        <v/>
      </c>
      <c r="I100" s="148" t="str">
        <f>データ入力!BE159</f>
        <v/>
      </c>
      <c r="J100" s="148" t="str">
        <f>データ入力!BF159</f>
        <v/>
      </c>
      <c r="K100" s="148" t="str">
        <f>データ入力!BG159</f>
        <v/>
      </c>
      <c r="L100" s="32" t="str">
        <f>データ入力!BH159</f>
        <v/>
      </c>
      <c r="M100" s="148" t="str">
        <f>データ入力!BI159</f>
        <v/>
      </c>
      <c r="N100" s="148" t="str">
        <f>データ入力!BJ159</f>
        <v/>
      </c>
      <c r="O100" s="31" t="str">
        <f>データ入力!BK159</f>
        <v/>
      </c>
      <c r="P100" s="31" t="str">
        <f>データ入力!BL159</f>
        <v/>
      </c>
      <c r="Q100" s="150" t="str">
        <f>データ入力!BM159</f>
        <v/>
      </c>
      <c r="R100" s="31" t="str">
        <f>データ入力!BN159</f>
        <v/>
      </c>
      <c r="S100" s="150" t="str">
        <f>データ入力!BO159</f>
        <v/>
      </c>
      <c r="T100" s="150" t="str">
        <f>データ入力!BP159</f>
        <v/>
      </c>
    </row>
    <row r="101" spans="1:20" ht="26.25" customHeight="1">
      <c r="A101" s="99" t="str">
        <f>データ入力!AI160</f>
        <v/>
      </c>
      <c r="B101" s="9" t="str">
        <f>データ入力!AJ160</f>
        <v/>
      </c>
      <c r="C101" s="28" t="str">
        <f>データ入力!AK160</f>
        <v/>
      </c>
      <c r="D101" s="6" t="str">
        <f>データ入力!AZ160</f>
        <v/>
      </c>
      <c r="E101" s="148" t="str">
        <f>データ入力!BA160</f>
        <v/>
      </c>
      <c r="F101" s="148" t="str">
        <f>データ入力!BB160</f>
        <v/>
      </c>
      <c r="G101" s="148" t="str">
        <f>データ入力!BC160</f>
        <v/>
      </c>
      <c r="H101" s="148" t="str">
        <f>データ入力!BD160</f>
        <v/>
      </c>
      <c r="I101" s="148" t="str">
        <f>データ入力!BE160</f>
        <v/>
      </c>
      <c r="J101" s="148" t="str">
        <f>データ入力!BF160</f>
        <v/>
      </c>
      <c r="K101" s="148" t="str">
        <f>データ入力!BG160</f>
        <v/>
      </c>
      <c r="L101" s="32" t="str">
        <f>データ入力!BH160</f>
        <v/>
      </c>
      <c r="M101" s="148" t="str">
        <f>データ入力!BI160</f>
        <v/>
      </c>
      <c r="N101" s="148" t="str">
        <f>データ入力!BJ160</f>
        <v/>
      </c>
      <c r="O101" s="31" t="str">
        <f>データ入力!BK160</f>
        <v/>
      </c>
      <c r="P101" s="31" t="str">
        <f>データ入力!BL160</f>
        <v/>
      </c>
      <c r="Q101" s="150" t="str">
        <f>データ入力!BM160</f>
        <v/>
      </c>
      <c r="R101" s="31" t="str">
        <f>データ入力!BN160</f>
        <v/>
      </c>
      <c r="S101" s="150" t="str">
        <f>データ入力!BO160</f>
        <v/>
      </c>
      <c r="T101" s="150" t="str">
        <f>データ入力!BP160</f>
        <v/>
      </c>
    </row>
    <row r="102" spans="1:20" ht="26.25" customHeight="1">
      <c r="A102" s="99" t="str">
        <f>データ入力!AI161</f>
        <v/>
      </c>
      <c r="B102" s="9" t="str">
        <f>データ入力!AJ161</f>
        <v/>
      </c>
      <c r="C102" s="28" t="str">
        <f>データ入力!AK161</f>
        <v/>
      </c>
      <c r="D102" s="6" t="str">
        <f>データ入力!AZ161</f>
        <v/>
      </c>
      <c r="E102" s="148" t="str">
        <f>データ入力!BA161</f>
        <v/>
      </c>
      <c r="F102" s="148" t="str">
        <f>データ入力!BB161</f>
        <v/>
      </c>
      <c r="G102" s="148" t="str">
        <f>データ入力!BC161</f>
        <v/>
      </c>
      <c r="H102" s="148" t="str">
        <f>データ入力!BD161</f>
        <v/>
      </c>
      <c r="I102" s="148" t="str">
        <f>データ入力!BE161</f>
        <v/>
      </c>
      <c r="J102" s="148" t="str">
        <f>データ入力!BF161</f>
        <v/>
      </c>
      <c r="K102" s="148" t="str">
        <f>データ入力!BG161</f>
        <v/>
      </c>
      <c r="L102" s="32" t="str">
        <f>データ入力!BH161</f>
        <v/>
      </c>
      <c r="M102" s="148" t="str">
        <f>データ入力!BI161</f>
        <v/>
      </c>
      <c r="N102" s="148" t="str">
        <f>データ入力!BJ161</f>
        <v/>
      </c>
      <c r="O102" s="31" t="str">
        <f>データ入力!BK161</f>
        <v/>
      </c>
      <c r="P102" s="31" t="str">
        <f>データ入力!BL161</f>
        <v/>
      </c>
      <c r="Q102" s="150" t="str">
        <f>データ入力!BM161</f>
        <v/>
      </c>
      <c r="R102" s="31" t="str">
        <f>データ入力!BN161</f>
        <v/>
      </c>
      <c r="S102" s="150" t="str">
        <f>データ入力!BO161</f>
        <v/>
      </c>
      <c r="T102" s="150" t="str">
        <f>データ入力!BP161</f>
        <v/>
      </c>
    </row>
    <row r="103" spans="1:20" ht="26.25" customHeight="1">
      <c r="A103" s="99" t="str">
        <f>データ入力!AI162</f>
        <v/>
      </c>
      <c r="B103" s="9" t="str">
        <f>データ入力!AJ162</f>
        <v/>
      </c>
      <c r="C103" s="28" t="str">
        <f>データ入力!AK162</f>
        <v/>
      </c>
      <c r="D103" s="6" t="str">
        <f>データ入力!AZ162</f>
        <v/>
      </c>
      <c r="E103" s="148" t="str">
        <f>データ入力!BA162</f>
        <v/>
      </c>
      <c r="F103" s="148" t="str">
        <f>データ入力!BB162</f>
        <v/>
      </c>
      <c r="G103" s="148" t="str">
        <f>データ入力!BC162</f>
        <v/>
      </c>
      <c r="H103" s="148" t="str">
        <f>データ入力!BD162</f>
        <v/>
      </c>
      <c r="I103" s="148" t="str">
        <f>データ入力!BE162</f>
        <v/>
      </c>
      <c r="J103" s="148" t="str">
        <f>データ入力!BF162</f>
        <v/>
      </c>
      <c r="K103" s="148" t="str">
        <f>データ入力!BG162</f>
        <v/>
      </c>
      <c r="L103" s="32" t="str">
        <f>データ入力!BH162</f>
        <v/>
      </c>
      <c r="M103" s="148" t="str">
        <f>データ入力!BI162</f>
        <v/>
      </c>
      <c r="N103" s="148" t="str">
        <f>データ入力!BJ162</f>
        <v/>
      </c>
      <c r="O103" s="31" t="str">
        <f>データ入力!BK162</f>
        <v/>
      </c>
      <c r="P103" s="31" t="str">
        <f>データ入力!BL162</f>
        <v/>
      </c>
      <c r="Q103" s="150" t="str">
        <f>データ入力!BM162</f>
        <v/>
      </c>
      <c r="R103" s="31" t="str">
        <f>データ入力!BN162</f>
        <v/>
      </c>
      <c r="S103" s="150" t="str">
        <f>データ入力!BO162</f>
        <v/>
      </c>
      <c r="T103" s="150" t="str">
        <f>データ入力!BP162</f>
        <v/>
      </c>
    </row>
    <row r="104" spans="1:20" ht="26.25" customHeight="1">
      <c r="A104" s="99" t="str">
        <f>データ入力!AI163</f>
        <v/>
      </c>
      <c r="B104" s="9" t="str">
        <f>データ入力!AJ163</f>
        <v/>
      </c>
      <c r="C104" s="28" t="str">
        <f>データ入力!AK163</f>
        <v/>
      </c>
      <c r="D104" s="6" t="str">
        <f>データ入力!AZ163</f>
        <v/>
      </c>
      <c r="E104" s="148" t="str">
        <f>データ入力!BA163</f>
        <v/>
      </c>
      <c r="F104" s="148" t="str">
        <f>データ入力!BB163</f>
        <v/>
      </c>
      <c r="G104" s="148" t="str">
        <f>データ入力!BC163</f>
        <v/>
      </c>
      <c r="H104" s="148" t="str">
        <f>データ入力!BD163</f>
        <v/>
      </c>
      <c r="I104" s="148" t="str">
        <f>データ入力!BE163</f>
        <v/>
      </c>
      <c r="J104" s="148" t="str">
        <f>データ入力!BF163</f>
        <v/>
      </c>
      <c r="K104" s="148" t="str">
        <f>データ入力!BG163</f>
        <v/>
      </c>
      <c r="L104" s="32" t="str">
        <f>データ入力!BH163</f>
        <v/>
      </c>
      <c r="M104" s="148" t="str">
        <f>データ入力!BI163</f>
        <v/>
      </c>
      <c r="N104" s="148" t="str">
        <f>データ入力!BJ163</f>
        <v/>
      </c>
      <c r="O104" s="31" t="str">
        <f>データ入力!BK163</f>
        <v/>
      </c>
      <c r="P104" s="31" t="str">
        <f>データ入力!BL163</f>
        <v/>
      </c>
      <c r="Q104" s="150" t="str">
        <f>データ入力!BM163</f>
        <v/>
      </c>
      <c r="R104" s="31" t="str">
        <f>データ入力!BN163</f>
        <v/>
      </c>
      <c r="S104" s="150" t="str">
        <f>データ入力!BO163</f>
        <v/>
      </c>
      <c r="T104" s="150" t="str">
        <f>データ入力!BP163</f>
        <v/>
      </c>
    </row>
    <row r="105" spans="1:20" ht="26.25" customHeight="1">
      <c r="A105" s="99" t="str">
        <f>データ入力!AI164</f>
        <v/>
      </c>
      <c r="B105" s="9" t="str">
        <f>データ入力!AJ164</f>
        <v/>
      </c>
      <c r="C105" s="28" t="str">
        <f>データ入力!AK164</f>
        <v/>
      </c>
      <c r="D105" s="6" t="str">
        <f>データ入力!AZ164</f>
        <v/>
      </c>
      <c r="E105" s="148" t="str">
        <f>データ入力!BA164</f>
        <v/>
      </c>
      <c r="F105" s="148" t="str">
        <f>データ入力!BB164</f>
        <v/>
      </c>
      <c r="G105" s="148" t="str">
        <f>データ入力!BC164</f>
        <v/>
      </c>
      <c r="H105" s="148" t="str">
        <f>データ入力!BD164</f>
        <v/>
      </c>
      <c r="I105" s="148" t="str">
        <f>データ入力!BE164</f>
        <v/>
      </c>
      <c r="J105" s="148" t="str">
        <f>データ入力!BF164</f>
        <v/>
      </c>
      <c r="K105" s="148" t="str">
        <f>データ入力!BG164</f>
        <v/>
      </c>
      <c r="L105" s="32" t="str">
        <f>データ入力!BH164</f>
        <v/>
      </c>
      <c r="M105" s="148" t="str">
        <f>データ入力!BI164</f>
        <v/>
      </c>
      <c r="N105" s="148" t="str">
        <f>データ入力!BJ164</f>
        <v/>
      </c>
      <c r="O105" s="31" t="str">
        <f>データ入力!BK164</f>
        <v/>
      </c>
      <c r="P105" s="31" t="str">
        <f>データ入力!BL164</f>
        <v/>
      </c>
      <c r="Q105" s="150" t="str">
        <f>データ入力!BM164</f>
        <v/>
      </c>
      <c r="R105" s="31" t="str">
        <f>データ入力!BN164</f>
        <v/>
      </c>
      <c r="S105" s="150" t="str">
        <f>データ入力!BO164</f>
        <v/>
      </c>
      <c r="T105" s="150" t="str">
        <f>データ入力!BP164</f>
        <v/>
      </c>
    </row>
    <row r="106" spans="1:20" ht="26.25" customHeight="1">
      <c r="A106" s="99" t="str">
        <f>データ入力!AI165</f>
        <v/>
      </c>
      <c r="B106" s="9" t="str">
        <f>データ入力!AJ165</f>
        <v/>
      </c>
      <c r="C106" s="28" t="str">
        <f>データ入力!AK165</f>
        <v/>
      </c>
      <c r="D106" s="6" t="str">
        <f>データ入力!AZ165</f>
        <v/>
      </c>
      <c r="E106" s="148" t="str">
        <f>データ入力!BA165</f>
        <v/>
      </c>
      <c r="F106" s="148" t="str">
        <f>データ入力!BB165</f>
        <v/>
      </c>
      <c r="G106" s="148" t="str">
        <f>データ入力!BC165</f>
        <v/>
      </c>
      <c r="H106" s="148" t="str">
        <f>データ入力!BD165</f>
        <v/>
      </c>
      <c r="I106" s="148" t="str">
        <f>データ入力!BE165</f>
        <v/>
      </c>
      <c r="J106" s="148" t="str">
        <f>データ入力!BF165</f>
        <v/>
      </c>
      <c r="K106" s="148" t="str">
        <f>データ入力!BG165</f>
        <v/>
      </c>
      <c r="L106" s="32" t="str">
        <f>データ入力!BH165</f>
        <v/>
      </c>
      <c r="M106" s="148" t="str">
        <f>データ入力!BI165</f>
        <v/>
      </c>
      <c r="N106" s="148" t="str">
        <f>データ入力!BJ165</f>
        <v/>
      </c>
      <c r="O106" s="31" t="str">
        <f>データ入力!BK165</f>
        <v/>
      </c>
      <c r="P106" s="31" t="str">
        <f>データ入力!BL165</f>
        <v/>
      </c>
      <c r="Q106" s="150" t="str">
        <f>データ入力!BM165</f>
        <v/>
      </c>
      <c r="R106" s="31" t="str">
        <f>データ入力!BN165</f>
        <v/>
      </c>
      <c r="S106" s="150" t="str">
        <f>データ入力!BO165</f>
        <v/>
      </c>
      <c r="T106" s="150" t="str">
        <f>データ入力!BP165</f>
        <v/>
      </c>
    </row>
    <row r="107" spans="1:20" ht="26.25" customHeight="1">
      <c r="A107" s="99" t="str">
        <f>データ入力!AI166</f>
        <v/>
      </c>
      <c r="B107" s="9" t="str">
        <f>データ入力!AJ166</f>
        <v/>
      </c>
      <c r="C107" s="28" t="str">
        <f>データ入力!AK166</f>
        <v/>
      </c>
      <c r="D107" s="6" t="str">
        <f>データ入力!AZ166</f>
        <v/>
      </c>
      <c r="E107" s="148" t="str">
        <f>データ入力!BA166</f>
        <v/>
      </c>
      <c r="F107" s="148" t="str">
        <f>データ入力!BB166</f>
        <v/>
      </c>
      <c r="G107" s="148" t="str">
        <f>データ入力!BC166</f>
        <v/>
      </c>
      <c r="H107" s="148" t="str">
        <f>データ入力!BD166</f>
        <v/>
      </c>
      <c r="I107" s="148" t="str">
        <f>データ入力!BE166</f>
        <v/>
      </c>
      <c r="J107" s="148" t="str">
        <f>データ入力!BF166</f>
        <v/>
      </c>
      <c r="K107" s="148" t="str">
        <f>データ入力!BG166</f>
        <v/>
      </c>
      <c r="L107" s="32" t="str">
        <f>データ入力!BH166</f>
        <v/>
      </c>
      <c r="M107" s="148" t="str">
        <f>データ入力!BI166</f>
        <v/>
      </c>
      <c r="N107" s="148" t="str">
        <f>データ入力!BJ166</f>
        <v/>
      </c>
      <c r="O107" s="31" t="str">
        <f>データ入力!BK166</f>
        <v/>
      </c>
      <c r="P107" s="31" t="str">
        <f>データ入力!BL166</f>
        <v/>
      </c>
      <c r="Q107" s="150" t="str">
        <f>データ入力!BM166</f>
        <v/>
      </c>
      <c r="R107" s="31" t="str">
        <f>データ入力!BN166</f>
        <v/>
      </c>
      <c r="S107" s="150" t="str">
        <f>データ入力!BO166</f>
        <v/>
      </c>
      <c r="T107" s="150" t="str">
        <f>データ入力!BP166</f>
        <v/>
      </c>
    </row>
    <row r="108" spans="1:20" ht="26.25" customHeight="1">
      <c r="A108" s="99" t="str">
        <f>データ入力!AI167</f>
        <v/>
      </c>
      <c r="B108" s="9" t="str">
        <f>データ入力!AJ167</f>
        <v/>
      </c>
      <c r="C108" s="28" t="str">
        <f>データ入力!AK167</f>
        <v/>
      </c>
      <c r="D108" s="6" t="str">
        <f>データ入力!AZ167</f>
        <v/>
      </c>
      <c r="E108" s="148" t="str">
        <f>データ入力!BA167</f>
        <v/>
      </c>
      <c r="F108" s="148" t="str">
        <f>データ入力!BB167</f>
        <v/>
      </c>
      <c r="G108" s="148" t="str">
        <f>データ入力!BC167</f>
        <v/>
      </c>
      <c r="H108" s="148" t="str">
        <f>データ入力!BD167</f>
        <v/>
      </c>
      <c r="I108" s="148" t="str">
        <f>データ入力!BE167</f>
        <v/>
      </c>
      <c r="J108" s="148" t="str">
        <f>データ入力!BF167</f>
        <v/>
      </c>
      <c r="K108" s="148" t="str">
        <f>データ入力!BG167</f>
        <v/>
      </c>
      <c r="L108" s="32" t="str">
        <f>データ入力!BH167</f>
        <v/>
      </c>
      <c r="M108" s="148" t="str">
        <f>データ入力!BI167</f>
        <v/>
      </c>
      <c r="N108" s="148" t="str">
        <f>データ入力!BJ167</f>
        <v/>
      </c>
      <c r="O108" s="31" t="str">
        <f>データ入力!BK167</f>
        <v/>
      </c>
      <c r="P108" s="31" t="str">
        <f>データ入力!BL167</f>
        <v/>
      </c>
      <c r="Q108" s="150" t="str">
        <f>データ入力!BM167</f>
        <v/>
      </c>
      <c r="R108" s="31" t="str">
        <f>データ入力!BN167</f>
        <v/>
      </c>
      <c r="S108" s="150" t="str">
        <f>データ入力!BO167</f>
        <v/>
      </c>
      <c r="T108" s="150" t="str">
        <f>データ入力!BP167</f>
        <v/>
      </c>
    </row>
    <row r="109" spans="1:20" ht="26.25" customHeight="1">
      <c r="A109" s="99" t="str">
        <f>データ入力!AI168</f>
        <v/>
      </c>
      <c r="B109" s="9" t="str">
        <f>データ入力!AJ168</f>
        <v/>
      </c>
      <c r="C109" s="28" t="str">
        <f>データ入力!AK168</f>
        <v/>
      </c>
      <c r="D109" s="6" t="str">
        <f>データ入力!AZ168</f>
        <v/>
      </c>
      <c r="E109" s="148" t="str">
        <f>データ入力!BA168</f>
        <v/>
      </c>
      <c r="F109" s="148" t="str">
        <f>データ入力!BB168</f>
        <v/>
      </c>
      <c r="G109" s="148" t="str">
        <f>データ入力!BC168</f>
        <v/>
      </c>
      <c r="H109" s="148" t="str">
        <f>データ入力!BD168</f>
        <v/>
      </c>
      <c r="I109" s="148" t="str">
        <f>データ入力!BE168</f>
        <v/>
      </c>
      <c r="J109" s="148" t="str">
        <f>データ入力!BF168</f>
        <v/>
      </c>
      <c r="K109" s="148" t="str">
        <f>データ入力!BG168</f>
        <v/>
      </c>
      <c r="L109" s="32" t="str">
        <f>データ入力!BH168</f>
        <v/>
      </c>
      <c r="M109" s="148" t="str">
        <f>データ入力!BI168</f>
        <v/>
      </c>
      <c r="N109" s="148" t="str">
        <f>データ入力!BJ168</f>
        <v/>
      </c>
      <c r="O109" s="31" t="str">
        <f>データ入力!BK168</f>
        <v/>
      </c>
      <c r="P109" s="31" t="str">
        <f>データ入力!BL168</f>
        <v/>
      </c>
      <c r="Q109" s="150" t="str">
        <f>データ入力!BM168</f>
        <v/>
      </c>
      <c r="R109" s="31" t="str">
        <f>データ入力!BN168</f>
        <v/>
      </c>
      <c r="S109" s="150" t="str">
        <f>データ入力!BO168</f>
        <v/>
      </c>
      <c r="T109" s="150" t="str">
        <f>データ入力!BP168</f>
        <v/>
      </c>
    </row>
    <row r="110" spans="1:20" ht="26.25" customHeight="1">
      <c r="A110" s="99" t="str">
        <f>データ入力!AI169</f>
        <v/>
      </c>
      <c r="B110" s="9" t="str">
        <f>データ入力!AJ169</f>
        <v/>
      </c>
      <c r="C110" s="28" t="str">
        <f>データ入力!AK169</f>
        <v/>
      </c>
      <c r="D110" s="6" t="str">
        <f>データ入力!AZ169</f>
        <v/>
      </c>
      <c r="E110" s="148" t="str">
        <f>データ入力!BA169</f>
        <v/>
      </c>
      <c r="F110" s="148" t="str">
        <f>データ入力!BB169</f>
        <v/>
      </c>
      <c r="G110" s="148" t="str">
        <f>データ入力!BC169</f>
        <v/>
      </c>
      <c r="H110" s="148" t="str">
        <f>データ入力!BD169</f>
        <v/>
      </c>
      <c r="I110" s="148" t="str">
        <f>データ入力!BE169</f>
        <v/>
      </c>
      <c r="J110" s="148" t="str">
        <f>データ入力!BF169</f>
        <v/>
      </c>
      <c r="K110" s="148" t="str">
        <f>データ入力!BG169</f>
        <v/>
      </c>
      <c r="L110" s="32" t="str">
        <f>データ入力!BH169</f>
        <v/>
      </c>
      <c r="M110" s="148" t="str">
        <f>データ入力!BI169</f>
        <v/>
      </c>
      <c r="N110" s="148" t="str">
        <f>データ入力!BJ169</f>
        <v/>
      </c>
      <c r="O110" s="31" t="str">
        <f>データ入力!BK169</f>
        <v/>
      </c>
      <c r="P110" s="31" t="str">
        <f>データ入力!BL169</f>
        <v/>
      </c>
      <c r="Q110" s="150" t="str">
        <f>データ入力!BM169</f>
        <v/>
      </c>
      <c r="R110" s="31" t="str">
        <f>データ入力!BN169</f>
        <v/>
      </c>
      <c r="S110" s="150" t="str">
        <f>データ入力!BO169</f>
        <v/>
      </c>
      <c r="T110" s="150" t="str">
        <f>データ入力!BP169</f>
        <v/>
      </c>
    </row>
    <row r="111" spans="1:20" ht="26.25" customHeight="1">
      <c r="A111" s="99" t="str">
        <f>データ入力!AI170</f>
        <v/>
      </c>
      <c r="B111" s="9" t="str">
        <f>データ入力!AJ170</f>
        <v/>
      </c>
      <c r="C111" s="28" t="str">
        <f>データ入力!AK170</f>
        <v/>
      </c>
      <c r="D111" s="6" t="str">
        <f>データ入力!AZ170</f>
        <v/>
      </c>
      <c r="E111" s="148" t="str">
        <f>データ入力!BA170</f>
        <v/>
      </c>
      <c r="F111" s="148" t="str">
        <f>データ入力!BB170</f>
        <v/>
      </c>
      <c r="G111" s="148" t="str">
        <f>データ入力!BC170</f>
        <v/>
      </c>
      <c r="H111" s="148" t="str">
        <f>データ入力!BD170</f>
        <v/>
      </c>
      <c r="I111" s="148" t="str">
        <f>データ入力!BE170</f>
        <v/>
      </c>
      <c r="J111" s="148" t="str">
        <f>データ入力!BF170</f>
        <v/>
      </c>
      <c r="K111" s="148" t="str">
        <f>データ入力!BG170</f>
        <v/>
      </c>
      <c r="L111" s="32" t="str">
        <f>データ入力!BH170</f>
        <v/>
      </c>
      <c r="M111" s="148" t="str">
        <f>データ入力!BI170</f>
        <v/>
      </c>
      <c r="N111" s="148" t="str">
        <f>データ入力!BJ170</f>
        <v/>
      </c>
      <c r="O111" s="31" t="str">
        <f>データ入力!BK170</f>
        <v/>
      </c>
      <c r="P111" s="31" t="str">
        <f>データ入力!BL170</f>
        <v/>
      </c>
      <c r="Q111" s="150" t="str">
        <f>データ入力!BM170</f>
        <v/>
      </c>
      <c r="R111" s="31" t="str">
        <f>データ入力!BN170</f>
        <v/>
      </c>
      <c r="S111" s="150" t="str">
        <f>データ入力!BO170</f>
        <v/>
      </c>
      <c r="T111" s="150" t="str">
        <f>データ入力!BP170</f>
        <v/>
      </c>
    </row>
    <row r="112" spans="1:20" ht="26.25" customHeight="1">
      <c r="A112" s="99" t="str">
        <f>データ入力!AI171</f>
        <v/>
      </c>
      <c r="B112" s="9" t="str">
        <f>データ入力!AJ171</f>
        <v/>
      </c>
      <c r="C112" s="28" t="str">
        <f>データ入力!AK171</f>
        <v/>
      </c>
      <c r="D112" s="6" t="str">
        <f>データ入力!AZ171</f>
        <v/>
      </c>
      <c r="E112" s="148" t="str">
        <f>データ入力!BA171</f>
        <v/>
      </c>
      <c r="F112" s="148" t="str">
        <f>データ入力!BB171</f>
        <v/>
      </c>
      <c r="G112" s="148" t="str">
        <f>データ入力!BC171</f>
        <v/>
      </c>
      <c r="H112" s="148" t="str">
        <f>データ入力!BD171</f>
        <v/>
      </c>
      <c r="I112" s="148" t="str">
        <f>データ入力!BE171</f>
        <v/>
      </c>
      <c r="J112" s="148" t="str">
        <f>データ入力!BF171</f>
        <v/>
      </c>
      <c r="K112" s="148" t="str">
        <f>データ入力!BG171</f>
        <v/>
      </c>
      <c r="L112" s="32" t="str">
        <f>データ入力!BH171</f>
        <v/>
      </c>
      <c r="M112" s="148" t="str">
        <f>データ入力!BI171</f>
        <v/>
      </c>
      <c r="N112" s="148" t="str">
        <f>データ入力!BJ171</f>
        <v/>
      </c>
      <c r="O112" s="31" t="str">
        <f>データ入力!BK171</f>
        <v/>
      </c>
      <c r="P112" s="31" t="str">
        <f>データ入力!BL171</f>
        <v/>
      </c>
      <c r="Q112" s="150" t="str">
        <f>データ入力!BM171</f>
        <v/>
      </c>
      <c r="R112" s="31" t="str">
        <f>データ入力!BN171</f>
        <v/>
      </c>
      <c r="S112" s="150" t="str">
        <f>データ入力!BO171</f>
        <v/>
      </c>
      <c r="T112" s="150" t="str">
        <f>データ入力!BP171</f>
        <v/>
      </c>
    </row>
    <row r="113" spans="1:20" ht="26.25" customHeight="1">
      <c r="A113" s="99" t="str">
        <f>データ入力!AI172</f>
        <v/>
      </c>
      <c r="B113" s="9" t="str">
        <f>データ入力!AJ172</f>
        <v/>
      </c>
      <c r="C113" s="28" t="str">
        <f>データ入力!AK172</f>
        <v/>
      </c>
      <c r="D113" s="6" t="str">
        <f>データ入力!AZ172</f>
        <v/>
      </c>
      <c r="E113" s="148" t="str">
        <f>データ入力!BA172</f>
        <v/>
      </c>
      <c r="F113" s="148" t="str">
        <f>データ入力!BB172</f>
        <v/>
      </c>
      <c r="G113" s="148" t="str">
        <f>データ入力!BC172</f>
        <v/>
      </c>
      <c r="H113" s="148" t="str">
        <f>データ入力!BD172</f>
        <v/>
      </c>
      <c r="I113" s="148" t="str">
        <f>データ入力!BE172</f>
        <v/>
      </c>
      <c r="J113" s="148" t="str">
        <f>データ入力!BF172</f>
        <v/>
      </c>
      <c r="K113" s="148" t="str">
        <f>データ入力!BG172</f>
        <v/>
      </c>
      <c r="L113" s="32" t="str">
        <f>データ入力!BH172</f>
        <v/>
      </c>
      <c r="M113" s="148" t="str">
        <f>データ入力!BI172</f>
        <v/>
      </c>
      <c r="N113" s="148" t="str">
        <f>データ入力!BJ172</f>
        <v/>
      </c>
      <c r="O113" s="31" t="str">
        <f>データ入力!BK172</f>
        <v/>
      </c>
      <c r="P113" s="31" t="str">
        <f>データ入力!BL172</f>
        <v/>
      </c>
      <c r="Q113" s="150" t="str">
        <f>データ入力!BM172</f>
        <v/>
      </c>
      <c r="R113" s="31" t="str">
        <f>データ入力!BN172</f>
        <v/>
      </c>
      <c r="S113" s="150" t="str">
        <f>データ入力!BO172</f>
        <v/>
      </c>
      <c r="T113" s="150" t="str">
        <f>データ入力!BP172</f>
        <v/>
      </c>
    </row>
    <row r="114" spans="1:20" ht="26.25" customHeight="1">
      <c r="A114" s="99" t="str">
        <f>データ入力!AI173</f>
        <v/>
      </c>
      <c r="B114" s="9" t="str">
        <f>データ入力!AJ173</f>
        <v/>
      </c>
      <c r="C114" s="28" t="str">
        <f>データ入力!AK173</f>
        <v/>
      </c>
      <c r="D114" s="6" t="str">
        <f>データ入力!AZ173</f>
        <v/>
      </c>
      <c r="E114" s="148" t="str">
        <f>データ入力!BA173</f>
        <v/>
      </c>
      <c r="F114" s="148" t="str">
        <f>データ入力!BB173</f>
        <v/>
      </c>
      <c r="G114" s="148" t="str">
        <f>データ入力!BC173</f>
        <v/>
      </c>
      <c r="H114" s="148" t="str">
        <f>データ入力!BD173</f>
        <v/>
      </c>
      <c r="I114" s="148" t="str">
        <f>データ入力!BE173</f>
        <v/>
      </c>
      <c r="J114" s="148" t="str">
        <f>データ入力!BF173</f>
        <v/>
      </c>
      <c r="K114" s="148" t="str">
        <f>データ入力!BG173</f>
        <v/>
      </c>
      <c r="L114" s="32" t="str">
        <f>データ入力!BH173</f>
        <v/>
      </c>
      <c r="M114" s="148" t="str">
        <f>データ入力!BI173</f>
        <v/>
      </c>
      <c r="N114" s="148" t="str">
        <f>データ入力!BJ173</f>
        <v/>
      </c>
      <c r="O114" s="31" t="str">
        <f>データ入力!BK173</f>
        <v/>
      </c>
      <c r="P114" s="31" t="str">
        <f>データ入力!BL173</f>
        <v/>
      </c>
      <c r="Q114" s="150" t="str">
        <f>データ入力!BM173</f>
        <v/>
      </c>
      <c r="R114" s="31" t="str">
        <f>データ入力!BN173</f>
        <v/>
      </c>
      <c r="S114" s="150" t="str">
        <f>データ入力!BO173</f>
        <v/>
      </c>
      <c r="T114" s="150" t="str">
        <f>データ入力!BP173</f>
        <v/>
      </c>
    </row>
    <row r="115" spans="1:20" ht="26.25" customHeight="1">
      <c r="A115" s="99" t="str">
        <f>データ入力!AI174</f>
        <v/>
      </c>
      <c r="B115" s="9" t="str">
        <f>データ入力!AJ174</f>
        <v/>
      </c>
      <c r="C115" s="28" t="str">
        <f>データ入力!AK174</f>
        <v/>
      </c>
      <c r="D115" s="6" t="str">
        <f>データ入力!AZ174</f>
        <v/>
      </c>
      <c r="E115" s="148" t="str">
        <f>データ入力!BA174</f>
        <v/>
      </c>
      <c r="F115" s="148" t="str">
        <f>データ入力!BB174</f>
        <v/>
      </c>
      <c r="G115" s="148" t="str">
        <f>データ入力!BC174</f>
        <v/>
      </c>
      <c r="H115" s="148" t="str">
        <f>データ入力!BD174</f>
        <v/>
      </c>
      <c r="I115" s="148" t="str">
        <f>データ入力!BE174</f>
        <v/>
      </c>
      <c r="J115" s="148" t="str">
        <f>データ入力!BF174</f>
        <v/>
      </c>
      <c r="K115" s="148" t="str">
        <f>データ入力!BG174</f>
        <v/>
      </c>
      <c r="L115" s="32" t="str">
        <f>データ入力!BH174</f>
        <v/>
      </c>
      <c r="M115" s="148" t="str">
        <f>データ入力!BI174</f>
        <v/>
      </c>
      <c r="N115" s="148" t="str">
        <f>データ入力!BJ174</f>
        <v/>
      </c>
      <c r="O115" s="31" t="str">
        <f>データ入力!BK174</f>
        <v/>
      </c>
      <c r="P115" s="31" t="str">
        <f>データ入力!BL174</f>
        <v/>
      </c>
      <c r="Q115" s="150" t="str">
        <f>データ入力!BM174</f>
        <v/>
      </c>
      <c r="R115" s="31" t="str">
        <f>データ入力!BN174</f>
        <v/>
      </c>
      <c r="S115" s="150" t="str">
        <f>データ入力!BO174</f>
        <v/>
      </c>
      <c r="T115" s="150" t="str">
        <f>データ入力!BP174</f>
        <v/>
      </c>
    </row>
    <row r="116" spans="1:20" ht="26.25" customHeight="1">
      <c r="A116" s="99" t="str">
        <f>データ入力!AI175</f>
        <v/>
      </c>
      <c r="B116" s="9" t="str">
        <f>データ入力!AJ175</f>
        <v/>
      </c>
      <c r="C116" s="28" t="str">
        <f>データ入力!AK175</f>
        <v/>
      </c>
      <c r="D116" s="6" t="str">
        <f>データ入力!AZ175</f>
        <v/>
      </c>
      <c r="E116" s="148" t="str">
        <f>データ入力!BA175</f>
        <v/>
      </c>
      <c r="F116" s="148" t="str">
        <f>データ入力!BB175</f>
        <v/>
      </c>
      <c r="G116" s="148" t="str">
        <f>データ入力!BC175</f>
        <v/>
      </c>
      <c r="H116" s="148" t="str">
        <f>データ入力!BD175</f>
        <v/>
      </c>
      <c r="I116" s="148" t="str">
        <f>データ入力!BE175</f>
        <v/>
      </c>
      <c r="J116" s="148" t="str">
        <f>データ入力!BF175</f>
        <v/>
      </c>
      <c r="K116" s="148" t="str">
        <f>データ入力!BG175</f>
        <v/>
      </c>
      <c r="L116" s="32" t="str">
        <f>データ入力!BH175</f>
        <v/>
      </c>
      <c r="M116" s="148" t="str">
        <f>データ入力!BI175</f>
        <v/>
      </c>
      <c r="N116" s="148" t="str">
        <f>データ入力!BJ175</f>
        <v/>
      </c>
      <c r="O116" s="31" t="str">
        <f>データ入力!BK175</f>
        <v/>
      </c>
      <c r="P116" s="31" t="str">
        <f>データ入力!BL175</f>
        <v/>
      </c>
      <c r="Q116" s="150" t="str">
        <f>データ入力!BM175</f>
        <v/>
      </c>
      <c r="R116" s="31" t="str">
        <f>データ入力!BN175</f>
        <v/>
      </c>
      <c r="S116" s="150" t="str">
        <f>データ入力!BO175</f>
        <v/>
      </c>
      <c r="T116" s="150" t="str">
        <f>データ入力!BP175</f>
        <v/>
      </c>
    </row>
    <row r="117" spans="1:20" ht="26.25" customHeight="1">
      <c r="A117" s="99" t="str">
        <f>データ入力!AI176</f>
        <v/>
      </c>
      <c r="B117" s="9" t="str">
        <f>データ入力!AJ176</f>
        <v/>
      </c>
      <c r="C117" s="28" t="str">
        <f>データ入力!AK176</f>
        <v/>
      </c>
      <c r="D117" s="6" t="str">
        <f>データ入力!AZ176</f>
        <v/>
      </c>
      <c r="E117" s="148" t="str">
        <f>データ入力!BA176</f>
        <v/>
      </c>
      <c r="F117" s="148" t="str">
        <f>データ入力!BB176</f>
        <v/>
      </c>
      <c r="G117" s="148" t="str">
        <f>データ入力!BC176</f>
        <v/>
      </c>
      <c r="H117" s="148" t="str">
        <f>データ入力!BD176</f>
        <v/>
      </c>
      <c r="I117" s="148" t="str">
        <f>データ入力!BE176</f>
        <v/>
      </c>
      <c r="J117" s="148" t="str">
        <f>データ入力!BF176</f>
        <v/>
      </c>
      <c r="K117" s="148" t="str">
        <f>データ入力!BG176</f>
        <v/>
      </c>
      <c r="L117" s="32" t="str">
        <f>データ入力!BH176</f>
        <v/>
      </c>
      <c r="M117" s="148" t="str">
        <f>データ入力!BI176</f>
        <v/>
      </c>
      <c r="N117" s="148" t="str">
        <f>データ入力!BJ176</f>
        <v/>
      </c>
      <c r="O117" s="31" t="str">
        <f>データ入力!BK176</f>
        <v/>
      </c>
      <c r="P117" s="31" t="str">
        <f>データ入力!BL176</f>
        <v/>
      </c>
      <c r="Q117" s="150" t="str">
        <f>データ入力!BM176</f>
        <v/>
      </c>
      <c r="R117" s="31" t="str">
        <f>データ入力!BN176</f>
        <v/>
      </c>
      <c r="S117" s="150" t="str">
        <f>データ入力!BO176</f>
        <v/>
      </c>
      <c r="T117" s="150" t="str">
        <f>データ入力!BP176</f>
        <v/>
      </c>
    </row>
    <row r="118" spans="1:20" ht="26.25" customHeight="1">
      <c r="A118" s="99" t="str">
        <f>データ入力!AI177</f>
        <v/>
      </c>
      <c r="B118" s="9" t="str">
        <f>データ入力!AJ177</f>
        <v/>
      </c>
      <c r="C118" s="28" t="str">
        <f>データ入力!AK177</f>
        <v/>
      </c>
      <c r="D118" s="6" t="str">
        <f>データ入力!AZ177</f>
        <v/>
      </c>
      <c r="E118" s="148" t="str">
        <f>データ入力!BA177</f>
        <v/>
      </c>
      <c r="F118" s="148" t="str">
        <f>データ入力!BB177</f>
        <v/>
      </c>
      <c r="G118" s="148" t="str">
        <f>データ入力!BC177</f>
        <v/>
      </c>
      <c r="H118" s="148" t="str">
        <f>データ入力!BD177</f>
        <v/>
      </c>
      <c r="I118" s="148" t="str">
        <f>データ入力!BE177</f>
        <v/>
      </c>
      <c r="J118" s="148" t="str">
        <f>データ入力!BF177</f>
        <v/>
      </c>
      <c r="K118" s="148" t="str">
        <f>データ入力!BG177</f>
        <v/>
      </c>
      <c r="L118" s="32" t="str">
        <f>データ入力!BH177</f>
        <v/>
      </c>
      <c r="M118" s="148" t="str">
        <f>データ入力!BI177</f>
        <v/>
      </c>
      <c r="N118" s="148" t="str">
        <f>データ入力!BJ177</f>
        <v/>
      </c>
      <c r="O118" s="31" t="str">
        <f>データ入力!BK177</f>
        <v/>
      </c>
      <c r="P118" s="31" t="str">
        <f>データ入力!BL177</f>
        <v/>
      </c>
      <c r="Q118" s="150" t="str">
        <f>データ入力!BM177</f>
        <v/>
      </c>
      <c r="R118" s="31" t="str">
        <f>データ入力!BN177</f>
        <v/>
      </c>
      <c r="S118" s="150" t="str">
        <f>データ入力!BO177</f>
        <v/>
      </c>
      <c r="T118" s="150" t="str">
        <f>データ入力!BP177</f>
        <v/>
      </c>
    </row>
    <row r="119" spans="1:20" ht="26.25" customHeight="1">
      <c r="A119" s="99" t="str">
        <f>データ入力!AI178</f>
        <v/>
      </c>
      <c r="B119" s="9" t="str">
        <f>データ入力!AJ178</f>
        <v/>
      </c>
      <c r="C119" s="28" t="str">
        <f>データ入力!AK178</f>
        <v/>
      </c>
      <c r="D119" s="6" t="str">
        <f>データ入力!AZ178</f>
        <v/>
      </c>
      <c r="E119" s="148" t="str">
        <f>データ入力!BA178</f>
        <v/>
      </c>
      <c r="F119" s="148" t="str">
        <f>データ入力!BB178</f>
        <v/>
      </c>
      <c r="G119" s="148" t="str">
        <f>データ入力!BC178</f>
        <v/>
      </c>
      <c r="H119" s="148" t="str">
        <f>データ入力!BD178</f>
        <v/>
      </c>
      <c r="I119" s="148" t="str">
        <f>データ入力!BE178</f>
        <v/>
      </c>
      <c r="J119" s="148" t="str">
        <f>データ入力!BF178</f>
        <v/>
      </c>
      <c r="K119" s="148" t="str">
        <f>データ入力!BG178</f>
        <v/>
      </c>
      <c r="L119" s="32" t="str">
        <f>データ入力!BH178</f>
        <v/>
      </c>
      <c r="M119" s="148" t="str">
        <f>データ入力!BI178</f>
        <v/>
      </c>
      <c r="N119" s="148" t="str">
        <f>データ入力!BJ178</f>
        <v/>
      </c>
      <c r="O119" s="31" t="str">
        <f>データ入力!BK178</f>
        <v/>
      </c>
      <c r="P119" s="31" t="str">
        <f>データ入力!BL178</f>
        <v/>
      </c>
      <c r="Q119" s="150" t="str">
        <f>データ入力!BM178</f>
        <v/>
      </c>
      <c r="R119" s="31" t="str">
        <f>データ入力!BN178</f>
        <v/>
      </c>
      <c r="S119" s="150" t="str">
        <f>データ入力!BO178</f>
        <v/>
      </c>
      <c r="T119" s="150" t="str">
        <f>データ入力!BP178</f>
        <v/>
      </c>
    </row>
    <row r="120" spans="1:20" ht="26.25" customHeight="1">
      <c r="A120" s="99" t="str">
        <f>データ入力!AI179</f>
        <v/>
      </c>
      <c r="B120" s="9" t="str">
        <f>データ入力!AJ179</f>
        <v/>
      </c>
      <c r="C120" s="28" t="str">
        <f>データ入力!AK179</f>
        <v/>
      </c>
      <c r="D120" s="6" t="str">
        <f>データ入力!AZ179</f>
        <v/>
      </c>
      <c r="E120" s="148" t="str">
        <f>データ入力!BA179</f>
        <v/>
      </c>
      <c r="F120" s="148" t="str">
        <f>データ入力!BB179</f>
        <v/>
      </c>
      <c r="G120" s="148" t="str">
        <f>データ入力!BC179</f>
        <v/>
      </c>
      <c r="H120" s="148" t="str">
        <f>データ入力!BD179</f>
        <v/>
      </c>
      <c r="I120" s="148" t="str">
        <f>データ入力!BE179</f>
        <v/>
      </c>
      <c r="J120" s="148" t="str">
        <f>データ入力!BF179</f>
        <v/>
      </c>
      <c r="K120" s="148" t="str">
        <f>データ入力!BG179</f>
        <v/>
      </c>
      <c r="L120" s="32" t="str">
        <f>データ入力!BH179</f>
        <v/>
      </c>
      <c r="M120" s="148" t="str">
        <f>データ入力!BI179</f>
        <v/>
      </c>
      <c r="N120" s="148" t="str">
        <f>データ入力!BJ179</f>
        <v/>
      </c>
      <c r="O120" s="31" t="str">
        <f>データ入力!BK179</f>
        <v/>
      </c>
      <c r="P120" s="31" t="str">
        <f>データ入力!BL179</f>
        <v/>
      </c>
      <c r="Q120" s="150" t="str">
        <f>データ入力!BM179</f>
        <v/>
      </c>
      <c r="R120" s="31" t="str">
        <f>データ入力!BN179</f>
        <v/>
      </c>
      <c r="S120" s="150" t="str">
        <f>データ入力!BO179</f>
        <v/>
      </c>
      <c r="T120" s="150" t="str">
        <f>データ入力!BP179</f>
        <v/>
      </c>
    </row>
    <row r="121" spans="1:20" ht="26.25" customHeight="1">
      <c r="A121" s="99" t="str">
        <f>データ入力!AI180</f>
        <v/>
      </c>
      <c r="B121" s="9" t="str">
        <f>データ入力!AJ180</f>
        <v/>
      </c>
      <c r="C121" s="28" t="str">
        <f>データ入力!AK180</f>
        <v/>
      </c>
      <c r="D121" s="6" t="str">
        <f>データ入力!AZ180</f>
        <v/>
      </c>
      <c r="E121" s="148" t="str">
        <f>データ入力!BA180</f>
        <v/>
      </c>
      <c r="F121" s="148" t="str">
        <f>データ入力!BB180</f>
        <v/>
      </c>
      <c r="G121" s="148" t="str">
        <f>データ入力!BC180</f>
        <v/>
      </c>
      <c r="H121" s="148" t="str">
        <f>データ入力!BD180</f>
        <v/>
      </c>
      <c r="I121" s="148" t="str">
        <f>データ入力!BE180</f>
        <v/>
      </c>
      <c r="J121" s="148" t="str">
        <f>データ入力!BF180</f>
        <v/>
      </c>
      <c r="K121" s="148" t="str">
        <f>データ入力!BG180</f>
        <v/>
      </c>
      <c r="L121" s="32" t="str">
        <f>データ入力!BH180</f>
        <v/>
      </c>
      <c r="M121" s="148" t="str">
        <f>データ入力!BI180</f>
        <v/>
      </c>
      <c r="N121" s="148" t="str">
        <f>データ入力!BJ180</f>
        <v/>
      </c>
      <c r="O121" s="31" t="str">
        <f>データ入力!BK180</f>
        <v/>
      </c>
      <c r="P121" s="31" t="str">
        <f>データ入力!BL180</f>
        <v/>
      </c>
      <c r="Q121" s="150" t="str">
        <f>データ入力!BM180</f>
        <v/>
      </c>
      <c r="R121" s="31" t="str">
        <f>データ入力!BN180</f>
        <v/>
      </c>
      <c r="S121" s="150" t="str">
        <f>データ入力!BO180</f>
        <v/>
      </c>
      <c r="T121" s="150" t="str">
        <f>データ入力!BP180</f>
        <v/>
      </c>
    </row>
    <row r="122" spans="1:20" ht="26.25" customHeight="1">
      <c r="A122" s="99" t="str">
        <f>データ入力!AI181</f>
        <v/>
      </c>
      <c r="B122" s="9" t="str">
        <f>データ入力!AJ181</f>
        <v/>
      </c>
      <c r="C122" s="28" t="str">
        <f>データ入力!AK181</f>
        <v/>
      </c>
      <c r="D122" s="6" t="str">
        <f>データ入力!AZ181</f>
        <v/>
      </c>
      <c r="E122" s="148" t="str">
        <f>データ入力!BA181</f>
        <v/>
      </c>
      <c r="F122" s="148" t="str">
        <f>データ入力!BB181</f>
        <v/>
      </c>
      <c r="G122" s="148" t="str">
        <f>データ入力!BC181</f>
        <v/>
      </c>
      <c r="H122" s="148" t="str">
        <f>データ入力!BD181</f>
        <v/>
      </c>
      <c r="I122" s="148" t="str">
        <f>データ入力!BE181</f>
        <v/>
      </c>
      <c r="J122" s="148" t="str">
        <f>データ入力!BF181</f>
        <v/>
      </c>
      <c r="K122" s="148" t="str">
        <f>データ入力!BG181</f>
        <v/>
      </c>
      <c r="L122" s="32" t="str">
        <f>データ入力!BH181</f>
        <v/>
      </c>
      <c r="M122" s="148" t="str">
        <f>データ入力!BI181</f>
        <v/>
      </c>
      <c r="N122" s="148" t="str">
        <f>データ入力!BJ181</f>
        <v/>
      </c>
      <c r="O122" s="31" t="str">
        <f>データ入力!BK181</f>
        <v/>
      </c>
      <c r="P122" s="31" t="str">
        <f>データ入力!BL181</f>
        <v/>
      </c>
      <c r="Q122" s="150" t="str">
        <f>データ入力!BM181</f>
        <v/>
      </c>
      <c r="R122" s="31" t="str">
        <f>データ入力!BN181</f>
        <v/>
      </c>
      <c r="S122" s="150" t="str">
        <f>データ入力!BO181</f>
        <v/>
      </c>
      <c r="T122" s="150" t="str">
        <f>データ入力!BP181</f>
        <v/>
      </c>
    </row>
    <row r="123" spans="1:20" ht="26.25" customHeight="1">
      <c r="A123" s="99" t="str">
        <f>データ入力!AI182</f>
        <v/>
      </c>
      <c r="B123" s="9" t="str">
        <f>データ入力!AJ182</f>
        <v/>
      </c>
      <c r="C123" s="28" t="str">
        <f>データ入力!AK182</f>
        <v/>
      </c>
      <c r="D123" s="6" t="str">
        <f>データ入力!AZ182</f>
        <v/>
      </c>
      <c r="E123" s="148" t="str">
        <f>データ入力!BA182</f>
        <v/>
      </c>
      <c r="F123" s="148" t="str">
        <f>データ入力!BB182</f>
        <v/>
      </c>
      <c r="G123" s="148" t="str">
        <f>データ入力!BC182</f>
        <v/>
      </c>
      <c r="H123" s="148" t="str">
        <f>データ入力!BD182</f>
        <v/>
      </c>
      <c r="I123" s="148" t="str">
        <f>データ入力!BE182</f>
        <v/>
      </c>
      <c r="J123" s="148" t="str">
        <f>データ入力!BF182</f>
        <v/>
      </c>
      <c r="K123" s="148" t="str">
        <f>データ入力!BG182</f>
        <v/>
      </c>
      <c r="L123" s="32" t="str">
        <f>データ入力!BH182</f>
        <v/>
      </c>
      <c r="M123" s="148" t="str">
        <f>データ入力!BI182</f>
        <v/>
      </c>
      <c r="N123" s="148" t="str">
        <f>データ入力!BJ182</f>
        <v/>
      </c>
      <c r="O123" s="31" t="str">
        <f>データ入力!BK182</f>
        <v/>
      </c>
      <c r="P123" s="31" t="str">
        <f>データ入力!BL182</f>
        <v/>
      </c>
      <c r="Q123" s="150" t="str">
        <f>データ入力!BM182</f>
        <v/>
      </c>
      <c r="R123" s="31" t="str">
        <f>データ入力!BN182</f>
        <v/>
      </c>
      <c r="S123" s="150" t="str">
        <f>データ入力!BO182</f>
        <v/>
      </c>
      <c r="T123" s="150" t="str">
        <f>データ入力!BP182</f>
        <v/>
      </c>
    </row>
    <row r="124" spans="1:20" ht="26.25" customHeight="1">
      <c r="A124" s="99" t="str">
        <f>データ入力!AI183</f>
        <v/>
      </c>
      <c r="B124" s="9" t="str">
        <f>データ入力!AJ183</f>
        <v/>
      </c>
      <c r="C124" s="28" t="str">
        <f>データ入力!AK183</f>
        <v/>
      </c>
      <c r="D124" s="6" t="str">
        <f>データ入力!AZ183</f>
        <v/>
      </c>
      <c r="E124" s="148" t="str">
        <f>データ入力!BA183</f>
        <v/>
      </c>
      <c r="F124" s="148" t="str">
        <f>データ入力!BB183</f>
        <v/>
      </c>
      <c r="G124" s="148" t="str">
        <f>データ入力!BC183</f>
        <v/>
      </c>
      <c r="H124" s="148" t="str">
        <f>データ入力!BD183</f>
        <v/>
      </c>
      <c r="I124" s="148" t="str">
        <f>データ入力!BE183</f>
        <v/>
      </c>
      <c r="J124" s="148" t="str">
        <f>データ入力!BF183</f>
        <v/>
      </c>
      <c r="K124" s="148" t="str">
        <f>データ入力!BG183</f>
        <v/>
      </c>
      <c r="L124" s="32" t="str">
        <f>データ入力!BH183</f>
        <v/>
      </c>
      <c r="M124" s="148" t="str">
        <f>データ入力!BI183</f>
        <v/>
      </c>
      <c r="N124" s="148" t="str">
        <f>データ入力!BJ183</f>
        <v/>
      </c>
      <c r="O124" s="31" t="str">
        <f>データ入力!BK183</f>
        <v/>
      </c>
      <c r="P124" s="31" t="str">
        <f>データ入力!BL183</f>
        <v/>
      </c>
      <c r="Q124" s="150" t="str">
        <f>データ入力!BM183</f>
        <v/>
      </c>
      <c r="R124" s="31" t="str">
        <f>データ入力!BN183</f>
        <v/>
      </c>
      <c r="S124" s="150" t="str">
        <f>データ入力!BO183</f>
        <v/>
      </c>
      <c r="T124" s="150" t="str">
        <f>データ入力!BP183</f>
        <v/>
      </c>
    </row>
    <row r="125" spans="1:20" ht="26.25" customHeight="1">
      <c r="A125" s="99" t="str">
        <f>データ入力!AI184</f>
        <v/>
      </c>
      <c r="B125" s="9" t="str">
        <f>データ入力!AJ184</f>
        <v/>
      </c>
      <c r="C125" s="28" t="str">
        <f>データ入力!AK184</f>
        <v/>
      </c>
      <c r="D125" s="6" t="str">
        <f>データ入力!AZ184</f>
        <v/>
      </c>
      <c r="E125" s="148" t="str">
        <f>データ入力!BA184</f>
        <v/>
      </c>
      <c r="F125" s="148" t="str">
        <f>データ入力!BB184</f>
        <v/>
      </c>
      <c r="G125" s="148" t="str">
        <f>データ入力!BC184</f>
        <v/>
      </c>
      <c r="H125" s="148" t="str">
        <f>データ入力!BD184</f>
        <v/>
      </c>
      <c r="I125" s="148" t="str">
        <f>データ入力!BE184</f>
        <v/>
      </c>
      <c r="J125" s="148" t="str">
        <f>データ入力!BF184</f>
        <v/>
      </c>
      <c r="K125" s="148" t="str">
        <f>データ入力!BG184</f>
        <v/>
      </c>
      <c r="L125" s="32" t="str">
        <f>データ入力!BH184</f>
        <v/>
      </c>
      <c r="M125" s="148" t="str">
        <f>データ入力!BI184</f>
        <v/>
      </c>
      <c r="N125" s="148" t="str">
        <f>データ入力!BJ184</f>
        <v/>
      </c>
      <c r="O125" s="31" t="str">
        <f>データ入力!BK184</f>
        <v/>
      </c>
      <c r="P125" s="31" t="str">
        <f>データ入力!BL184</f>
        <v/>
      </c>
      <c r="Q125" s="150" t="str">
        <f>データ入力!BM184</f>
        <v/>
      </c>
      <c r="R125" s="31" t="str">
        <f>データ入力!BN184</f>
        <v/>
      </c>
      <c r="S125" s="150" t="str">
        <f>データ入力!BO184</f>
        <v/>
      </c>
      <c r="T125" s="150" t="str">
        <f>データ入力!BP184</f>
        <v/>
      </c>
    </row>
    <row r="126" spans="1:20" ht="26.25" customHeight="1">
      <c r="A126" s="99" t="str">
        <f>データ入力!AI185</f>
        <v/>
      </c>
      <c r="B126" s="9" t="str">
        <f>データ入力!AJ185</f>
        <v/>
      </c>
      <c r="C126" s="28" t="str">
        <f>データ入力!AK185</f>
        <v/>
      </c>
      <c r="D126" s="6" t="str">
        <f>データ入力!AZ185</f>
        <v/>
      </c>
      <c r="E126" s="148" t="str">
        <f>データ入力!BA185</f>
        <v/>
      </c>
      <c r="F126" s="148" t="str">
        <f>データ入力!BB185</f>
        <v/>
      </c>
      <c r="G126" s="148" t="str">
        <f>データ入力!BC185</f>
        <v/>
      </c>
      <c r="H126" s="148" t="str">
        <f>データ入力!BD185</f>
        <v/>
      </c>
      <c r="I126" s="148" t="str">
        <f>データ入力!BE185</f>
        <v/>
      </c>
      <c r="J126" s="148" t="str">
        <f>データ入力!BF185</f>
        <v/>
      </c>
      <c r="K126" s="148" t="str">
        <f>データ入力!BG185</f>
        <v/>
      </c>
      <c r="L126" s="32" t="str">
        <f>データ入力!BH185</f>
        <v/>
      </c>
      <c r="M126" s="148" t="str">
        <f>データ入力!BI185</f>
        <v/>
      </c>
      <c r="N126" s="148" t="str">
        <f>データ入力!BJ185</f>
        <v/>
      </c>
      <c r="O126" s="31" t="str">
        <f>データ入力!BK185</f>
        <v/>
      </c>
      <c r="P126" s="31" t="str">
        <f>データ入力!BL185</f>
        <v/>
      </c>
      <c r="Q126" s="150" t="str">
        <f>データ入力!BM185</f>
        <v/>
      </c>
      <c r="R126" s="31" t="str">
        <f>データ入力!BN185</f>
        <v/>
      </c>
      <c r="S126" s="150" t="str">
        <f>データ入力!BO185</f>
        <v/>
      </c>
      <c r="T126" s="150" t="str">
        <f>データ入力!BP185</f>
        <v/>
      </c>
    </row>
    <row r="127" spans="1:20" ht="26.25" customHeight="1">
      <c r="A127" s="99" t="str">
        <f>データ入力!AI186</f>
        <v/>
      </c>
      <c r="B127" s="9" t="str">
        <f>データ入力!AJ186</f>
        <v/>
      </c>
      <c r="C127" s="28" t="str">
        <f>データ入力!AK186</f>
        <v/>
      </c>
      <c r="D127" s="6" t="str">
        <f>データ入力!AZ186</f>
        <v/>
      </c>
      <c r="E127" s="148" t="str">
        <f>データ入力!BA186</f>
        <v/>
      </c>
      <c r="F127" s="148" t="str">
        <f>データ入力!BB186</f>
        <v/>
      </c>
      <c r="G127" s="148" t="str">
        <f>データ入力!BC186</f>
        <v/>
      </c>
      <c r="H127" s="148" t="str">
        <f>データ入力!BD186</f>
        <v/>
      </c>
      <c r="I127" s="148" t="str">
        <f>データ入力!BE186</f>
        <v/>
      </c>
      <c r="J127" s="148" t="str">
        <f>データ入力!BF186</f>
        <v/>
      </c>
      <c r="K127" s="148" t="str">
        <f>データ入力!BG186</f>
        <v/>
      </c>
      <c r="L127" s="32" t="str">
        <f>データ入力!BH186</f>
        <v/>
      </c>
      <c r="M127" s="148" t="str">
        <f>データ入力!BI186</f>
        <v/>
      </c>
      <c r="N127" s="148" t="str">
        <f>データ入力!BJ186</f>
        <v/>
      </c>
      <c r="O127" s="31" t="str">
        <f>データ入力!BK186</f>
        <v/>
      </c>
      <c r="P127" s="31" t="str">
        <f>データ入力!BL186</f>
        <v/>
      </c>
      <c r="Q127" s="150" t="str">
        <f>データ入力!BM186</f>
        <v/>
      </c>
      <c r="R127" s="31" t="str">
        <f>データ入力!BN186</f>
        <v/>
      </c>
      <c r="S127" s="150" t="str">
        <f>データ入力!BO186</f>
        <v/>
      </c>
      <c r="T127" s="150" t="str">
        <f>データ入力!BP186</f>
        <v/>
      </c>
    </row>
    <row r="128" spans="1:20" ht="26.25" customHeight="1">
      <c r="A128" s="99" t="str">
        <f>データ入力!AI187</f>
        <v/>
      </c>
      <c r="B128" s="9" t="str">
        <f>データ入力!AJ187</f>
        <v/>
      </c>
      <c r="C128" s="28" t="str">
        <f>データ入力!AK187</f>
        <v/>
      </c>
      <c r="D128" s="6" t="str">
        <f>データ入力!AZ187</f>
        <v/>
      </c>
      <c r="E128" s="148" t="str">
        <f>データ入力!BA187</f>
        <v/>
      </c>
      <c r="F128" s="148" t="str">
        <f>データ入力!BB187</f>
        <v/>
      </c>
      <c r="G128" s="148" t="str">
        <f>データ入力!BC187</f>
        <v/>
      </c>
      <c r="H128" s="148" t="str">
        <f>データ入力!BD187</f>
        <v/>
      </c>
      <c r="I128" s="148" t="str">
        <f>データ入力!BE187</f>
        <v/>
      </c>
      <c r="J128" s="148" t="str">
        <f>データ入力!BF187</f>
        <v/>
      </c>
      <c r="K128" s="148" t="str">
        <f>データ入力!BG187</f>
        <v/>
      </c>
      <c r="L128" s="32" t="str">
        <f>データ入力!BH187</f>
        <v/>
      </c>
      <c r="M128" s="148" t="str">
        <f>データ入力!BI187</f>
        <v/>
      </c>
      <c r="N128" s="148" t="str">
        <f>データ入力!BJ187</f>
        <v/>
      </c>
      <c r="O128" s="31" t="str">
        <f>データ入力!BK187</f>
        <v/>
      </c>
      <c r="P128" s="31" t="str">
        <f>データ入力!BL187</f>
        <v/>
      </c>
      <c r="Q128" s="150" t="str">
        <f>データ入力!BM187</f>
        <v/>
      </c>
      <c r="R128" s="31" t="str">
        <f>データ入力!BN187</f>
        <v/>
      </c>
      <c r="S128" s="150" t="str">
        <f>データ入力!BO187</f>
        <v/>
      </c>
      <c r="T128" s="150" t="str">
        <f>データ入力!BP187</f>
        <v/>
      </c>
    </row>
    <row r="129" spans="1:20" ht="26.25" customHeight="1">
      <c r="A129" s="99" t="str">
        <f>データ入力!AI188</f>
        <v/>
      </c>
      <c r="B129" s="9" t="str">
        <f>データ入力!AJ188</f>
        <v/>
      </c>
      <c r="C129" s="28" t="str">
        <f>データ入力!AK188</f>
        <v/>
      </c>
      <c r="D129" s="6" t="str">
        <f>データ入力!AZ188</f>
        <v/>
      </c>
      <c r="E129" s="148" t="str">
        <f>データ入力!BA188</f>
        <v/>
      </c>
      <c r="F129" s="148" t="str">
        <f>データ入力!BB188</f>
        <v/>
      </c>
      <c r="G129" s="148" t="str">
        <f>データ入力!BC188</f>
        <v/>
      </c>
      <c r="H129" s="148" t="str">
        <f>データ入力!BD188</f>
        <v/>
      </c>
      <c r="I129" s="148" t="str">
        <f>データ入力!BE188</f>
        <v/>
      </c>
      <c r="J129" s="148" t="str">
        <f>データ入力!BF188</f>
        <v/>
      </c>
      <c r="K129" s="148" t="str">
        <f>データ入力!BG188</f>
        <v/>
      </c>
      <c r="L129" s="32" t="str">
        <f>データ入力!BH188</f>
        <v/>
      </c>
      <c r="M129" s="148" t="str">
        <f>データ入力!BI188</f>
        <v/>
      </c>
      <c r="N129" s="148" t="str">
        <f>データ入力!BJ188</f>
        <v/>
      </c>
      <c r="O129" s="31" t="str">
        <f>データ入力!BK188</f>
        <v/>
      </c>
      <c r="P129" s="31" t="str">
        <f>データ入力!BL188</f>
        <v/>
      </c>
      <c r="Q129" s="150" t="str">
        <f>データ入力!BM188</f>
        <v/>
      </c>
      <c r="R129" s="31" t="str">
        <f>データ入力!BN188</f>
        <v/>
      </c>
      <c r="S129" s="150" t="str">
        <f>データ入力!BO188</f>
        <v/>
      </c>
      <c r="T129" s="150" t="str">
        <f>データ入力!BP188</f>
        <v/>
      </c>
    </row>
    <row r="130" spans="1:20" ht="26.25" customHeight="1">
      <c r="A130" s="99" t="str">
        <f>データ入力!AI189</f>
        <v/>
      </c>
      <c r="B130" s="9" t="str">
        <f>データ入力!AJ189</f>
        <v/>
      </c>
      <c r="C130" s="28" t="str">
        <f>データ入力!AK189</f>
        <v/>
      </c>
      <c r="D130" s="6" t="str">
        <f>データ入力!AZ189</f>
        <v/>
      </c>
      <c r="E130" s="148" t="str">
        <f>データ入力!BA189</f>
        <v/>
      </c>
      <c r="F130" s="148" t="str">
        <f>データ入力!BB189</f>
        <v/>
      </c>
      <c r="G130" s="148" t="str">
        <f>データ入力!BC189</f>
        <v/>
      </c>
      <c r="H130" s="148" t="str">
        <f>データ入力!BD189</f>
        <v/>
      </c>
      <c r="I130" s="148" t="str">
        <f>データ入力!BE189</f>
        <v/>
      </c>
      <c r="J130" s="148" t="str">
        <f>データ入力!BF189</f>
        <v/>
      </c>
      <c r="K130" s="148" t="str">
        <f>データ入力!BG189</f>
        <v/>
      </c>
      <c r="L130" s="32" t="str">
        <f>データ入力!BH189</f>
        <v/>
      </c>
      <c r="M130" s="148" t="str">
        <f>データ入力!BI189</f>
        <v/>
      </c>
      <c r="N130" s="148" t="str">
        <f>データ入力!BJ189</f>
        <v/>
      </c>
      <c r="O130" s="31" t="str">
        <f>データ入力!BK189</f>
        <v/>
      </c>
      <c r="P130" s="31" t="str">
        <f>データ入力!BL189</f>
        <v/>
      </c>
      <c r="Q130" s="150" t="str">
        <f>データ入力!BM189</f>
        <v/>
      </c>
      <c r="R130" s="31" t="str">
        <f>データ入力!BN189</f>
        <v/>
      </c>
      <c r="S130" s="150" t="str">
        <f>データ入力!BO189</f>
        <v/>
      </c>
      <c r="T130" s="150" t="str">
        <f>データ入力!BP189</f>
        <v/>
      </c>
    </row>
    <row r="131" spans="1:20" ht="26.25" customHeight="1">
      <c r="A131" s="99" t="str">
        <f>データ入力!AI190</f>
        <v/>
      </c>
      <c r="B131" s="9" t="str">
        <f>データ入力!AJ190</f>
        <v/>
      </c>
      <c r="C131" s="28" t="str">
        <f>データ入力!AK190</f>
        <v/>
      </c>
      <c r="D131" s="6" t="str">
        <f>データ入力!AZ190</f>
        <v/>
      </c>
      <c r="E131" s="148" t="str">
        <f>データ入力!BA190</f>
        <v/>
      </c>
      <c r="F131" s="148" t="str">
        <f>データ入力!BB190</f>
        <v/>
      </c>
      <c r="G131" s="148" t="str">
        <f>データ入力!BC190</f>
        <v/>
      </c>
      <c r="H131" s="148" t="str">
        <f>データ入力!BD190</f>
        <v/>
      </c>
      <c r="I131" s="148" t="str">
        <f>データ入力!BE190</f>
        <v/>
      </c>
      <c r="J131" s="148" t="str">
        <f>データ入力!BF190</f>
        <v/>
      </c>
      <c r="K131" s="148" t="str">
        <f>データ入力!BG190</f>
        <v/>
      </c>
      <c r="L131" s="32" t="str">
        <f>データ入力!BH190</f>
        <v/>
      </c>
      <c r="M131" s="148" t="str">
        <f>データ入力!BI190</f>
        <v/>
      </c>
      <c r="N131" s="148" t="str">
        <f>データ入力!BJ190</f>
        <v/>
      </c>
      <c r="O131" s="31" t="str">
        <f>データ入力!BK190</f>
        <v/>
      </c>
      <c r="P131" s="31" t="str">
        <f>データ入力!BL190</f>
        <v/>
      </c>
      <c r="Q131" s="150" t="str">
        <f>データ入力!BM190</f>
        <v/>
      </c>
      <c r="R131" s="31" t="str">
        <f>データ入力!BN190</f>
        <v/>
      </c>
      <c r="S131" s="150" t="str">
        <f>データ入力!BO190</f>
        <v/>
      </c>
      <c r="T131" s="150" t="str">
        <f>データ入力!BP190</f>
        <v/>
      </c>
    </row>
    <row r="132" spans="1:20" ht="26.25" customHeight="1">
      <c r="A132" s="99" t="str">
        <f>データ入力!AI191</f>
        <v/>
      </c>
      <c r="B132" s="9" t="str">
        <f>データ入力!AJ191</f>
        <v/>
      </c>
      <c r="C132" s="28" t="str">
        <f>データ入力!AK191</f>
        <v/>
      </c>
      <c r="D132" s="6" t="str">
        <f>データ入力!AZ191</f>
        <v/>
      </c>
      <c r="E132" s="148" t="str">
        <f>データ入力!BA191</f>
        <v/>
      </c>
      <c r="F132" s="148" t="str">
        <f>データ入力!BB191</f>
        <v/>
      </c>
      <c r="G132" s="148" t="str">
        <f>データ入力!BC191</f>
        <v/>
      </c>
      <c r="H132" s="148" t="str">
        <f>データ入力!BD191</f>
        <v/>
      </c>
      <c r="I132" s="148" t="str">
        <f>データ入力!BE191</f>
        <v/>
      </c>
      <c r="J132" s="148" t="str">
        <f>データ入力!BF191</f>
        <v/>
      </c>
      <c r="K132" s="148" t="str">
        <f>データ入力!BG191</f>
        <v/>
      </c>
      <c r="L132" s="32" t="str">
        <f>データ入力!BH191</f>
        <v/>
      </c>
      <c r="M132" s="148" t="str">
        <f>データ入力!BI191</f>
        <v/>
      </c>
      <c r="N132" s="148" t="str">
        <f>データ入力!BJ191</f>
        <v/>
      </c>
      <c r="O132" s="31" t="str">
        <f>データ入力!BK191</f>
        <v/>
      </c>
      <c r="P132" s="31" t="str">
        <f>データ入力!BL191</f>
        <v/>
      </c>
      <c r="Q132" s="150" t="str">
        <f>データ入力!BM191</f>
        <v/>
      </c>
      <c r="R132" s="31" t="str">
        <f>データ入力!BN191</f>
        <v/>
      </c>
      <c r="S132" s="150" t="str">
        <f>データ入力!BO191</f>
        <v/>
      </c>
      <c r="T132" s="150" t="str">
        <f>データ入力!BP191</f>
        <v/>
      </c>
    </row>
    <row r="133" spans="1:20" ht="26.25" customHeight="1">
      <c r="A133" s="99" t="str">
        <f>データ入力!AI192</f>
        <v/>
      </c>
      <c r="B133" s="9" t="str">
        <f>データ入力!AJ192</f>
        <v/>
      </c>
      <c r="C133" s="28" t="str">
        <f>データ入力!AK192</f>
        <v/>
      </c>
      <c r="D133" s="6" t="str">
        <f>データ入力!AZ192</f>
        <v/>
      </c>
      <c r="E133" s="148" t="str">
        <f>データ入力!BA192</f>
        <v/>
      </c>
      <c r="F133" s="148" t="str">
        <f>データ入力!BB192</f>
        <v/>
      </c>
      <c r="G133" s="148" t="str">
        <f>データ入力!BC192</f>
        <v/>
      </c>
      <c r="H133" s="148" t="str">
        <f>データ入力!BD192</f>
        <v/>
      </c>
      <c r="I133" s="148" t="str">
        <f>データ入力!BE192</f>
        <v/>
      </c>
      <c r="J133" s="148" t="str">
        <f>データ入力!BF192</f>
        <v/>
      </c>
      <c r="K133" s="148" t="str">
        <f>データ入力!BG192</f>
        <v/>
      </c>
      <c r="L133" s="32" t="str">
        <f>データ入力!BH192</f>
        <v/>
      </c>
      <c r="M133" s="148" t="str">
        <f>データ入力!BI192</f>
        <v/>
      </c>
      <c r="N133" s="148" t="str">
        <f>データ入力!BJ192</f>
        <v/>
      </c>
      <c r="O133" s="31" t="str">
        <f>データ入力!BK192</f>
        <v/>
      </c>
      <c r="P133" s="31" t="str">
        <f>データ入力!BL192</f>
        <v/>
      </c>
      <c r="Q133" s="150" t="str">
        <f>データ入力!BM192</f>
        <v/>
      </c>
      <c r="R133" s="31" t="str">
        <f>データ入力!BN192</f>
        <v/>
      </c>
      <c r="S133" s="150" t="str">
        <f>データ入力!BO192</f>
        <v/>
      </c>
      <c r="T133" s="150" t="str">
        <f>データ入力!BP192</f>
        <v/>
      </c>
    </row>
    <row r="134" spans="1:20" ht="26.25" customHeight="1">
      <c r="A134" s="99" t="str">
        <f>データ入力!AI193</f>
        <v/>
      </c>
      <c r="B134" s="9" t="str">
        <f>データ入力!AJ193</f>
        <v/>
      </c>
      <c r="C134" s="28" t="str">
        <f>データ入力!AK193</f>
        <v/>
      </c>
      <c r="D134" s="6" t="str">
        <f>データ入力!AZ193</f>
        <v/>
      </c>
      <c r="E134" s="148" t="str">
        <f>データ入力!BA193</f>
        <v/>
      </c>
      <c r="F134" s="148" t="str">
        <f>データ入力!BB193</f>
        <v/>
      </c>
      <c r="G134" s="148" t="str">
        <f>データ入力!BC193</f>
        <v/>
      </c>
      <c r="H134" s="148" t="str">
        <f>データ入力!BD193</f>
        <v/>
      </c>
      <c r="I134" s="148" t="str">
        <f>データ入力!BE193</f>
        <v/>
      </c>
      <c r="J134" s="148" t="str">
        <f>データ入力!BF193</f>
        <v/>
      </c>
      <c r="K134" s="148" t="str">
        <f>データ入力!BG193</f>
        <v/>
      </c>
      <c r="L134" s="32" t="str">
        <f>データ入力!BH193</f>
        <v/>
      </c>
      <c r="M134" s="148" t="str">
        <f>データ入力!BI193</f>
        <v/>
      </c>
      <c r="N134" s="148" t="str">
        <f>データ入力!BJ193</f>
        <v/>
      </c>
      <c r="O134" s="31" t="str">
        <f>データ入力!BK193</f>
        <v/>
      </c>
      <c r="P134" s="31" t="str">
        <f>データ入力!BL193</f>
        <v/>
      </c>
      <c r="Q134" s="150" t="str">
        <f>データ入力!BM193</f>
        <v/>
      </c>
      <c r="R134" s="31" t="str">
        <f>データ入力!BN193</f>
        <v/>
      </c>
      <c r="S134" s="150" t="str">
        <f>データ入力!BO193</f>
        <v/>
      </c>
      <c r="T134" s="150" t="str">
        <f>データ入力!BP193</f>
        <v/>
      </c>
    </row>
    <row r="135" spans="1:20" ht="26.25" customHeight="1">
      <c r="A135" s="99" t="str">
        <f>データ入力!AI194</f>
        <v/>
      </c>
      <c r="B135" s="9" t="str">
        <f>データ入力!AJ194</f>
        <v/>
      </c>
      <c r="C135" s="28" t="str">
        <f>データ入力!AK194</f>
        <v/>
      </c>
      <c r="D135" s="6" t="str">
        <f>データ入力!AZ194</f>
        <v/>
      </c>
      <c r="E135" s="148" t="str">
        <f>データ入力!BA194</f>
        <v/>
      </c>
      <c r="F135" s="148" t="str">
        <f>データ入力!BB194</f>
        <v/>
      </c>
      <c r="G135" s="148" t="str">
        <f>データ入力!BC194</f>
        <v/>
      </c>
      <c r="H135" s="148" t="str">
        <f>データ入力!BD194</f>
        <v/>
      </c>
      <c r="I135" s="148" t="str">
        <f>データ入力!BE194</f>
        <v/>
      </c>
      <c r="J135" s="148" t="str">
        <f>データ入力!BF194</f>
        <v/>
      </c>
      <c r="K135" s="148" t="str">
        <f>データ入力!BG194</f>
        <v/>
      </c>
      <c r="L135" s="32" t="str">
        <f>データ入力!BH194</f>
        <v/>
      </c>
      <c r="M135" s="148" t="str">
        <f>データ入力!BI194</f>
        <v/>
      </c>
      <c r="N135" s="148" t="str">
        <f>データ入力!BJ194</f>
        <v/>
      </c>
      <c r="O135" s="31" t="str">
        <f>データ入力!BK194</f>
        <v/>
      </c>
      <c r="P135" s="31" t="str">
        <f>データ入力!BL194</f>
        <v/>
      </c>
      <c r="Q135" s="150" t="str">
        <f>データ入力!BM194</f>
        <v/>
      </c>
      <c r="R135" s="31" t="str">
        <f>データ入力!BN194</f>
        <v/>
      </c>
      <c r="S135" s="150" t="str">
        <f>データ入力!BO194</f>
        <v/>
      </c>
      <c r="T135" s="150" t="str">
        <f>データ入力!BP194</f>
        <v/>
      </c>
    </row>
    <row r="136" spans="1:20" ht="26.25" customHeight="1">
      <c r="A136" s="99" t="str">
        <f>データ入力!AI195</f>
        <v/>
      </c>
      <c r="B136" s="9" t="str">
        <f>データ入力!AJ195</f>
        <v/>
      </c>
      <c r="C136" s="28" t="str">
        <f>データ入力!AK195</f>
        <v/>
      </c>
      <c r="D136" s="6" t="str">
        <f>データ入力!AZ195</f>
        <v/>
      </c>
      <c r="E136" s="148" t="str">
        <f>データ入力!BA195</f>
        <v/>
      </c>
      <c r="F136" s="148" t="str">
        <f>データ入力!BB195</f>
        <v/>
      </c>
      <c r="G136" s="148" t="str">
        <f>データ入力!BC195</f>
        <v/>
      </c>
      <c r="H136" s="148" t="str">
        <f>データ入力!BD195</f>
        <v/>
      </c>
      <c r="I136" s="148" t="str">
        <f>データ入力!BE195</f>
        <v/>
      </c>
      <c r="J136" s="148" t="str">
        <f>データ入力!BF195</f>
        <v/>
      </c>
      <c r="K136" s="148" t="str">
        <f>データ入力!BG195</f>
        <v/>
      </c>
      <c r="L136" s="32" t="str">
        <f>データ入力!BH195</f>
        <v/>
      </c>
      <c r="M136" s="148" t="str">
        <f>データ入力!BI195</f>
        <v/>
      </c>
      <c r="N136" s="148" t="str">
        <f>データ入力!BJ195</f>
        <v/>
      </c>
      <c r="O136" s="31" t="str">
        <f>データ入力!BK195</f>
        <v/>
      </c>
      <c r="P136" s="31" t="str">
        <f>データ入力!BL195</f>
        <v/>
      </c>
      <c r="Q136" s="150" t="str">
        <f>データ入力!BM195</f>
        <v/>
      </c>
      <c r="R136" s="31" t="str">
        <f>データ入力!BN195</f>
        <v/>
      </c>
      <c r="S136" s="150" t="str">
        <f>データ入力!BO195</f>
        <v/>
      </c>
      <c r="T136" s="150" t="str">
        <f>データ入力!BP195</f>
        <v/>
      </c>
    </row>
    <row r="137" spans="1:20" ht="26.25" customHeight="1">
      <c r="A137" s="99" t="str">
        <f>データ入力!AI196</f>
        <v/>
      </c>
      <c r="B137" s="9" t="str">
        <f>データ入力!AJ196</f>
        <v/>
      </c>
      <c r="C137" s="28" t="str">
        <f>データ入力!AK196</f>
        <v/>
      </c>
      <c r="D137" s="6" t="str">
        <f>データ入力!AZ196</f>
        <v/>
      </c>
      <c r="E137" s="148" t="str">
        <f>データ入力!BA196</f>
        <v/>
      </c>
      <c r="F137" s="148" t="str">
        <f>データ入力!BB196</f>
        <v/>
      </c>
      <c r="G137" s="148" t="str">
        <f>データ入力!BC196</f>
        <v/>
      </c>
      <c r="H137" s="148" t="str">
        <f>データ入力!BD196</f>
        <v/>
      </c>
      <c r="I137" s="148" t="str">
        <f>データ入力!BE196</f>
        <v/>
      </c>
      <c r="J137" s="148" t="str">
        <f>データ入力!BF196</f>
        <v/>
      </c>
      <c r="K137" s="148" t="str">
        <f>データ入力!BG196</f>
        <v/>
      </c>
      <c r="L137" s="32" t="str">
        <f>データ入力!BH196</f>
        <v/>
      </c>
      <c r="M137" s="148" t="str">
        <f>データ入力!BI196</f>
        <v/>
      </c>
      <c r="N137" s="148" t="str">
        <f>データ入力!BJ196</f>
        <v/>
      </c>
      <c r="O137" s="31" t="str">
        <f>データ入力!BK196</f>
        <v/>
      </c>
      <c r="P137" s="31" t="str">
        <f>データ入力!BL196</f>
        <v/>
      </c>
      <c r="Q137" s="150" t="str">
        <f>データ入力!BM196</f>
        <v/>
      </c>
      <c r="R137" s="31" t="str">
        <f>データ入力!BN196</f>
        <v/>
      </c>
      <c r="S137" s="150" t="str">
        <f>データ入力!BO196</f>
        <v/>
      </c>
      <c r="T137" s="150" t="str">
        <f>データ入力!BP196</f>
        <v/>
      </c>
    </row>
    <row r="138" spans="1:20" ht="26.25" customHeight="1">
      <c r="A138" s="99" t="str">
        <f>データ入力!AI197</f>
        <v/>
      </c>
      <c r="B138" s="9" t="str">
        <f>データ入力!AJ197</f>
        <v/>
      </c>
      <c r="C138" s="28" t="str">
        <f>データ入力!AK197</f>
        <v/>
      </c>
      <c r="D138" s="6" t="str">
        <f>データ入力!AZ197</f>
        <v/>
      </c>
      <c r="E138" s="148" t="str">
        <f>データ入力!BA197</f>
        <v/>
      </c>
      <c r="F138" s="148" t="str">
        <f>データ入力!BB197</f>
        <v/>
      </c>
      <c r="G138" s="148" t="str">
        <f>データ入力!BC197</f>
        <v/>
      </c>
      <c r="H138" s="148" t="str">
        <f>データ入力!BD197</f>
        <v/>
      </c>
      <c r="I138" s="148" t="str">
        <f>データ入力!BE197</f>
        <v/>
      </c>
      <c r="J138" s="148" t="str">
        <f>データ入力!BF197</f>
        <v/>
      </c>
      <c r="K138" s="148" t="str">
        <f>データ入力!BG197</f>
        <v/>
      </c>
      <c r="L138" s="32" t="str">
        <f>データ入力!BH197</f>
        <v/>
      </c>
      <c r="M138" s="148" t="str">
        <f>データ入力!BI197</f>
        <v/>
      </c>
      <c r="N138" s="148" t="str">
        <f>データ入力!BJ197</f>
        <v/>
      </c>
      <c r="O138" s="31" t="str">
        <f>データ入力!BK197</f>
        <v/>
      </c>
      <c r="P138" s="31" t="str">
        <f>データ入力!BL197</f>
        <v/>
      </c>
      <c r="Q138" s="150" t="str">
        <f>データ入力!BM197</f>
        <v/>
      </c>
      <c r="R138" s="31" t="str">
        <f>データ入力!BN197</f>
        <v/>
      </c>
      <c r="S138" s="150" t="str">
        <f>データ入力!BO197</f>
        <v/>
      </c>
      <c r="T138" s="150" t="str">
        <f>データ入力!BP197</f>
        <v/>
      </c>
    </row>
    <row r="139" spans="1:20" ht="26.25" customHeight="1">
      <c r="A139" s="99" t="str">
        <f>データ入力!AI198</f>
        <v/>
      </c>
      <c r="B139" s="9" t="str">
        <f>データ入力!AJ198</f>
        <v/>
      </c>
      <c r="C139" s="28" t="str">
        <f>データ入力!AK198</f>
        <v/>
      </c>
      <c r="D139" s="6" t="str">
        <f>データ入力!AZ198</f>
        <v/>
      </c>
      <c r="E139" s="148" t="str">
        <f>データ入力!BA198</f>
        <v/>
      </c>
      <c r="F139" s="148" t="str">
        <f>データ入力!BB198</f>
        <v/>
      </c>
      <c r="G139" s="148" t="str">
        <f>データ入力!BC198</f>
        <v/>
      </c>
      <c r="H139" s="148" t="str">
        <f>データ入力!BD198</f>
        <v/>
      </c>
      <c r="I139" s="148" t="str">
        <f>データ入力!BE198</f>
        <v/>
      </c>
      <c r="J139" s="148" t="str">
        <f>データ入力!BF198</f>
        <v/>
      </c>
      <c r="K139" s="148" t="str">
        <f>データ入力!BG198</f>
        <v/>
      </c>
      <c r="L139" s="32" t="str">
        <f>データ入力!BH198</f>
        <v/>
      </c>
      <c r="M139" s="148" t="str">
        <f>データ入力!BI198</f>
        <v/>
      </c>
      <c r="N139" s="148" t="str">
        <f>データ入力!BJ198</f>
        <v/>
      </c>
      <c r="O139" s="31" t="str">
        <f>データ入力!BK198</f>
        <v/>
      </c>
      <c r="P139" s="31" t="str">
        <f>データ入力!BL198</f>
        <v/>
      </c>
      <c r="Q139" s="150" t="str">
        <f>データ入力!BM198</f>
        <v/>
      </c>
      <c r="R139" s="31" t="str">
        <f>データ入力!BN198</f>
        <v/>
      </c>
      <c r="S139" s="150" t="str">
        <f>データ入力!BO198</f>
        <v/>
      </c>
      <c r="T139" s="150" t="str">
        <f>データ入力!BP198</f>
        <v/>
      </c>
    </row>
    <row r="140" spans="1:20" ht="26.25" customHeight="1">
      <c r="A140" s="99" t="str">
        <f>データ入力!AI199</f>
        <v/>
      </c>
      <c r="B140" s="9" t="str">
        <f>データ入力!AJ199</f>
        <v/>
      </c>
      <c r="C140" s="28" t="str">
        <f>データ入力!AK199</f>
        <v/>
      </c>
      <c r="D140" s="6" t="str">
        <f>データ入力!AZ199</f>
        <v/>
      </c>
      <c r="E140" s="148" t="str">
        <f>データ入力!BA199</f>
        <v/>
      </c>
      <c r="F140" s="148" t="str">
        <f>データ入力!BB199</f>
        <v/>
      </c>
      <c r="G140" s="148" t="str">
        <f>データ入力!BC199</f>
        <v/>
      </c>
      <c r="H140" s="148" t="str">
        <f>データ入力!BD199</f>
        <v/>
      </c>
      <c r="I140" s="148" t="str">
        <f>データ入力!BE199</f>
        <v/>
      </c>
      <c r="J140" s="148" t="str">
        <f>データ入力!BF199</f>
        <v/>
      </c>
      <c r="K140" s="148" t="str">
        <f>データ入力!BG199</f>
        <v/>
      </c>
      <c r="L140" s="32" t="str">
        <f>データ入力!BH199</f>
        <v/>
      </c>
      <c r="M140" s="148" t="str">
        <f>データ入力!BI199</f>
        <v/>
      </c>
      <c r="N140" s="148" t="str">
        <f>データ入力!BJ199</f>
        <v/>
      </c>
      <c r="O140" s="31" t="str">
        <f>データ入力!BK199</f>
        <v/>
      </c>
      <c r="P140" s="31" t="str">
        <f>データ入力!BL199</f>
        <v/>
      </c>
      <c r="Q140" s="150" t="str">
        <f>データ入力!BM199</f>
        <v/>
      </c>
      <c r="R140" s="31" t="str">
        <f>データ入力!BN199</f>
        <v/>
      </c>
      <c r="S140" s="150" t="str">
        <f>データ入力!BO199</f>
        <v/>
      </c>
      <c r="T140" s="150" t="str">
        <f>データ入力!BP199</f>
        <v/>
      </c>
    </row>
    <row r="141" spans="1:20" ht="26.25" customHeight="1">
      <c r="A141" s="99" t="str">
        <f>データ入力!AI200</f>
        <v/>
      </c>
      <c r="B141" s="9" t="str">
        <f>データ入力!AJ200</f>
        <v/>
      </c>
      <c r="C141" s="28" t="str">
        <f>データ入力!AK200</f>
        <v/>
      </c>
      <c r="D141" s="6" t="str">
        <f>データ入力!AZ200</f>
        <v/>
      </c>
      <c r="E141" s="148" t="str">
        <f>データ入力!BA200</f>
        <v/>
      </c>
      <c r="F141" s="148" t="str">
        <f>データ入力!BB200</f>
        <v/>
      </c>
      <c r="G141" s="148" t="str">
        <f>データ入力!BC200</f>
        <v/>
      </c>
      <c r="H141" s="148" t="str">
        <f>データ入力!BD200</f>
        <v/>
      </c>
      <c r="I141" s="148" t="str">
        <f>データ入力!BE200</f>
        <v/>
      </c>
      <c r="J141" s="148" t="str">
        <f>データ入力!BF200</f>
        <v/>
      </c>
      <c r="K141" s="148" t="str">
        <f>データ入力!BG200</f>
        <v/>
      </c>
      <c r="L141" s="32" t="str">
        <f>データ入力!BH200</f>
        <v/>
      </c>
      <c r="M141" s="148" t="str">
        <f>データ入力!BI200</f>
        <v/>
      </c>
      <c r="N141" s="148" t="str">
        <f>データ入力!BJ200</f>
        <v/>
      </c>
      <c r="O141" s="31" t="str">
        <f>データ入力!BK200</f>
        <v/>
      </c>
      <c r="P141" s="31" t="str">
        <f>データ入力!BL200</f>
        <v/>
      </c>
      <c r="Q141" s="150" t="str">
        <f>データ入力!BM200</f>
        <v/>
      </c>
      <c r="R141" s="31" t="str">
        <f>データ入力!BN200</f>
        <v/>
      </c>
      <c r="S141" s="150" t="str">
        <f>データ入力!BO200</f>
        <v/>
      </c>
      <c r="T141" s="150" t="str">
        <f>データ入力!BP200</f>
        <v/>
      </c>
    </row>
    <row r="142" spans="1:20" ht="26.25" customHeight="1">
      <c r="A142" s="99" t="str">
        <f>データ入力!AI201</f>
        <v/>
      </c>
      <c r="B142" s="9" t="str">
        <f>データ入力!AJ201</f>
        <v/>
      </c>
      <c r="C142" s="28" t="str">
        <f>データ入力!AK201</f>
        <v/>
      </c>
      <c r="D142" s="6" t="str">
        <f>データ入力!AZ201</f>
        <v/>
      </c>
      <c r="E142" s="148" t="str">
        <f>データ入力!BA201</f>
        <v/>
      </c>
      <c r="F142" s="148" t="str">
        <f>データ入力!BB201</f>
        <v/>
      </c>
      <c r="G142" s="148" t="str">
        <f>データ入力!BC201</f>
        <v/>
      </c>
      <c r="H142" s="148" t="str">
        <f>データ入力!BD201</f>
        <v/>
      </c>
      <c r="I142" s="148" t="str">
        <f>データ入力!BE201</f>
        <v/>
      </c>
      <c r="J142" s="148" t="str">
        <f>データ入力!BF201</f>
        <v/>
      </c>
      <c r="K142" s="148" t="str">
        <f>データ入力!BG201</f>
        <v/>
      </c>
      <c r="L142" s="32" t="str">
        <f>データ入力!BH201</f>
        <v/>
      </c>
      <c r="M142" s="148" t="str">
        <f>データ入力!BI201</f>
        <v/>
      </c>
      <c r="N142" s="148" t="str">
        <f>データ入力!BJ201</f>
        <v/>
      </c>
      <c r="O142" s="31" t="str">
        <f>データ入力!BK201</f>
        <v/>
      </c>
      <c r="P142" s="31" t="str">
        <f>データ入力!BL201</f>
        <v/>
      </c>
      <c r="Q142" s="150" t="str">
        <f>データ入力!BM201</f>
        <v/>
      </c>
      <c r="R142" s="31" t="str">
        <f>データ入力!BN201</f>
        <v/>
      </c>
      <c r="S142" s="150" t="str">
        <f>データ入力!BO201</f>
        <v/>
      </c>
      <c r="T142" s="150" t="str">
        <f>データ入力!BP201</f>
        <v/>
      </c>
    </row>
    <row r="143" spans="1:20" ht="26.25" customHeight="1">
      <c r="A143" s="99" t="str">
        <f>データ入力!AI202</f>
        <v/>
      </c>
      <c r="B143" s="9" t="str">
        <f>データ入力!AJ202</f>
        <v/>
      </c>
      <c r="C143" s="28" t="str">
        <f>データ入力!AK202</f>
        <v/>
      </c>
      <c r="D143" s="6" t="str">
        <f>データ入力!AZ202</f>
        <v/>
      </c>
      <c r="E143" s="148" t="str">
        <f>データ入力!BA202</f>
        <v/>
      </c>
      <c r="F143" s="148" t="str">
        <f>データ入力!BB202</f>
        <v/>
      </c>
      <c r="G143" s="148" t="str">
        <f>データ入力!BC202</f>
        <v/>
      </c>
      <c r="H143" s="148" t="str">
        <f>データ入力!BD202</f>
        <v/>
      </c>
      <c r="I143" s="148" t="str">
        <f>データ入力!BE202</f>
        <v/>
      </c>
      <c r="J143" s="148" t="str">
        <f>データ入力!BF202</f>
        <v/>
      </c>
      <c r="K143" s="148" t="str">
        <f>データ入力!BG202</f>
        <v/>
      </c>
      <c r="L143" s="32" t="str">
        <f>データ入力!BH202</f>
        <v/>
      </c>
      <c r="M143" s="148" t="str">
        <f>データ入力!BI202</f>
        <v/>
      </c>
      <c r="N143" s="148" t="str">
        <f>データ入力!BJ202</f>
        <v/>
      </c>
      <c r="O143" s="31" t="str">
        <f>データ入力!BK202</f>
        <v/>
      </c>
      <c r="P143" s="31" t="str">
        <f>データ入力!BL202</f>
        <v/>
      </c>
      <c r="Q143" s="150" t="str">
        <f>データ入力!BM202</f>
        <v/>
      </c>
      <c r="R143" s="31" t="str">
        <f>データ入力!BN202</f>
        <v/>
      </c>
      <c r="S143" s="150" t="str">
        <f>データ入力!BO202</f>
        <v/>
      </c>
      <c r="T143" s="150" t="str">
        <f>データ入力!BP202</f>
        <v/>
      </c>
    </row>
    <row r="144" spans="1:20" ht="26.25" customHeight="1">
      <c r="A144" s="99" t="str">
        <f>データ入力!AI203</f>
        <v/>
      </c>
      <c r="B144" s="9" t="str">
        <f>データ入力!AJ203</f>
        <v/>
      </c>
      <c r="C144" s="28" t="str">
        <f>データ入力!AK203</f>
        <v/>
      </c>
      <c r="D144" s="6" t="str">
        <f>データ入力!AZ203</f>
        <v/>
      </c>
      <c r="E144" s="148" t="str">
        <f>データ入力!BA203</f>
        <v/>
      </c>
      <c r="F144" s="148" t="str">
        <f>データ入力!BB203</f>
        <v/>
      </c>
      <c r="G144" s="148" t="str">
        <f>データ入力!BC203</f>
        <v/>
      </c>
      <c r="H144" s="148" t="str">
        <f>データ入力!BD203</f>
        <v/>
      </c>
      <c r="I144" s="148" t="str">
        <f>データ入力!BE203</f>
        <v/>
      </c>
      <c r="J144" s="148" t="str">
        <f>データ入力!BF203</f>
        <v/>
      </c>
      <c r="K144" s="148" t="str">
        <f>データ入力!BG203</f>
        <v/>
      </c>
      <c r="L144" s="32" t="str">
        <f>データ入力!BH203</f>
        <v/>
      </c>
      <c r="M144" s="148" t="str">
        <f>データ入力!BI203</f>
        <v/>
      </c>
      <c r="N144" s="148" t="str">
        <f>データ入力!BJ203</f>
        <v/>
      </c>
      <c r="O144" s="31" t="str">
        <f>データ入力!BK203</f>
        <v/>
      </c>
      <c r="P144" s="31" t="str">
        <f>データ入力!BL203</f>
        <v/>
      </c>
      <c r="Q144" s="150" t="str">
        <f>データ入力!BM203</f>
        <v/>
      </c>
      <c r="R144" s="31" t="str">
        <f>データ入力!BN203</f>
        <v/>
      </c>
      <c r="S144" s="150" t="str">
        <f>データ入力!BO203</f>
        <v/>
      </c>
      <c r="T144" s="150" t="str">
        <f>データ入力!BP203</f>
        <v/>
      </c>
    </row>
    <row r="145" spans="1:20" ht="26.25" customHeight="1">
      <c r="A145" s="99" t="str">
        <f>データ入力!AI204</f>
        <v/>
      </c>
      <c r="B145" s="9" t="str">
        <f>データ入力!AJ204</f>
        <v/>
      </c>
      <c r="C145" s="28" t="str">
        <f>データ入力!AK204</f>
        <v/>
      </c>
      <c r="D145" s="6" t="str">
        <f>データ入力!AZ204</f>
        <v/>
      </c>
      <c r="E145" s="148" t="str">
        <f>データ入力!BA204</f>
        <v/>
      </c>
      <c r="F145" s="148" t="str">
        <f>データ入力!BB204</f>
        <v/>
      </c>
      <c r="G145" s="148" t="str">
        <f>データ入力!BC204</f>
        <v/>
      </c>
      <c r="H145" s="148" t="str">
        <f>データ入力!BD204</f>
        <v/>
      </c>
      <c r="I145" s="148" t="str">
        <f>データ入力!BE204</f>
        <v/>
      </c>
      <c r="J145" s="148" t="str">
        <f>データ入力!BF204</f>
        <v/>
      </c>
      <c r="K145" s="148" t="str">
        <f>データ入力!BG204</f>
        <v/>
      </c>
      <c r="L145" s="32" t="str">
        <f>データ入力!BH204</f>
        <v/>
      </c>
      <c r="M145" s="148" t="str">
        <f>データ入力!BI204</f>
        <v/>
      </c>
      <c r="N145" s="148" t="str">
        <f>データ入力!BJ204</f>
        <v/>
      </c>
      <c r="O145" s="31" t="str">
        <f>データ入力!BK204</f>
        <v/>
      </c>
      <c r="P145" s="31" t="str">
        <f>データ入力!BL204</f>
        <v/>
      </c>
      <c r="Q145" s="150" t="str">
        <f>データ入力!BM204</f>
        <v/>
      </c>
      <c r="R145" s="31" t="str">
        <f>データ入力!BN204</f>
        <v/>
      </c>
      <c r="S145" s="150" t="str">
        <f>データ入力!BO204</f>
        <v/>
      </c>
      <c r="T145" s="150" t="str">
        <f>データ入力!BP204</f>
        <v/>
      </c>
    </row>
    <row r="146" spans="1:20" ht="26.25" customHeight="1">
      <c r="A146" s="99" t="str">
        <f>データ入力!AI205</f>
        <v/>
      </c>
      <c r="B146" s="9" t="str">
        <f>データ入力!AJ205</f>
        <v/>
      </c>
      <c r="C146" s="28" t="str">
        <f>データ入力!AK205</f>
        <v/>
      </c>
      <c r="D146" s="6" t="str">
        <f>データ入力!AZ205</f>
        <v/>
      </c>
      <c r="E146" s="148" t="str">
        <f>データ入力!BA205</f>
        <v/>
      </c>
      <c r="F146" s="148" t="str">
        <f>データ入力!BB205</f>
        <v/>
      </c>
      <c r="G146" s="148" t="str">
        <f>データ入力!BC205</f>
        <v/>
      </c>
      <c r="H146" s="148" t="str">
        <f>データ入力!BD205</f>
        <v/>
      </c>
      <c r="I146" s="148" t="str">
        <f>データ入力!BE205</f>
        <v/>
      </c>
      <c r="J146" s="148" t="str">
        <f>データ入力!BF205</f>
        <v/>
      </c>
      <c r="K146" s="148" t="str">
        <f>データ入力!BG205</f>
        <v/>
      </c>
      <c r="L146" s="32" t="str">
        <f>データ入力!BH205</f>
        <v/>
      </c>
      <c r="M146" s="148" t="str">
        <f>データ入力!BI205</f>
        <v/>
      </c>
      <c r="N146" s="148" t="str">
        <f>データ入力!BJ205</f>
        <v/>
      </c>
      <c r="O146" s="31" t="str">
        <f>データ入力!BK205</f>
        <v/>
      </c>
      <c r="P146" s="31" t="str">
        <f>データ入力!BL205</f>
        <v/>
      </c>
      <c r="Q146" s="150" t="str">
        <f>データ入力!BM205</f>
        <v/>
      </c>
      <c r="R146" s="31" t="str">
        <f>データ入力!BN205</f>
        <v/>
      </c>
      <c r="S146" s="150" t="str">
        <f>データ入力!BO205</f>
        <v/>
      </c>
      <c r="T146" s="150" t="str">
        <f>データ入力!BP205</f>
        <v/>
      </c>
    </row>
    <row r="147" spans="1:20" ht="26.25" customHeight="1">
      <c r="A147" s="99" t="str">
        <f>データ入力!AI206</f>
        <v/>
      </c>
      <c r="B147" s="9" t="str">
        <f>データ入力!AJ206</f>
        <v/>
      </c>
      <c r="C147" s="28" t="str">
        <f>データ入力!AK206</f>
        <v/>
      </c>
      <c r="D147" s="6" t="str">
        <f>データ入力!AZ206</f>
        <v/>
      </c>
      <c r="E147" s="148" t="str">
        <f>データ入力!BA206</f>
        <v/>
      </c>
      <c r="F147" s="148" t="str">
        <f>データ入力!BB206</f>
        <v/>
      </c>
      <c r="G147" s="148" t="str">
        <f>データ入力!BC206</f>
        <v/>
      </c>
      <c r="H147" s="148" t="str">
        <f>データ入力!BD206</f>
        <v/>
      </c>
      <c r="I147" s="148" t="str">
        <f>データ入力!BE206</f>
        <v/>
      </c>
      <c r="J147" s="148" t="str">
        <f>データ入力!BF206</f>
        <v/>
      </c>
      <c r="K147" s="148" t="str">
        <f>データ入力!BG206</f>
        <v/>
      </c>
      <c r="L147" s="32" t="str">
        <f>データ入力!BH206</f>
        <v/>
      </c>
      <c r="M147" s="148" t="str">
        <f>データ入力!BI206</f>
        <v/>
      </c>
      <c r="N147" s="148" t="str">
        <f>データ入力!BJ206</f>
        <v/>
      </c>
      <c r="O147" s="31" t="str">
        <f>データ入力!BK206</f>
        <v/>
      </c>
      <c r="P147" s="31" t="str">
        <f>データ入力!BL206</f>
        <v/>
      </c>
      <c r="Q147" s="150" t="str">
        <f>データ入力!BM206</f>
        <v/>
      </c>
      <c r="R147" s="31" t="str">
        <f>データ入力!BN206</f>
        <v/>
      </c>
      <c r="S147" s="150" t="str">
        <f>データ入力!BO206</f>
        <v/>
      </c>
      <c r="T147" s="150" t="str">
        <f>データ入力!BP206</f>
        <v/>
      </c>
    </row>
    <row r="148" spans="1:20" ht="26.25" customHeight="1">
      <c r="A148" s="99" t="str">
        <f>データ入力!AI207</f>
        <v/>
      </c>
      <c r="B148" s="9" t="str">
        <f>データ入力!AJ207</f>
        <v/>
      </c>
      <c r="C148" s="28" t="str">
        <f>データ入力!AK207</f>
        <v/>
      </c>
      <c r="D148" s="6" t="str">
        <f>データ入力!AZ207</f>
        <v/>
      </c>
      <c r="E148" s="148" t="str">
        <f>データ入力!BA207</f>
        <v/>
      </c>
      <c r="F148" s="148" t="str">
        <f>データ入力!BB207</f>
        <v/>
      </c>
      <c r="G148" s="148" t="str">
        <f>データ入力!BC207</f>
        <v/>
      </c>
      <c r="H148" s="148" t="str">
        <f>データ入力!BD207</f>
        <v/>
      </c>
      <c r="I148" s="148" t="str">
        <f>データ入力!BE207</f>
        <v/>
      </c>
      <c r="J148" s="148" t="str">
        <f>データ入力!BF207</f>
        <v/>
      </c>
      <c r="K148" s="148" t="str">
        <f>データ入力!BG207</f>
        <v/>
      </c>
      <c r="L148" s="32" t="str">
        <f>データ入力!BH207</f>
        <v/>
      </c>
      <c r="M148" s="148" t="str">
        <f>データ入力!BI207</f>
        <v/>
      </c>
      <c r="N148" s="148" t="str">
        <f>データ入力!BJ207</f>
        <v/>
      </c>
      <c r="O148" s="31" t="str">
        <f>データ入力!BK207</f>
        <v/>
      </c>
      <c r="P148" s="31" t="str">
        <f>データ入力!BL207</f>
        <v/>
      </c>
      <c r="Q148" s="150" t="str">
        <f>データ入力!BM207</f>
        <v/>
      </c>
      <c r="R148" s="31" t="str">
        <f>データ入力!BN207</f>
        <v/>
      </c>
      <c r="S148" s="150" t="str">
        <f>データ入力!BO207</f>
        <v/>
      </c>
      <c r="T148" s="150" t="str">
        <f>データ入力!BP207</f>
        <v/>
      </c>
    </row>
    <row r="149" spans="1:20" ht="26.25" customHeight="1">
      <c r="A149" s="99" t="str">
        <f>データ入力!AI208</f>
        <v/>
      </c>
      <c r="B149" s="9" t="str">
        <f>データ入力!AJ208</f>
        <v/>
      </c>
      <c r="C149" s="28" t="str">
        <f>データ入力!AK208</f>
        <v/>
      </c>
      <c r="D149" s="6" t="str">
        <f>データ入力!AZ208</f>
        <v/>
      </c>
      <c r="E149" s="148" t="str">
        <f>データ入力!BA208</f>
        <v/>
      </c>
      <c r="F149" s="148" t="str">
        <f>データ入力!BB208</f>
        <v/>
      </c>
      <c r="G149" s="148" t="str">
        <f>データ入力!BC208</f>
        <v/>
      </c>
      <c r="H149" s="148" t="str">
        <f>データ入力!BD208</f>
        <v/>
      </c>
      <c r="I149" s="148" t="str">
        <f>データ入力!BE208</f>
        <v/>
      </c>
      <c r="J149" s="148" t="str">
        <f>データ入力!BF208</f>
        <v/>
      </c>
      <c r="K149" s="148" t="str">
        <f>データ入力!BG208</f>
        <v/>
      </c>
      <c r="L149" s="32" t="str">
        <f>データ入力!BH208</f>
        <v/>
      </c>
      <c r="M149" s="148" t="str">
        <f>データ入力!BI208</f>
        <v/>
      </c>
      <c r="N149" s="148" t="str">
        <f>データ入力!BJ208</f>
        <v/>
      </c>
      <c r="O149" s="31" t="str">
        <f>データ入力!BK208</f>
        <v/>
      </c>
      <c r="P149" s="31" t="str">
        <f>データ入力!BL208</f>
        <v/>
      </c>
      <c r="Q149" s="150" t="str">
        <f>データ入力!BM208</f>
        <v/>
      </c>
      <c r="R149" s="31" t="str">
        <f>データ入力!BN208</f>
        <v/>
      </c>
      <c r="S149" s="150" t="str">
        <f>データ入力!BO208</f>
        <v/>
      </c>
      <c r="T149" s="150" t="str">
        <f>データ入力!BP208</f>
        <v/>
      </c>
    </row>
    <row r="150" spans="1:20" ht="26.25" customHeight="1">
      <c r="A150" s="99" t="str">
        <f>データ入力!AI209</f>
        <v/>
      </c>
      <c r="B150" s="9" t="str">
        <f>データ入力!AJ209</f>
        <v/>
      </c>
      <c r="C150" s="28" t="str">
        <f>データ入力!AK209</f>
        <v/>
      </c>
      <c r="D150" s="6" t="str">
        <f>データ入力!AZ209</f>
        <v/>
      </c>
      <c r="E150" s="148" t="str">
        <f>データ入力!BA209</f>
        <v/>
      </c>
      <c r="F150" s="148" t="str">
        <f>データ入力!BB209</f>
        <v/>
      </c>
      <c r="G150" s="148" t="str">
        <f>データ入力!BC209</f>
        <v/>
      </c>
      <c r="H150" s="148" t="str">
        <f>データ入力!BD209</f>
        <v/>
      </c>
      <c r="I150" s="148" t="str">
        <f>データ入力!BE209</f>
        <v/>
      </c>
      <c r="J150" s="148" t="str">
        <f>データ入力!BF209</f>
        <v/>
      </c>
      <c r="K150" s="148" t="str">
        <f>データ入力!BG209</f>
        <v/>
      </c>
      <c r="L150" s="32" t="str">
        <f>データ入力!BH209</f>
        <v/>
      </c>
      <c r="M150" s="148" t="str">
        <f>データ入力!BI209</f>
        <v/>
      </c>
      <c r="N150" s="148" t="str">
        <f>データ入力!BJ209</f>
        <v/>
      </c>
      <c r="O150" s="31" t="str">
        <f>データ入力!BK209</f>
        <v/>
      </c>
      <c r="P150" s="31" t="str">
        <f>データ入力!BL209</f>
        <v/>
      </c>
      <c r="Q150" s="150" t="str">
        <f>データ入力!BM209</f>
        <v/>
      </c>
      <c r="R150" s="31" t="str">
        <f>データ入力!BN209</f>
        <v/>
      </c>
      <c r="S150" s="150" t="str">
        <f>データ入力!BO209</f>
        <v/>
      </c>
      <c r="T150" s="150" t="str">
        <f>データ入力!BP209</f>
        <v/>
      </c>
    </row>
    <row r="151" spans="1:20" ht="26.25" customHeight="1">
      <c r="A151" s="99" t="str">
        <f>データ入力!AI210</f>
        <v/>
      </c>
      <c r="B151" s="9" t="str">
        <f>データ入力!AJ210</f>
        <v/>
      </c>
      <c r="C151" s="28" t="str">
        <f>データ入力!AK210</f>
        <v/>
      </c>
      <c r="D151" s="6" t="str">
        <f>データ入力!AZ210</f>
        <v/>
      </c>
      <c r="E151" s="148" t="str">
        <f>データ入力!BA210</f>
        <v/>
      </c>
      <c r="F151" s="148" t="str">
        <f>データ入力!BB210</f>
        <v/>
      </c>
      <c r="G151" s="148" t="str">
        <f>データ入力!BC210</f>
        <v/>
      </c>
      <c r="H151" s="148" t="str">
        <f>データ入力!BD210</f>
        <v/>
      </c>
      <c r="I151" s="148" t="str">
        <f>データ入力!BE210</f>
        <v/>
      </c>
      <c r="J151" s="148" t="str">
        <f>データ入力!BF210</f>
        <v/>
      </c>
      <c r="K151" s="148" t="str">
        <f>データ入力!BG210</f>
        <v/>
      </c>
      <c r="L151" s="32" t="str">
        <f>データ入力!BH210</f>
        <v/>
      </c>
      <c r="M151" s="148" t="str">
        <f>データ入力!BI210</f>
        <v/>
      </c>
      <c r="N151" s="148" t="str">
        <f>データ入力!BJ210</f>
        <v/>
      </c>
      <c r="O151" s="31" t="str">
        <f>データ入力!BK210</f>
        <v/>
      </c>
      <c r="P151" s="31" t="str">
        <f>データ入力!BL210</f>
        <v/>
      </c>
      <c r="Q151" s="150" t="str">
        <f>データ入力!BM210</f>
        <v/>
      </c>
      <c r="R151" s="31" t="str">
        <f>データ入力!BN210</f>
        <v/>
      </c>
      <c r="S151" s="150" t="str">
        <f>データ入力!BO210</f>
        <v/>
      </c>
      <c r="T151" s="150" t="str">
        <f>データ入力!BP210</f>
        <v/>
      </c>
    </row>
    <row r="152" spans="1:20" ht="26.25" customHeight="1">
      <c r="A152" s="99" t="str">
        <f>データ入力!AI211</f>
        <v/>
      </c>
      <c r="B152" s="9" t="str">
        <f>データ入力!AJ211</f>
        <v/>
      </c>
      <c r="C152" s="28" t="str">
        <f>データ入力!AK211</f>
        <v/>
      </c>
      <c r="D152" s="6" t="str">
        <f>データ入力!AZ211</f>
        <v/>
      </c>
      <c r="E152" s="148" t="str">
        <f>データ入力!BA211</f>
        <v/>
      </c>
      <c r="F152" s="148" t="str">
        <f>データ入力!BB211</f>
        <v/>
      </c>
      <c r="G152" s="148" t="str">
        <f>データ入力!BC211</f>
        <v/>
      </c>
      <c r="H152" s="148" t="str">
        <f>データ入力!BD211</f>
        <v/>
      </c>
      <c r="I152" s="148" t="str">
        <f>データ入力!BE211</f>
        <v/>
      </c>
      <c r="J152" s="148" t="str">
        <f>データ入力!BF211</f>
        <v/>
      </c>
      <c r="K152" s="148" t="str">
        <f>データ入力!BG211</f>
        <v/>
      </c>
      <c r="L152" s="32" t="str">
        <f>データ入力!BH211</f>
        <v/>
      </c>
      <c r="M152" s="148" t="str">
        <f>データ入力!BI211</f>
        <v/>
      </c>
      <c r="N152" s="148" t="str">
        <f>データ入力!BJ211</f>
        <v/>
      </c>
      <c r="O152" s="31" t="str">
        <f>データ入力!BK211</f>
        <v/>
      </c>
      <c r="P152" s="31" t="str">
        <f>データ入力!BL211</f>
        <v/>
      </c>
      <c r="Q152" s="150" t="str">
        <f>データ入力!BM211</f>
        <v/>
      </c>
      <c r="R152" s="31" t="str">
        <f>データ入力!BN211</f>
        <v/>
      </c>
      <c r="S152" s="150" t="str">
        <f>データ入力!BO211</f>
        <v/>
      </c>
      <c r="T152" s="150" t="str">
        <f>データ入力!BP211</f>
        <v/>
      </c>
    </row>
    <row r="153" spans="1:20" ht="26.25" customHeight="1">
      <c r="A153" s="99" t="str">
        <f>データ入力!AI212</f>
        <v/>
      </c>
      <c r="B153" s="9" t="str">
        <f>データ入力!AJ212</f>
        <v/>
      </c>
      <c r="C153" s="28" t="str">
        <f>データ入力!AK212</f>
        <v/>
      </c>
      <c r="D153" s="6" t="str">
        <f>データ入力!AZ212</f>
        <v/>
      </c>
      <c r="E153" s="148" t="str">
        <f>データ入力!BA212</f>
        <v/>
      </c>
      <c r="F153" s="148" t="str">
        <f>データ入力!BB212</f>
        <v/>
      </c>
      <c r="G153" s="148" t="str">
        <f>データ入力!BC212</f>
        <v/>
      </c>
      <c r="H153" s="148" t="str">
        <f>データ入力!BD212</f>
        <v/>
      </c>
      <c r="I153" s="148" t="str">
        <f>データ入力!BE212</f>
        <v/>
      </c>
      <c r="J153" s="148" t="str">
        <f>データ入力!BF212</f>
        <v/>
      </c>
      <c r="K153" s="148" t="str">
        <f>データ入力!BG212</f>
        <v/>
      </c>
      <c r="L153" s="32" t="str">
        <f>データ入力!BH212</f>
        <v/>
      </c>
      <c r="M153" s="148" t="str">
        <f>データ入力!BI212</f>
        <v/>
      </c>
      <c r="N153" s="148" t="str">
        <f>データ入力!BJ212</f>
        <v/>
      </c>
      <c r="O153" s="31" t="str">
        <f>データ入力!BK212</f>
        <v/>
      </c>
      <c r="P153" s="31" t="str">
        <f>データ入力!BL212</f>
        <v/>
      </c>
      <c r="Q153" s="150" t="str">
        <f>データ入力!BM212</f>
        <v/>
      </c>
      <c r="R153" s="31" t="str">
        <f>データ入力!BN212</f>
        <v/>
      </c>
      <c r="S153" s="150" t="str">
        <f>データ入力!BO212</f>
        <v/>
      </c>
      <c r="T153" s="150" t="str">
        <f>データ入力!BP212</f>
        <v/>
      </c>
    </row>
    <row r="154" spans="1:20" ht="26.25" customHeight="1">
      <c r="A154" s="99" t="str">
        <f>データ入力!AI213</f>
        <v/>
      </c>
      <c r="B154" s="9" t="str">
        <f>データ入力!AJ213</f>
        <v/>
      </c>
      <c r="C154" s="28" t="str">
        <f>データ入力!AK213</f>
        <v/>
      </c>
      <c r="D154" s="6" t="str">
        <f>データ入力!AZ213</f>
        <v/>
      </c>
      <c r="E154" s="148" t="str">
        <f>データ入力!BA213</f>
        <v/>
      </c>
      <c r="F154" s="148" t="str">
        <f>データ入力!BB213</f>
        <v/>
      </c>
      <c r="G154" s="148" t="str">
        <f>データ入力!BC213</f>
        <v/>
      </c>
      <c r="H154" s="148" t="str">
        <f>データ入力!BD213</f>
        <v/>
      </c>
      <c r="I154" s="148" t="str">
        <f>データ入力!BE213</f>
        <v/>
      </c>
      <c r="J154" s="148" t="str">
        <f>データ入力!BF213</f>
        <v/>
      </c>
      <c r="K154" s="148" t="str">
        <f>データ入力!BG213</f>
        <v/>
      </c>
      <c r="L154" s="32" t="str">
        <f>データ入力!BH213</f>
        <v/>
      </c>
      <c r="M154" s="148" t="str">
        <f>データ入力!BI213</f>
        <v/>
      </c>
      <c r="N154" s="148" t="str">
        <f>データ入力!BJ213</f>
        <v/>
      </c>
      <c r="O154" s="31" t="str">
        <f>データ入力!BK213</f>
        <v/>
      </c>
      <c r="P154" s="31" t="str">
        <f>データ入力!BL213</f>
        <v/>
      </c>
      <c r="Q154" s="150" t="str">
        <f>データ入力!BM213</f>
        <v/>
      </c>
      <c r="R154" s="31" t="str">
        <f>データ入力!BN213</f>
        <v/>
      </c>
      <c r="S154" s="150" t="str">
        <f>データ入力!BO213</f>
        <v/>
      </c>
      <c r="T154" s="150" t="str">
        <f>データ入力!BP213</f>
        <v/>
      </c>
    </row>
    <row r="155" spans="1:20" ht="26.25" customHeight="1">
      <c r="A155" s="99" t="str">
        <f>データ入力!AI214</f>
        <v/>
      </c>
      <c r="B155" s="9" t="str">
        <f>データ入力!AJ214</f>
        <v/>
      </c>
      <c r="C155" s="28" t="str">
        <f>データ入力!AK214</f>
        <v/>
      </c>
      <c r="D155" s="6" t="str">
        <f>データ入力!AZ214</f>
        <v/>
      </c>
      <c r="E155" s="148" t="str">
        <f>データ入力!BA214</f>
        <v/>
      </c>
      <c r="F155" s="148" t="str">
        <f>データ入力!BB214</f>
        <v/>
      </c>
      <c r="G155" s="148" t="str">
        <f>データ入力!BC214</f>
        <v/>
      </c>
      <c r="H155" s="148" t="str">
        <f>データ入力!BD214</f>
        <v/>
      </c>
      <c r="I155" s="148" t="str">
        <f>データ入力!BE214</f>
        <v/>
      </c>
      <c r="J155" s="148" t="str">
        <f>データ入力!BF214</f>
        <v/>
      </c>
      <c r="K155" s="148" t="str">
        <f>データ入力!BG214</f>
        <v/>
      </c>
      <c r="L155" s="32" t="str">
        <f>データ入力!BH214</f>
        <v/>
      </c>
      <c r="M155" s="148" t="str">
        <f>データ入力!BI214</f>
        <v/>
      </c>
      <c r="N155" s="148" t="str">
        <f>データ入力!BJ214</f>
        <v/>
      </c>
      <c r="O155" s="31" t="str">
        <f>データ入力!BK214</f>
        <v/>
      </c>
      <c r="P155" s="31" t="str">
        <f>データ入力!BL214</f>
        <v/>
      </c>
      <c r="Q155" s="150" t="str">
        <f>データ入力!BM214</f>
        <v/>
      </c>
      <c r="R155" s="31" t="str">
        <f>データ入力!BN214</f>
        <v/>
      </c>
      <c r="S155" s="150" t="str">
        <f>データ入力!BO214</f>
        <v/>
      </c>
      <c r="T155" s="150" t="str">
        <f>データ入力!BP214</f>
        <v/>
      </c>
    </row>
    <row r="156" spans="1:20" ht="26.25" customHeight="1">
      <c r="A156" s="99" t="str">
        <f>データ入力!AI215</f>
        <v/>
      </c>
      <c r="B156" s="9" t="str">
        <f>データ入力!AJ215</f>
        <v/>
      </c>
      <c r="C156" s="28" t="str">
        <f>データ入力!AK215</f>
        <v/>
      </c>
      <c r="D156" s="6" t="str">
        <f>データ入力!AZ215</f>
        <v/>
      </c>
      <c r="E156" s="148" t="str">
        <f>データ入力!BA215</f>
        <v/>
      </c>
      <c r="F156" s="148" t="str">
        <f>データ入力!BB215</f>
        <v/>
      </c>
      <c r="G156" s="148" t="str">
        <f>データ入力!BC215</f>
        <v/>
      </c>
      <c r="H156" s="148" t="str">
        <f>データ入力!BD215</f>
        <v/>
      </c>
      <c r="I156" s="148" t="str">
        <f>データ入力!BE215</f>
        <v/>
      </c>
      <c r="J156" s="148" t="str">
        <f>データ入力!BF215</f>
        <v/>
      </c>
      <c r="K156" s="148" t="str">
        <f>データ入力!BG215</f>
        <v/>
      </c>
      <c r="L156" s="32" t="str">
        <f>データ入力!BH215</f>
        <v/>
      </c>
      <c r="M156" s="148" t="str">
        <f>データ入力!BI215</f>
        <v/>
      </c>
      <c r="N156" s="148" t="str">
        <f>データ入力!BJ215</f>
        <v/>
      </c>
      <c r="O156" s="31" t="str">
        <f>データ入力!BK215</f>
        <v/>
      </c>
      <c r="P156" s="31" t="str">
        <f>データ入力!BL215</f>
        <v/>
      </c>
      <c r="Q156" s="150" t="str">
        <f>データ入力!BM215</f>
        <v/>
      </c>
      <c r="R156" s="31" t="str">
        <f>データ入力!BN215</f>
        <v/>
      </c>
      <c r="S156" s="150" t="str">
        <f>データ入力!BO215</f>
        <v/>
      </c>
      <c r="T156" s="150" t="str">
        <f>データ入力!BP215</f>
        <v/>
      </c>
    </row>
    <row r="157" spans="1:20" ht="26.25" customHeight="1">
      <c r="A157" s="99" t="str">
        <f>データ入力!AI216</f>
        <v/>
      </c>
      <c r="B157" s="9" t="str">
        <f>データ入力!AJ216</f>
        <v/>
      </c>
      <c r="C157" s="28" t="str">
        <f>データ入力!AK216</f>
        <v/>
      </c>
      <c r="D157" s="6" t="str">
        <f>データ入力!AZ216</f>
        <v/>
      </c>
      <c r="E157" s="148" t="str">
        <f>データ入力!BA216</f>
        <v/>
      </c>
      <c r="F157" s="148" t="str">
        <f>データ入力!BB216</f>
        <v/>
      </c>
      <c r="G157" s="148" t="str">
        <f>データ入力!BC216</f>
        <v/>
      </c>
      <c r="H157" s="148" t="str">
        <f>データ入力!BD216</f>
        <v/>
      </c>
      <c r="I157" s="148" t="str">
        <f>データ入力!BE216</f>
        <v/>
      </c>
      <c r="J157" s="148" t="str">
        <f>データ入力!BF216</f>
        <v/>
      </c>
      <c r="K157" s="148" t="str">
        <f>データ入力!BG216</f>
        <v/>
      </c>
      <c r="L157" s="32" t="str">
        <f>データ入力!BH216</f>
        <v/>
      </c>
      <c r="M157" s="148" t="str">
        <f>データ入力!BI216</f>
        <v/>
      </c>
      <c r="N157" s="148" t="str">
        <f>データ入力!BJ216</f>
        <v/>
      </c>
      <c r="O157" s="31" t="str">
        <f>データ入力!BK216</f>
        <v/>
      </c>
      <c r="P157" s="31" t="str">
        <f>データ入力!BL216</f>
        <v/>
      </c>
      <c r="Q157" s="150" t="str">
        <f>データ入力!BM216</f>
        <v/>
      </c>
      <c r="R157" s="31" t="str">
        <f>データ入力!BN216</f>
        <v/>
      </c>
      <c r="S157" s="150" t="str">
        <f>データ入力!BO216</f>
        <v/>
      </c>
      <c r="T157" s="150" t="str">
        <f>データ入力!BP216</f>
        <v/>
      </c>
    </row>
    <row r="158" spans="1:20" ht="26.25" customHeight="1">
      <c r="A158" s="99" t="str">
        <f>データ入力!AI217</f>
        <v/>
      </c>
      <c r="B158" s="9" t="str">
        <f>データ入力!AJ217</f>
        <v/>
      </c>
      <c r="C158" s="28" t="str">
        <f>データ入力!AK217</f>
        <v/>
      </c>
      <c r="D158" s="6" t="str">
        <f>データ入力!AZ217</f>
        <v/>
      </c>
      <c r="E158" s="148" t="str">
        <f>データ入力!BA217</f>
        <v/>
      </c>
      <c r="F158" s="148" t="str">
        <f>データ入力!BB217</f>
        <v/>
      </c>
      <c r="G158" s="148" t="str">
        <f>データ入力!BC217</f>
        <v/>
      </c>
      <c r="H158" s="148" t="str">
        <f>データ入力!BD217</f>
        <v/>
      </c>
      <c r="I158" s="148" t="str">
        <f>データ入力!BE217</f>
        <v/>
      </c>
      <c r="J158" s="148" t="str">
        <f>データ入力!BF217</f>
        <v/>
      </c>
      <c r="K158" s="148" t="str">
        <f>データ入力!BG217</f>
        <v/>
      </c>
      <c r="L158" s="32" t="str">
        <f>データ入力!BH217</f>
        <v/>
      </c>
      <c r="M158" s="148" t="str">
        <f>データ入力!BI217</f>
        <v/>
      </c>
      <c r="N158" s="148" t="str">
        <f>データ入力!BJ217</f>
        <v/>
      </c>
      <c r="O158" s="31" t="str">
        <f>データ入力!BK217</f>
        <v/>
      </c>
      <c r="P158" s="31" t="str">
        <f>データ入力!BL217</f>
        <v/>
      </c>
      <c r="Q158" s="150" t="str">
        <f>データ入力!BM217</f>
        <v/>
      </c>
      <c r="R158" s="31" t="str">
        <f>データ入力!BN217</f>
        <v/>
      </c>
      <c r="S158" s="150" t="str">
        <f>データ入力!BO217</f>
        <v/>
      </c>
      <c r="T158" s="150" t="str">
        <f>データ入力!BP217</f>
        <v/>
      </c>
    </row>
    <row r="159" spans="1:20" ht="26.25" customHeight="1">
      <c r="A159" s="99" t="str">
        <f>データ入力!AI218</f>
        <v/>
      </c>
      <c r="B159" s="9" t="str">
        <f>データ入力!AJ218</f>
        <v/>
      </c>
      <c r="C159" s="28" t="str">
        <f>データ入力!AK218</f>
        <v/>
      </c>
      <c r="D159" s="6" t="str">
        <f>データ入力!AZ218</f>
        <v/>
      </c>
      <c r="E159" s="148" t="str">
        <f>データ入力!BA218</f>
        <v/>
      </c>
      <c r="F159" s="148" t="str">
        <f>データ入力!BB218</f>
        <v/>
      </c>
      <c r="G159" s="148" t="str">
        <f>データ入力!BC218</f>
        <v/>
      </c>
      <c r="H159" s="148" t="str">
        <f>データ入力!BD218</f>
        <v/>
      </c>
      <c r="I159" s="148" t="str">
        <f>データ入力!BE218</f>
        <v/>
      </c>
      <c r="J159" s="148" t="str">
        <f>データ入力!BF218</f>
        <v/>
      </c>
      <c r="K159" s="148" t="str">
        <f>データ入力!BG218</f>
        <v/>
      </c>
      <c r="L159" s="32" t="str">
        <f>データ入力!BH218</f>
        <v/>
      </c>
      <c r="M159" s="148" t="str">
        <f>データ入力!BI218</f>
        <v/>
      </c>
      <c r="N159" s="148" t="str">
        <f>データ入力!BJ218</f>
        <v/>
      </c>
      <c r="O159" s="31" t="str">
        <f>データ入力!BK218</f>
        <v/>
      </c>
      <c r="P159" s="31" t="str">
        <f>データ入力!BL218</f>
        <v/>
      </c>
      <c r="Q159" s="150" t="str">
        <f>データ入力!BM218</f>
        <v/>
      </c>
      <c r="R159" s="31" t="str">
        <f>データ入力!BN218</f>
        <v/>
      </c>
      <c r="S159" s="150" t="str">
        <f>データ入力!BO218</f>
        <v/>
      </c>
      <c r="T159" s="150" t="str">
        <f>データ入力!BP218</f>
        <v/>
      </c>
    </row>
    <row r="160" spans="1:20" ht="26.25" customHeight="1">
      <c r="A160" s="99" t="str">
        <f>データ入力!AI219</f>
        <v/>
      </c>
      <c r="B160" s="9" t="str">
        <f>データ入力!AJ219</f>
        <v/>
      </c>
      <c r="C160" s="28" t="str">
        <f>データ入力!AK219</f>
        <v/>
      </c>
      <c r="D160" s="6" t="str">
        <f>データ入力!AZ219</f>
        <v/>
      </c>
      <c r="E160" s="148" t="str">
        <f>データ入力!BA219</f>
        <v/>
      </c>
      <c r="F160" s="148" t="str">
        <f>データ入力!BB219</f>
        <v/>
      </c>
      <c r="G160" s="148" t="str">
        <f>データ入力!BC219</f>
        <v/>
      </c>
      <c r="H160" s="148" t="str">
        <f>データ入力!BD219</f>
        <v/>
      </c>
      <c r="I160" s="148" t="str">
        <f>データ入力!BE219</f>
        <v/>
      </c>
      <c r="J160" s="148" t="str">
        <f>データ入力!BF219</f>
        <v/>
      </c>
      <c r="K160" s="148" t="str">
        <f>データ入力!BG219</f>
        <v/>
      </c>
      <c r="L160" s="32" t="str">
        <f>データ入力!BH219</f>
        <v/>
      </c>
      <c r="M160" s="148" t="str">
        <f>データ入力!BI219</f>
        <v/>
      </c>
      <c r="N160" s="148" t="str">
        <f>データ入力!BJ219</f>
        <v/>
      </c>
      <c r="O160" s="31" t="str">
        <f>データ入力!BK219</f>
        <v/>
      </c>
      <c r="P160" s="31" t="str">
        <f>データ入力!BL219</f>
        <v/>
      </c>
      <c r="Q160" s="150" t="str">
        <f>データ入力!BM219</f>
        <v/>
      </c>
      <c r="R160" s="31" t="str">
        <f>データ入力!BN219</f>
        <v/>
      </c>
      <c r="S160" s="150" t="str">
        <f>データ入力!BO219</f>
        <v/>
      </c>
      <c r="T160" s="150" t="str">
        <f>データ入力!BP219</f>
        <v/>
      </c>
    </row>
    <row r="161" spans="1:20" ht="26.25" customHeight="1">
      <c r="A161" s="99" t="str">
        <f>データ入力!AI220</f>
        <v/>
      </c>
      <c r="B161" s="9" t="str">
        <f>データ入力!AJ220</f>
        <v/>
      </c>
      <c r="C161" s="28" t="str">
        <f>データ入力!AK220</f>
        <v/>
      </c>
      <c r="D161" s="6" t="str">
        <f>データ入力!AZ220</f>
        <v/>
      </c>
      <c r="E161" s="148" t="str">
        <f>データ入力!BA220</f>
        <v/>
      </c>
      <c r="F161" s="148" t="str">
        <f>データ入力!BB220</f>
        <v/>
      </c>
      <c r="G161" s="148" t="str">
        <f>データ入力!BC220</f>
        <v/>
      </c>
      <c r="H161" s="148" t="str">
        <f>データ入力!BD220</f>
        <v/>
      </c>
      <c r="I161" s="148" t="str">
        <f>データ入力!BE220</f>
        <v/>
      </c>
      <c r="J161" s="148" t="str">
        <f>データ入力!BF220</f>
        <v/>
      </c>
      <c r="K161" s="148" t="str">
        <f>データ入力!BG220</f>
        <v/>
      </c>
      <c r="L161" s="32" t="str">
        <f>データ入力!BH220</f>
        <v/>
      </c>
      <c r="M161" s="148" t="str">
        <f>データ入力!BI220</f>
        <v/>
      </c>
      <c r="N161" s="148" t="str">
        <f>データ入力!BJ220</f>
        <v/>
      </c>
      <c r="O161" s="31" t="str">
        <f>データ入力!BK220</f>
        <v/>
      </c>
      <c r="P161" s="31" t="str">
        <f>データ入力!BL220</f>
        <v/>
      </c>
      <c r="Q161" s="150" t="str">
        <f>データ入力!BM220</f>
        <v/>
      </c>
      <c r="R161" s="31" t="str">
        <f>データ入力!BN220</f>
        <v/>
      </c>
      <c r="S161" s="150" t="str">
        <f>データ入力!BO220</f>
        <v/>
      </c>
      <c r="T161" s="150" t="str">
        <f>データ入力!BP220</f>
        <v/>
      </c>
    </row>
    <row r="162" spans="1:20" ht="26.25" customHeight="1">
      <c r="A162" s="99" t="str">
        <f>データ入力!AI221</f>
        <v/>
      </c>
      <c r="B162" s="9" t="str">
        <f>データ入力!AJ221</f>
        <v/>
      </c>
      <c r="C162" s="28" t="str">
        <f>データ入力!AK221</f>
        <v/>
      </c>
      <c r="D162" s="6" t="str">
        <f>データ入力!AZ221</f>
        <v/>
      </c>
      <c r="E162" s="148" t="str">
        <f>データ入力!BA221</f>
        <v/>
      </c>
      <c r="F162" s="148" t="str">
        <f>データ入力!BB221</f>
        <v/>
      </c>
      <c r="G162" s="148" t="str">
        <f>データ入力!BC221</f>
        <v/>
      </c>
      <c r="H162" s="148" t="str">
        <f>データ入力!BD221</f>
        <v/>
      </c>
      <c r="I162" s="148" t="str">
        <f>データ入力!BE221</f>
        <v/>
      </c>
      <c r="J162" s="148" t="str">
        <f>データ入力!BF221</f>
        <v/>
      </c>
      <c r="K162" s="148" t="str">
        <f>データ入力!BG221</f>
        <v/>
      </c>
      <c r="L162" s="32" t="str">
        <f>データ入力!BH221</f>
        <v/>
      </c>
      <c r="M162" s="148" t="str">
        <f>データ入力!BI221</f>
        <v/>
      </c>
      <c r="N162" s="148" t="str">
        <f>データ入力!BJ221</f>
        <v/>
      </c>
      <c r="O162" s="31" t="str">
        <f>データ入力!BK221</f>
        <v/>
      </c>
      <c r="P162" s="31" t="str">
        <f>データ入力!BL221</f>
        <v/>
      </c>
      <c r="Q162" s="150" t="str">
        <f>データ入力!BM221</f>
        <v/>
      </c>
      <c r="R162" s="31" t="str">
        <f>データ入力!BN221</f>
        <v/>
      </c>
      <c r="S162" s="150" t="str">
        <f>データ入力!BO221</f>
        <v/>
      </c>
      <c r="T162" s="150" t="str">
        <f>データ入力!BP221</f>
        <v/>
      </c>
    </row>
    <row r="163" spans="1:20" ht="26.25" customHeight="1">
      <c r="A163" s="99" t="str">
        <f>データ入力!AI222</f>
        <v/>
      </c>
      <c r="B163" s="9" t="str">
        <f>データ入力!AJ222</f>
        <v/>
      </c>
      <c r="C163" s="28" t="str">
        <f>データ入力!AK222</f>
        <v/>
      </c>
      <c r="D163" s="6" t="str">
        <f>データ入力!AZ222</f>
        <v/>
      </c>
      <c r="E163" s="148" t="str">
        <f>データ入力!BA222</f>
        <v/>
      </c>
      <c r="F163" s="148" t="str">
        <f>データ入力!BB222</f>
        <v/>
      </c>
      <c r="G163" s="148" t="str">
        <f>データ入力!BC222</f>
        <v/>
      </c>
      <c r="H163" s="148" t="str">
        <f>データ入力!BD222</f>
        <v/>
      </c>
      <c r="I163" s="148" t="str">
        <f>データ入力!BE222</f>
        <v/>
      </c>
      <c r="J163" s="148" t="str">
        <f>データ入力!BF222</f>
        <v/>
      </c>
      <c r="K163" s="148" t="str">
        <f>データ入力!BG222</f>
        <v/>
      </c>
      <c r="L163" s="32" t="str">
        <f>データ入力!BH222</f>
        <v/>
      </c>
      <c r="M163" s="148" t="str">
        <f>データ入力!BI222</f>
        <v/>
      </c>
      <c r="N163" s="148" t="str">
        <f>データ入力!BJ222</f>
        <v/>
      </c>
      <c r="O163" s="31" t="str">
        <f>データ入力!BK222</f>
        <v/>
      </c>
      <c r="P163" s="31" t="str">
        <f>データ入力!BL222</f>
        <v/>
      </c>
      <c r="Q163" s="150" t="str">
        <f>データ入力!BM222</f>
        <v/>
      </c>
      <c r="R163" s="31" t="str">
        <f>データ入力!BN222</f>
        <v/>
      </c>
      <c r="S163" s="150" t="str">
        <f>データ入力!BO222</f>
        <v/>
      </c>
      <c r="T163" s="150" t="str">
        <f>データ入力!BP222</f>
        <v/>
      </c>
    </row>
    <row r="164" spans="1:20" ht="26.25" customHeight="1">
      <c r="A164" s="99" t="str">
        <f>データ入力!AI223</f>
        <v/>
      </c>
      <c r="B164" s="9" t="str">
        <f>データ入力!AJ223</f>
        <v/>
      </c>
      <c r="C164" s="28" t="str">
        <f>データ入力!AK223</f>
        <v/>
      </c>
      <c r="D164" s="6" t="str">
        <f>データ入力!AZ223</f>
        <v/>
      </c>
      <c r="E164" s="148" t="str">
        <f>データ入力!BA223</f>
        <v/>
      </c>
      <c r="F164" s="148" t="str">
        <f>データ入力!BB223</f>
        <v/>
      </c>
      <c r="G164" s="148" t="str">
        <f>データ入力!BC223</f>
        <v/>
      </c>
      <c r="H164" s="148" t="str">
        <f>データ入力!BD223</f>
        <v/>
      </c>
      <c r="I164" s="148" t="str">
        <f>データ入力!BE223</f>
        <v/>
      </c>
      <c r="J164" s="148" t="str">
        <f>データ入力!BF223</f>
        <v/>
      </c>
      <c r="K164" s="148" t="str">
        <f>データ入力!BG223</f>
        <v/>
      </c>
      <c r="L164" s="32" t="str">
        <f>データ入力!BH223</f>
        <v/>
      </c>
      <c r="M164" s="148" t="str">
        <f>データ入力!BI223</f>
        <v/>
      </c>
      <c r="N164" s="148" t="str">
        <f>データ入力!BJ223</f>
        <v/>
      </c>
      <c r="O164" s="31" t="str">
        <f>データ入力!BK223</f>
        <v/>
      </c>
      <c r="P164" s="31" t="str">
        <f>データ入力!BL223</f>
        <v/>
      </c>
      <c r="Q164" s="150" t="str">
        <f>データ入力!BM223</f>
        <v/>
      </c>
      <c r="R164" s="31" t="str">
        <f>データ入力!BN223</f>
        <v/>
      </c>
      <c r="S164" s="150" t="str">
        <f>データ入力!BO223</f>
        <v/>
      </c>
      <c r="T164" s="150" t="str">
        <f>データ入力!BP223</f>
        <v/>
      </c>
    </row>
    <row r="165" spans="1:20" ht="26.25" customHeight="1">
      <c r="A165" s="99" t="str">
        <f>データ入力!AI224</f>
        <v/>
      </c>
      <c r="B165" s="9" t="str">
        <f>データ入力!AJ224</f>
        <v/>
      </c>
      <c r="C165" s="28" t="str">
        <f>データ入力!AK224</f>
        <v/>
      </c>
      <c r="D165" s="6" t="str">
        <f>データ入力!AZ224</f>
        <v/>
      </c>
      <c r="E165" s="148" t="str">
        <f>データ入力!BA224</f>
        <v/>
      </c>
      <c r="F165" s="148" t="str">
        <f>データ入力!BB224</f>
        <v/>
      </c>
      <c r="G165" s="148" t="str">
        <f>データ入力!BC224</f>
        <v/>
      </c>
      <c r="H165" s="148" t="str">
        <f>データ入力!BD224</f>
        <v/>
      </c>
      <c r="I165" s="148" t="str">
        <f>データ入力!BE224</f>
        <v/>
      </c>
      <c r="J165" s="148" t="str">
        <f>データ入力!BF224</f>
        <v/>
      </c>
      <c r="K165" s="148" t="str">
        <f>データ入力!BG224</f>
        <v/>
      </c>
      <c r="L165" s="32" t="str">
        <f>データ入力!BH224</f>
        <v/>
      </c>
      <c r="M165" s="148" t="str">
        <f>データ入力!BI224</f>
        <v/>
      </c>
      <c r="N165" s="148" t="str">
        <f>データ入力!BJ224</f>
        <v/>
      </c>
      <c r="O165" s="31" t="str">
        <f>データ入力!BK224</f>
        <v/>
      </c>
      <c r="P165" s="31" t="str">
        <f>データ入力!BL224</f>
        <v/>
      </c>
      <c r="Q165" s="150" t="str">
        <f>データ入力!BM224</f>
        <v/>
      </c>
      <c r="R165" s="31" t="str">
        <f>データ入力!BN224</f>
        <v/>
      </c>
      <c r="S165" s="150" t="str">
        <f>データ入力!BO224</f>
        <v/>
      </c>
      <c r="T165" s="150" t="str">
        <f>データ入力!BP224</f>
        <v/>
      </c>
    </row>
    <row r="166" spans="1:20" ht="26.25" customHeight="1">
      <c r="A166" s="99" t="str">
        <f>データ入力!AI225</f>
        <v/>
      </c>
      <c r="B166" s="9" t="str">
        <f>データ入力!AJ225</f>
        <v/>
      </c>
      <c r="C166" s="28" t="str">
        <f>データ入力!AK225</f>
        <v/>
      </c>
      <c r="D166" s="6" t="str">
        <f>データ入力!AZ225</f>
        <v/>
      </c>
      <c r="E166" s="148" t="str">
        <f>データ入力!BA225</f>
        <v/>
      </c>
      <c r="F166" s="148" t="str">
        <f>データ入力!BB225</f>
        <v/>
      </c>
      <c r="G166" s="148" t="str">
        <f>データ入力!BC225</f>
        <v/>
      </c>
      <c r="H166" s="148" t="str">
        <f>データ入力!BD225</f>
        <v/>
      </c>
      <c r="I166" s="148" t="str">
        <f>データ入力!BE225</f>
        <v/>
      </c>
      <c r="J166" s="148" t="str">
        <f>データ入力!BF225</f>
        <v/>
      </c>
      <c r="K166" s="148" t="str">
        <f>データ入力!BG225</f>
        <v/>
      </c>
      <c r="L166" s="32" t="str">
        <f>データ入力!BH225</f>
        <v/>
      </c>
      <c r="M166" s="148" t="str">
        <f>データ入力!BI225</f>
        <v/>
      </c>
      <c r="N166" s="148" t="str">
        <f>データ入力!BJ225</f>
        <v/>
      </c>
      <c r="O166" s="31" t="str">
        <f>データ入力!BK225</f>
        <v/>
      </c>
      <c r="P166" s="31" t="str">
        <f>データ入力!BL225</f>
        <v/>
      </c>
      <c r="Q166" s="150" t="str">
        <f>データ入力!BM225</f>
        <v/>
      </c>
      <c r="R166" s="31" t="str">
        <f>データ入力!BN225</f>
        <v/>
      </c>
      <c r="S166" s="150" t="str">
        <f>データ入力!BO225</f>
        <v/>
      </c>
      <c r="T166" s="150" t="str">
        <f>データ入力!BP225</f>
        <v/>
      </c>
    </row>
    <row r="167" spans="1:20" ht="26.25" customHeight="1">
      <c r="A167" s="99" t="str">
        <f>データ入力!AI226</f>
        <v/>
      </c>
      <c r="B167" s="9" t="str">
        <f>データ入力!AJ226</f>
        <v/>
      </c>
      <c r="C167" s="28" t="str">
        <f>データ入力!AK226</f>
        <v/>
      </c>
      <c r="D167" s="6" t="str">
        <f>データ入力!AZ226</f>
        <v/>
      </c>
      <c r="E167" s="148" t="str">
        <f>データ入力!BA226</f>
        <v/>
      </c>
      <c r="F167" s="148" t="str">
        <f>データ入力!BB226</f>
        <v/>
      </c>
      <c r="G167" s="148" t="str">
        <f>データ入力!BC226</f>
        <v/>
      </c>
      <c r="H167" s="148" t="str">
        <f>データ入力!BD226</f>
        <v/>
      </c>
      <c r="I167" s="148" t="str">
        <f>データ入力!BE226</f>
        <v/>
      </c>
      <c r="J167" s="148" t="str">
        <f>データ入力!BF226</f>
        <v/>
      </c>
      <c r="K167" s="148" t="str">
        <f>データ入力!BG226</f>
        <v/>
      </c>
      <c r="L167" s="32" t="str">
        <f>データ入力!BH226</f>
        <v/>
      </c>
      <c r="M167" s="148" t="str">
        <f>データ入力!BI226</f>
        <v/>
      </c>
      <c r="N167" s="148" t="str">
        <f>データ入力!BJ226</f>
        <v/>
      </c>
      <c r="O167" s="31" t="str">
        <f>データ入力!BK226</f>
        <v/>
      </c>
      <c r="P167" s="31" t="str">
        <f>データ入力!BL226</f>
        <v/>
      </c>
      <c r="Q167" s="150" t="str">
        <f>データ入力!BM226</f>
        <v/>
      </c>
      <c r="R167" s="31" t="str">
        <f>データ入力!BN226</f>
        <v/>
      </c>
      <c r="S167" s="150" t="str">
        <f>データ入力!BO226</f>
        <v/>
      </c>
      <c r="T167" s="150" t="str">
        <f>データ入力!BP226</f>
        <v/>
      </c>
    </row>
    <row r="168" spans="1:20" ht="26.25" customHeight="1">
      <c r="A168" s="99" t="str">
        <f>データ入力!AI227</f>
        <v/>
      </c>
      <c r="B168" s="9" t="str">
        <f>データ入力!AJ227</f>
        <v/>
      </c>
      <c r="C168" s="28" t="str">
        <f>データ入力!AK227</f>
        <v/>
      </c>
      <c r="D168" s="6" t="str">
        <f>データ入力!AZ227</f>
        <v/>
      </c>
      <c r="E168" s="148" t="str">
        <f>データ入力!BA227</f>
        <v/>
      </c>
      <c r="F168" s="148" t="str">
        <f>データ入力!BB227</f>
        <v/>
      </c>
      <c r="G168" s="148" t="str">
        <f>データ入力!BC227</f>
        <v/>
      </c>
      <c r="H168" s="148" t="str">
        <f>データ入力!BD227</f>
        <v/>
      </c>
      <c r="I168" s="148" t="str">
        <f>データ入力!BE227</f>
        <v/>
      </c>
      <c r="J168" s="148" t="str">
        <f>データ入力!BF227</f>
        <v/>
      </c>
      <c r="K168" s="148" t="str">
        <f>データ入力!BG227</f>
        <v/>
      </c>
      <c r="L168" s="32" t="str">
        <f>データ入力!BH227</f>
        <v/>
      </c>
      <c r="M168" s="148" t="str">
        <f>データ入力!BI227</f>
        <v/>
      </c>
      <c r="N168" s="148" t="str">
        <f>データ入力!BJ227</f>
        <v/>
      </c>
      <c r="O168" s="31" t="str">
        <f>データ入力!BK227</f>
        <v/>
      </c>
      <c r="P168" s="31" t="str">
        <f>データ入力!BL227</f>
        <v/>
      </c>
      <c r="Q168" s="150" t="str">
        <f>データ入力!BM227</f>
        <v/>
      </c>
      <c r="R168" s="31" t="str">
        <f>データ入力!BN227</f>
        <v/>
      </c>
      <c r="S168" s="150" t="str">
        <f>データ入力!BO227</f>
        <v/>
      </c>
      <c r="T168" s="150" t="str">
        <f>データ入力!BP227</f>
        <v/>
      </c>
    </row>
    <row r="169" spans="1:20" ht="26.25" customHeight="1">
      <c r="A169" s="99" t="str">
        <f>データ入力!AI228</f>
        <v/>
      </c>
      <c r="B169" s="9" t="str">
        <f>データ入力!AJ228</f>
        <v/>
      </c>
      <c r="C169" s="28" t="str">
        <f>データ入力!AK228</f>
        <v/>
      </c>
      <c r="D169" s="6" t="str">
        <f>データ入力!AZ228</f>
        <v/>
      </c>
      <c r="E169" s="148" t="str">
        <f>データ入力!BA228</f>
        <v/>
      </c>
      <c r="F169" s="148" t="str">
        <f>データ入力!BB228</f>
        <v/>
      </c>
      <c r="G169" s="148" t="str">
        <f>データ入力!BC228</f>
        <v/>
      </c>
      <c r="H169" s="148" t="str">
        <f>データ入力!BD228</f>
        <v/>
      </c>
      <c r="I169" s="148" t="str">
        <f>データ入力!BE228</f>
        <v/>
      </c>
      <c r="J169" s="148" t="str">
        <f>データ入力!BF228</f>
        <v/>
      </c>
      <c r="K169" s="148" t="str">
        <f>データ入力!BG228</f>
        <v/>
      </c>
      <c r="L169" s="32" t="str">
        <f>データ入力!BH228</f>
        <v/>
      </c>
      <c r="M169" s="148" t="str">
        <f>データ入力!BI228</f>
        <v/>
      </c>
      <c r="N169" s="148" t="str">
        <f>データ入力!BJ228</f>
        <v/>
      </c>
      <c r="O169" s="31" t="str">
        <f>データ入力!BK228</f>
        <v/>
      </c>
      <c r="P169" s="31" t="str">
        <f>データ入力!BL228</f>
        <v/>
      </c>
      <c r="Q169" s="150" t="str">
        <f>データ入力!BM228</f>
        <v/>
      </c>
      <c r="R169" s="31" t="str">
        <f>データ入力!BN228</f>
        <v/>
      </c>
      <c r="S169" s="150" t="str">
        <f>データ入力!BO228</f>
        <v/>
      </c>
      <c r="T169" s="150" t="str">
        <f>データ入力!BP228</f>
        <v/>
      </c>
    </row>
    <row r="170" spans="1:20" ht="26.25" customHeight="1">
      <c r="A170" s="99" t="str">
        <f>データ入力!AI229</f>
        <v/>
      </c>
      <c r="B170" s="9" t="str">
        <f>データ入力!AJ229</f>
        <v/>
      </c>
      <c r="C170" s="28" t="str">
        <f>データ入力!AK229</f>
        <v/>
      </c>
      <c r="D170" s="6" t="str">
        <f>データ入力!AZ229</f>
        <v/>
      </c>
      <c r="E170" s="148" t="str">
        <f>データ入力!BA229</f>
        <v/>
      </c>
      <c r="F170" s="148" t="str">
        <f>データ入力!BB229</f>
        <v/>
      </c>
      <c r="G170" s="148" t="str">
        <f>データ入力!BC229</f>
        <v/>
      </c>
      <c r="H170" s="148" t="str">
        <f>データ入力!BD229</f>
        <v/>
      </c>
      <c r="I170" s="148" t="str">
        <f>データ入力!BE229</f>
        <v/>
      </c>
      <c r="J170" s="148" t="str">
        <f>データ入力!BF229</f>
        <v/>
      </c>
      <c r="K170" s="148" t="str">
        <f>データ入力!BG229</f>
        <v/>
      </c>
      <c r="L170" s="32" t="str">
        <f>データ入力!BH229</f>
        <v/>
      </c>
      <c r="M170" s="148" t="str">
        <f>データ入力!BI229</f>
        <v/>
      </c>
      <c r="N170" s="148" t="str">
        <f>データ入力!BJ229</f>
        <v/>
      </c>
      <c r="O170" s="31" t="str">
        <f>データ入力!BK229</f>
        <v/>
      </c>
      <c r="P170" s="31" t="str">
        <f>データ入力!BL229</f>
        <v/>
      </c>
      <c r="Q170" s="150" t="str">
        <f>データ入力!BM229</f>
        <v/>
      </c>
      <c r="R170" s="31" t="str">
        <f>データ入力!BN229</f>
        <v/>
      </c>
      <c r="S170" s="150" t="str">
        <f>データ入力!BO229</f>
        <v/>
      </c>
      <c r="T170" s="150" t="str">
        <f>データ入力!BP229</f>
        <v/>
      </c>
    </row>
    <row r="171" spans="1:20" ht="26.25" customHeight="1">
      <c r="A171" s="99" t="str">
        <f>データ入力!AI230</f>
        <v/>
      </c>
      <c r="B171" s="9" t="str">
        <f>データ入力!AJ230</f>
        <v/>
      </c>
      <c r="C171" s="28" t="str">
        <f>データ入力!AK230</f>
        <v/>
      </c>
      <c r="D171" s="6" t="str">
        <f>データ入力!AZ230</f>
        <v/>
      </c>
      <c r="E171" s="148" t="str">
        <f>データ入力!BA230</f>
        <v/>
      </c>
      <c r="F171" s="148" t="str">
        <f>データ入力!BB230</f>
        <v/>
      </c>
      <c r="G171" s="148" t="str">
        <f>データ入力!BC230</f>
        <v/>
      </c>
      <c r="H171" s="148" t="str">
        <f>データ入力!BD230</f>
        <v/>
      </c>
      <c r="I171" s="148" t="str">
        <f>データ入力!BE230</f>
        <v/>
      </c>
      <c r="J171" s="148" t="str">
        <f>データ入力!BF230</f>
        <v/>
      </c>
      <c r="K171" s="148" t="str">
        <f>データ入力!BG230</f>
        <v/>
      </c>
      <c r="L171" s="32" t="str">
        <f>データ入力!BH230</f>
        <v/>
      </c>
      <c r="M171" s="148" t="str">
        <f>データ入力!BI230</f>
        <v/>
      </c>
      <c r="N171" s="148" t="str">
        <f>データ入力!BJ230</f>
        <v/>
      </c>
      <c r="O171" s="31" t="str">
        <f>データ入力!BK230</f>
        <v/>
      </c>
      <c r="P171" s="31" t="str">
        <f>データ入力!BL230</f>
        <v/>
      </c>
      <c r="Q171" s="150" t="str">
        <f>データ入力!BM230</f>
        <v/>
      </c>
      <c r="R171" s="31" t="str">
        <f>データ入力!BN230</f>
        <v/>
      </c>
      <c r="S171" s="150" t="str">
        <f>データ入力!BO230</f>
        <v/>
      </c>
      <c r="T171" s="150" t="str">
        <f>データ入力!BP230</f>
        <v/>
      </c>
    </row>
    <row r="172" spans="1:20" ht="26.25" customHeight="1">
      <c r="A172" s="99" t="str">
        <f>データ入力!AI231</f>
        <v/>
      </c>
      <c r="B172" s="9" t="str">
        <f>データ入力!AJ231</f>
        <v/>
      </c>
      <c r="C172" s="28" t="str">
        <f>データ入力!AK231</f>
        <v/>
      </c>
      <c r="D172" s="6" t="str">
        <f>データ入力!AZ231</f>
        <v/>
      </c>
      <c r="E172" s="148" t="str">
        <f>データ入力!BA231</f>
        <v/>
      </c>
      <c r="F172" s="148" t="str">
        <f>データ入力!BB231</f>
        <v/>
      </c>
      <c r="G172" s="148" t="str">
        <f>データ入力!BC231</f>
        <v/>
      </c>
      <c r="H172" s="148" t="str">
        <f>データ入力!BD231</f>
        <v/>
      </c>
      <c r="I172" s="148" t="str">
        <f>データ入力!BE231</f>
        <v/>
      </c>
      <c r="J172" s="148" t="str">
        <f>データ入力!BF231</f>
        <v/>
      </c>
      <c r="K172" s="148" t="str">
        <f>データ入力!BG231</f>
        <v/>
      </c>
      <c r="L172" s="32" t="str">
        <f>データ入力!BH231</f>
        <v/>
      </c>
      <c r="M172" s="148" t="str">
        <f>データ入力!BI231</f>
        <v/>
      </c>
      <c r="N172" s="148" t="str">
        <f>データ入力!BJ231</f>
        <v/>
      </c>
      <c r="O172" s="31" t="str">
        <f>データ入力!BK231</f>
        <v/>
      </c>
      <c r="P172" s="31" t="str">
        <f>データ入力!BL231</f>
        <v/>
      </c>
      <c r="Q172" s="150" t="str">
        <f>データ入力!BM231</f>
        <v/>
      </c>
      <c r="R172" s="31" t="str">
        <f>データ入力!BN231</f>
        <v/>
      </c>
      <c r="S172" s="150" t="str">
        <f>データ入力!BO231</f>
        <v/>
      </c>
      <c r="T172" s="150" t="str">
        <f>データ入力!BP231</f>
        <v/>
      </c>
    </row>
    <row r="173" spans="1:20" ht="26.25" customHeight="1">
      <c r="A173" s="99" t="str">
        <f>データ入力!AI232</f>
        <v/>
      </c>
      <c r="B173" s="9" t="str">
        <f>データ入力!AJ232</f>
        <v/>
      </c>
      <c r="C173" s="28" t="str">
        <f>データ入力!AK232</f>
        <v/>
      </c>
      <c r="D173" s="6" t="str">
        <f>データ入力!AZ232</f>
        <v/>
      </c>
      <c r="E173" s="148" t="str">
        <f>データ入力!BA232</f>
        <v/>
      </c>
      <c r="F173" s="148" t="str">
        <f>データ入力!BB232</f>
        <v/>
      </c>
      <c r="G173" s="148" t="str">
        <f>データ入力!BC232</f>
        <v/>
      </c>
      <c r="H173" s="148" t="str">
        <f>データ入力!BD232</f>
        <v/>
      </c>
      <c r="I173" s="148" t="str">
        <f>データ入力!BE232</f>
        <v/>
      </c>
      <c r="J173" s="148" t="str">
        <f>データ入力!BF232</f>
        <v/>
      </c>
      <c r="K173" s="148" t="str">
        <f>データ入力!BG232</f>
        <v/>
      </c>
      <c r="L173" s="32" t="str">
        <f>データ入力!BH232</f>
        <v/>
      </c>
      <c r="M173" s="148" t="str">
        <f>データ入力!BI232</f>
        <v/>
      </c>
      <c r="N173" s="148" t="str">
        <f>データ入力!BJ232</f>
        <v/>
      </c>
      <c r="O173" s="31" t="str">
        <f>データ入力!BK232</f>
        <v/>
      </c>
      <c r="P173" s="31" t="str">
        <f>データ入力!BL232</f>
        <v/>
      </c>
      <c r="Q173" s="150" t="str">
        <f>データ入力!BM232</f>
        <v/>
      </c>
      <c r="R173" s="31" t="str">
        <f>データ入力!BN232</f>
        <v/>
      </c>
      <c r="S173" s="150" t="str">
        <f>データ入力!BO232</f>
        <v/>
      </c>
      <c r="T173" s="150" t="str">
        <f>データ入力!BP232</f>
        <v/>
      </c>
    </row>
    <row r="174" spans="1:20" ht="26.25" customHeight="1">
      <c r="A174" s="99" t="str">
        <f>データ入力!AI233</f>
        <v/>
      </c>
      <c r="B174" s="9" t="str">
        <f>データ入力!AJ233</f>
        <v/>
      </c>
      <c r="C174" s="28" t="str">
        <f>データ入力!AK233</f>
        <v/>
      </c>
      <c r="D174" s="6" t="str">
        <f>データ入力!AZ233</f>
        <v/>
      </c>
      <c r="E174" s="148" t="str">
        <f>データ入力!BA233</f>
        <v/>
      </c>
      <c r="F174" s="148" t="str">
        <f>データ入力!BB233</f>
        <v/>
      </c>
      <c r="G174" s="148" t="str">
        <f>データ入力!BC233</f>
        <v/>
      </c>
      <c r="H174" s="148" t="str">
        <f>データ入力!BD233</f>
        <v/>
      </c>
      <c r="I174" s="148" t="str">
        <f>データ入力!BE233</f>
        <v/>
      </c>
      <c r="J174" s="148" t="str">
        <f>データ入力!BF233</f>
        <v/>
      </c>
      <c r="K174" s="148" t="str">
        <f>データ入力!BG233</f>
        <v/>
      </c>
      <c r="L174" s="32" t="str">
        <f>データ入力!BH233</f>
        <v/>
      </c>
      <c r="M174" s="148" t="str">
        <f>データ入力!BI233</f>
        <v/>
      </c>
      <c r="N174" s="148" t="str">
        <f>データ入力!BJ233</f>
        <v/>
      </c>
      <c r="O174" s="31" t="str">
        <f>データ入力!BK233</f>
        <v/>
      </c>
      <c r="P174" s="31" t="str">
        <f>データ入力!BL233</f>
        <v/>
      </c>
      <c r="Q174" s="150" t="str">
        <f>データ入力!BM233</f>
        <v/>
      </c>
      <c r="R174" s="31" t="str">
        <f>データ入力!BN233</f>
        <v/>
      </c>
      <c r="S174" s="150" t="str">
        <f>データ入力!BO233</f>
        <v/>
      </c>
      <c r="T174" s="150" t="str">
        <f>データ入力!BP233</f>
        <v/>
      </c>
    </row>
    <row r="175" spans="1:20" ht="26.25" customHeight="1">
      <c r="A175" s="99" t="str">
        <f>データ入力!AI234</f>
        <v/>
      </c>
      <c r="B175" s="9" t="str">
        <f>データ入力!AJ234</f>
        <v/>
      </c>
      <c r="C175" s="28" t="str">
        <f>データ入力!AK234</f>
        <v/>
      </c>
      <c r="D175" s="6" t="str">
        <f>データ入力!AZ234</f>
        <v/>
      </c>
      <c r="E175" s="148" t="str">
        <f>データ入力!BA234</f>
        <v/>
      </c>
      <c r="F175" s="148" t="str">
        <f>データ入力!BB234</f>
        <v/>
      </c>
      <c r="G175" s="148" t="str">
        <f>データ入力!BC234</f>
        <v/>
      </c>
      <c r="H175" s="148" t="str">
        <f>データ入力!BD234</f>
        <v/>
      </c>
      <c r="I175" s="148" t="str">
        <f>データ入力!BE234</f>
        <v/>
      </c>
      <c r="J175" s="148" t="str">
        <f>データ入力!BF234</f>
        <v/>
      </c>
      <c r="K175" s="148" t="str">
        <f>データ入力!BG234</f>
        <v/>
      </c>
      <c r="L175" s="32" t="str">
        <f>データ入力!BH234</f>
        <v/>
      </c>
      <c r="M175" s="148" t="str">
        <f>データ入力!BI234</f>
        <v/>
      </c>
      <c r="N175" s="148" t="str">
        <f>データ入力!BJ234</f>
        <v/>
      </c>
      <c r="O175" s="31" t="str">
        <f>データ入力!BK234</f>
        <v/>
      </c>
      <c r="P175" s="31" t="str">
        <f>データ入力!BL234</f>
        <v/>
      </c>
      <c r="Q175" s="150" t="str">
        <f>データ入力!BM234</f>
        <v/>
      </c>
      <c r="R175" s="31" t="str">
        <f>データ入力!BN234</f>
        <v/>
      </c>
      <c r="S175" s="150" t="str">
        <f>データ入力!BO234</f>
        <v/>
      </c>
      <c r="T175" s="150" t="str">
        <f>データ入力!BP234</f>
        <v/>
      </c>
    </row>
    <row r="176" spans="1:20" ht="26.25" customHeight="1">
      <c r="A176" s="99" t="str">
        <f>データ入力!AI235</f>
        <v/>
      </c>
      <c r="B176" s="9" t="str">
        <f>データ入力!AJ235</f>
        <v/>
      </c>
      <c r="C176" s="28" t="str">
        <f>データ入力!AK235</f>
        <v/>
      </c>
      <c r="D176" s="6" t="str">
        <f>データ入力!AZ235</f>
        <v/>
      </c>
      <c r="E176" s="148" t="str">
        <f>データ入力!BA235</f>
        <v/>
      </c>
      <c r="F176" s="148" t="str">
        <f>データ入力!BB235</f>
        <v/>
      </c>
      <c r="G176" s="148" t="str">
        <f>データ入力!BC235</f>
        <v/>
      </c>
      <c r="H176" s="148" t="str">
        <f>データ入力!BD235</f>
        <v/>
      </c>
      <c r="I176" s="148" t="str">
        <f>データ入力!BE235</f>
        <v/>
      </c>
      <c r="J176" s="148" t="str">
        <f>データ入力!BF235</f>
        <v/>
      </c>
      <c r="K176" s="148" t="str">
        <f>データ入力!BG235</f>
        <v/>
      </c>
      <c r="L176" s="32" t="str">
        <f>データ入力!BH235</f>
        <v/>
      </c>
      <c r="M176" s="148" t="str">
        <f>データ入力!BI235</f>
        <v/>
      </c>
      <c r="N176" s="148" t="str">
        <f>データ入力!BJ235</f>
        <v/>
      </c>
      <c r="O176" s="31" t="str">
        <f>データ入力!BK235</f>
        <v/>
      </c>
      <c r="P176" s="31" t="str">
        <f>データ入力!BL235</f>
        <v/>
      </c>
      <c r="Q176" s="150" t="str">
        <f>データ入力!BM235</f>
        <v/>
      </c>
      <c r="R176" s="31" t="str">
        <f>データ入力!BN235</f>
        <v/>
      </c>
      <c r="S176" s="150" t="str">
        <f>データ入力!BO235</f>
        <v/>
      </c>
      <c r="T176" s="150" t="str">
        <f>データ入力!BP235</f>
        <v/>
      </c>
    </row>
    <row r="177" spans="1:20" ht="26.25" customHeight="1">
      <c r="A177" s="99" t="str">
        <f>データ入力!AI236</f>
        <v/>
      </c>
      <c r="B177" s="9" t="str">
        <f>データ入力!AJ236</f>
        <v/>
      </c>
      <c r="C177" s="28" t="str">
        <f>データ入力!AK236</f>
        <v/>
      </c>
      <c r="D177" s="6" t="str">
        <f>データ入力!AZ236</f>
        <v/>
      </c>
      <c r="E177" s="148" t="str">
        <f>データ入力!BA236</f>
        <v/>
      </c>
      <c r="F177" s="148" t="str">
        <f>データ入力!BB236</f>
        <v/>
      </c>
      <c r="G177" s="148" t="str">
        <f>データ入力!BC236</f>
        <v/>
      </c>
      <c r="H177" s="148" t="str">
        <f>データ入力!BD236</f>
        <v/>
      </c>
      <c r="I177" s="148" t="str">
        <f>データ入力!BE236</f>
        <v/>
      </c>
      <c r="J177" s="148" t="str">
        <f>データ入力!BF236</f>
        <v/>
      </c>
      <c r="K177" s="148" t="str">
        <f>データ入力!BG236</f>
        <v/>
      </c>
      <c r="L177" s="32" t="str">
        <f>データ入力!BH236</f>
        <v/>
      </c>
      <c r="M177" s="148" t="str">
        <f>データ入力!BI236</f>
        <v/>
      </c>
      <c r="N177" s="148" t="str">
        <f>データ入力!BJ236</f>
        <v/>
      </c>
      <c r="O177" s="31" t="str">
        <f>データ入力!BK236</f>
        <v/>
      </c>
      <c r="P177" s="31" t="str">
        <f>データ入力!BL236</f>
        <v/>
      </c>
      <c r="Q177" s="150" t="str">
        <f>データ入力!BM236</f>
        <v/>
      </c>
      <c r="R177" s="31" t="str">
        <f>データ入力!BN236</f>
        <v/>
      </c>
      <c r="S177" s="150" t="str">
        <f>データ入力!BO236</f>
        <v/>
      </c>
      <c r="T177" s="150" t="str">
        <f>データ入力!BP236</f>
        <v/>
      </c>
    </row>
    <row r="178" spans="1:20" ht="26.25" customHeight="1">
      <c r="A178" s="99" t="str">
        <f>データ入力!AI237</f>
        <v/>
      </c>
      <c r="B178" s="9" t="str">
        <f>データ入力!AJ237</f>
        <v/>
      </c>
      <c r="C178" s="28" t="str">
        <f>データ入力!AK237</f>
        <v/>
      </c>
      <c r="D178" s="6" t="str">
        <f>データ入力!AZ237</f>
        <v/>
      </c>
      <c r="E178" s="148" t="str">
        <f>データ入力!BA237</f>
        <v/>
      </c>
      <c r="F178" s="148" t="str">
        <f>データ入力!BB237</f>
        <v/>
      </c>
      <c r="G178" s="148" t="str">
        <f>データ入力!BC237</f>
        <v/>
      </c>
      <c r="H178" s="148" t="str">
        <f>データ入力!BD237</f>
        <v/>
      </c>
      <c r="I178" s="148" t="str">
        <f>データ入力!BE237</f>
        <v/>
      </c>
      <c r="J178" s="148" t="str">
        <f>データ入力!BF237</f>
        <v/>
      </c>
      <c r="K178" s="148" t="str">
        <f>データ入力!BG237</f>
        <v/>
      </c>
      <c r="L178" s="32" t="str">
        <f>データ入力!BH237</f>
        <v/>
      </c>
      <c r="M178" s="148" t="str">
        <f>データ入力!BI237</f>
        <v/>
      </c>
      <c r="N178" s="148" t="str">
        <f>データ入力!BJ237</f>
        <v/>
      </c>
      <c r="O178" s="31" t="str">
        <f>データ入力!BK237</f>
        <v/>
      </c>
      <c r="P178" s="31" t="str">
        <f>データ入力!BL237</f>
        <v/>
      </c>
      <c r="Q178" s="150" t="str">
        <f>データ入力!BM237</f>
        <v/>
      </c>
      <c r="R178" s="31" t="str">
        <f>データ入力!BN237</f>
        <v/>
      </c>
      <c r="S178" s="150" t="str">
        <f>データ入力!BO237</f>
        <v/>
      </c>
      <c r="T178" s="150" t="str">
        <f>データ入力!BP237</f>
        <v/>
      </c>
    </row>
    <row r="179" spans="1:20" ht="26.25" customHeight="1">
      <c r="A179" s="99" t="str">
        <f>データ入力!AI238</f>
        <v/>
      </c>
      <c r="B179" s="9" t="str">
        <f>データ入力!AJ238</f>
        <v/>
      </c>
      <c r="C179" s="28" t="str">
        <f>データ入力!AK238</f>
        <v/>
      </c>
      <c r="D179" s="6" t="str">
        <f>データ入力!AZ238</f>
        <v/>
      </c>
      <c r="E179" s="148" t="str">
        <f>データ入力!BA238</f>
        <v/>
      </c>
      <c r="F179" s="148" t="str">
        <f>データ入力!BB238</f>
        <v/>
      </c>
      <c r="G179" s="148" t="str">
        <f>データ入力!BC238</f>
        <v/>
      </c>
      <c r="H179" s="148" t="str">
        <f>データ入力!BD238</f>
        <v/>
      </c>
      <c r="I179" s="148" t="str">
        <f>データ入力!BE238</f>
        <v/>
      </c>
      <c r="J179" s="148" t="str">
        <f>データ入力!BF238</f>
        <v/>
      </c>
      <c r="K179" s="148" t="str">
        <f>データ入力!BG238</f>
        <v/>
      </c>
      <c r="L179" s="32" t="str">
        <f>データ入力!BH238</f>
        <v/>
      </c>
      <c r="M179" s="148" t="str">
        <f>データ入力!BI238</f>
        <v/>
      </c>
      <c r="N179" s="148" t="str">
        <f>データ入力!BJ238</f>
        <v/>
      </c>
      <c r="O179" s="31" t="str">
        <f>データ入力!BK238</f>
        <v/>
      </c>
      <c r="P179" s="31" t="str">
        <f>データ入力!BL238</f>
        <v/>
      </c>
      <c r="Q179" s="150" t="str">
        <f>データ入力!BM238</f>
        <v/>
      </c>
      <c r="R179" s="31" t="str">
        <f>データ入力!BN238</f>
        <v/>
      </c>
      <c r="S179" s="150" t="str">
        <f>データ入力!BO238</f>
        <v/>
      </c>
      <c r="T179" s="150" t="str">
        <f>データ入力!BP238</f>
        <v/>
      </c>
    </row>
    <row r="180" spans="1:20" ht="26.25" customHeight="1">
      <c r="A180" s="99" t="str">
        <f>データ入力!AI239</f>
        <v/>
      </c>
      <c r="B180" s="9" t="str">
        <f>データ入力!AJ239</f>
        <v/>
      </c>
      <c r="C180" s="28" t="str">
        <f>データ入力!AK239</f>
        <v/>
      </c>
      <c r="D180" s="6" t="str">
        <f>データ入力!AZ239</f>
        <v/>
      </c>
      <c r="E180" s="148" t="str">
        <f>データ入力!BA239</f>
        <v/>
      </c>
      <c r="F180" s="148" t="str">
        <f>データ入力!BB239</f>
        <v/>
      </c>
      <c r="G180" s="148" t="str">
        <f>データ入力!BC239</f>
        <v/>
      </c>
      <c r="H180" s="148" t="str">
        <f>データ入力!BD239</f>
        <v/>
      </c>
      <c r="I180" s="148" t="str">
        <f>データ入力!BE239</f>
        <v/>
      </c>
      <c r="J180" s="148" t="str">
        <f>データ入力!BF239</f>
        <v/>
      </c>
      <c r="K180" s="148" t="str">
        <f>データ入力!BG239</f>
        <v/>
      </c>
      <c r="L180" s="32" t="str">
        <f>データ入力!BH239</f>
        <v/>
      </c>
      <c r="M180" s="148" t="str">
        <f>データ入力!BI239</f>
        <v/>
      </c>
      <c r="N180" s="148" t="str">
        <f>データ入力!BJ239</f>
        <v/>
      </c>
      <c r="O180" s="31" t="str">
        <f>データ入力!BK239</f>
        <v/>
      </c>
      <c r="P180" s="31" t="str">
        <f>データ入力!BL239</f>
        <v/>
      </c>
      <c r="Q180" s="150" t="str">
        <f>データ入力!BM239</f>
        <v/>
      </c>
      <c r="R180" s="31" t="str">
        <f>データ入力!BN239</f>
        <v/>
      </c>
      <c r="S180" s="150" t="str">
        <f>データ入力!BO239</f>
        <v/>
      </c>
      <c r="T180" s="150" t="str">
        <f>データ入力!BP239</f>
        <v/>
      </c>
    </row>
    <row r="181" spans="1:20" ht="26.25" customHeight="1">
      <c r="A181" s="99" t="str">
        <f>データ入力!AI240</f>
        <v/>
      </c>
      <c r="B181" s="9" t="str">
        <f>データ入力!AJ240</f>
        <v/>
      </c>
      <c r="C181" s="28" t="str">
        <f>データ入力!AK240</f>
        <v/>
      </c>
      <c r="D181" s="6" t="str">
        <f>データ入力!AZ240</f>
        <v/>
      </c>
      <c r="E181" s="148" t="str">
        <f>データ入力!BA240</f>
        <v/>
      </c>
      <c r="F181" s="148" t="str">
        <f>データ入力!BB240</f>
        <v/>
      </c>
      <c r="G181" s="148" t="str">
        <f>データ入力!BC240</f>
        <v/>
      </c>
      <c r="H181" s="148" t="str">
        <f>データ入力!BD240</f>
        <v/>
      </c>
      <c r="I181" s="148" t="str">
        <f>データ入力!BE240</f>
        <v/>
      </c>
      <c r="J181" s="148" t="str">
        <f>データ入力!BF240</f>
        <v/>
      </c>
      <c r="K181" s="148" t="str">
        <f>データ入力!BG240</f>
        <v/>
      </c>
      <c r="L181" s="32" t="str">
        <f>データ入力!BH240</f>
        <v/>
      </c>
      <c r="M181" s="148" t="str">
        <f>データ入力!BI240</f>
        <v/>
      </c>
      <c r="N181" s="148" t="str">
        <f>データ入力!BJ240</f>
        <v/>
      </c>
      <c r="O181" s="31" t="str">
        <f>データ入力!BK240</f>
        <v/>
      </c>
      <c r="P181" s="31" t="str">
        <f>データ入力!BL240</f>
        <v/>
      </c>
      <c r="Q181" s="150" t="str">
        <f>データ入力!BM240</f>
        <v/>
      </c>
      <c r="R181" s="31" t="str">
        <f>データ入力!BN240</f>
        <v/>
      </c>
      <c r="S181" s="150" t="str">
        <f>データ入力!BO240</f>
        <v/>
      </c>
      <c r="T181" s="150" t="str">
        <f>データ入力!BP240</f>
        <v/>
      </c>
    </row>
    <row r="182" spans="1:20" ht="26.25" customHeight="1">
      <c r="A182" s="99" t="str">
        <f>データ入力!AI241</f>
        <v/>
      </c>
      <c r="B182" s="9" t="str">
        <f>データ入力!AJ241</f>
        <v/>
      </c>
      <c r="C182" s="28" t="str">
        <f>データ入力!AK241</f>
        <v/>
      </c>
      <c r="D182" s="6" t="str">
        <f>データ入力!AZ241</f>
        <v/>
      </c>
      <c r="E182" s="148" t="str">
        <f>データ入力!BA241</f>
        <v/>
      </c>
      <c r="F182" s="148" t="str">
        <f>データ入力!BB241</f>
        <v/>
      </c>
      <c r="G182" s="148" t="str">
        <f>データ入力!BC241</f>
        <v/>
      </c>
      <c r="H182" s="148" t="str">
        <f>データ入力!BD241</f>
        <v/>
      </c>
      <c r="I182" s="148" t="str">
        <f>データ入力!BE241</f>
        <v/>
      </c>
      <c r="J182" s="148" t="str">
        <f>データ入力!BF241</f>
        <v/>
      </c>
      <c r="K182" s="148" t="str">
        <f>データ入力!BG241</f>
        <v/>
      </c>
      <c r="L182" s="32" t="str">
        <f>データ入力!BH241</f>
        <v/>
      </c>
      <c r="M182" s="148" t="str">
        <f>データ入力!BI241</f>
        <v/>
      </c>
      <c r="N182" s="148" t="str">
        <f>データ入力!BJ241</f>
        <v/>
      </c>
      <c r="O182" s="31" t="str">
        <f>データ入力!BK241</f>
        <v/>
      </c>
      <c r="P182" s="31" t="str">
        <f>データ入力!BL241</f>
        <v/>
      </c>
      <c r="Q182" s="150" t="str">
        <f>データ入力!BM241</f>
        <v/>
      </c>
      <c r="R182" s="31" t="str">
        <f>データ入力!BN241</f>
        <v/>
      </c>
      <c r="S182" s="150" t="str">
        <f>データ入力!BO241</f>
        <v/>
      </c>
      <c r="T182" s="150" t="str">
        <f>データ入力!BP241</f>
        <v/>
      </c>
    </row>
    <row r="183" spans="1:20" ht="26.25" customHeight="1">
      <c r="A183" s="99" t="str">
        <f>データ入力!AI242</f>
        <v/>
      </c>
      <c r="B183" s="9" t="str">
        <f>データ入力!AJ242</f>
        <v/>
      </c>
      <c r="C183" s="28" t="str">
        <f>データ入力!AK242</f>
        <v/>
      </c>
      <c r="D183" s="6" t="str">
        <f>データ入力!AZ242</f>
        <v/>
      </c>
      <c r="E183" s="148" t="str">
        <f>データ入力!BA242</f>
        <v/>
      </c>
      <c r="F183" s="148" t="str">
        <f>データ入力!BB242</f>
        <v/>
      </c>
      <c r="G183" s="148" t="str">
        <f>データ入力!BC242</f>
        <v/>
      </c>
      <c r="H183" s="148" t="str">
        <f>データ入力!BD242</f>
        <v/>
      </c>
      <c r="I183" s="148" t="str">
        <f>データ入力!BE242</f>
        <v/>
      </c>
      <c r="J183" s="148" t="str">
        <f>データ入力!BF242</f>
        <v/>
      </c>
      <c r="K183" s="148" t="str">
        <f>データ入力!BG242</f>
        <v/>
      </c>
      <c r="L183" s="32" t="str">
        <f>データ入力!BH242</f>
        <v/>
      </c>
      <c r="M183" s="148" t="str">
        <f>データ入力!BI242</f>
        <v/>
      </c>
      <c r="N183" s="148" t="str">
        <f>データ入力!BJ242</f>
        <v/>
      </c>
      <c r="O183" s="31" t="str">
        <f>データ入力!BK242</f>
        <v/>
      </c>
      <c r="P183" s="31" t="str">
        <f>データ入力!BL242</f>
        <v/>
      </c>
      <c r="Q183" s="150" t="str">
        <f>データ入力!BM242</f>
        <v/>
      </c>
      <c r="R183" s="31" t="str">
        <f>データ入力!BN242</f>
        <v/>
      </c>
      <c r="S183" s="150" t="str">
        <f>データ入力!BO242</f>
        <v/>
      </c>
      <c r="T183" s="150" t="str">
        <f>データ入力!BP242</f>
        <v/>
      </c>
    </row>
    <row r="184" spans="1:20" ht="26.25" customHeight="1">
      <c r="A184" s="99" t="str">
        <f>データ入力!AI243</f>
        <v/>
      </c>
      <c r="B184" s="9" t="str">
        <f>データ入力!AJ243</f>
        <v/>
      </c>
      <c r="C184" s="28" t="str">
        <f>データ入力!AK243</f>
        <v/>
      </c>
      <c r="D184" s="6" t="str">
        <f>データ入力!AZ243</f>
        <v/>
      </c>
      <c r="E184" s="148" t="str">
        <f>データ入力!BA243</f>
        <v/>
      </c>
      <c r="F184" s="148" t="str">
        <f>データ入力!BB243</f>
        <v/>
      </c>
      <c r="G184" s="148" t="str">
        <f>データ入力!BC243</f>
        <v/>
      </c>
      <c r="H184" s="148" t="str">
        <f>データ入力!BD243</f>
        <v/>
      </c>
      <c r="I184" s="148" t="str">
        <f>データ入力!BE243</f>
        <v/>
      </c>
      <c r="J184" s="148" t="str">
        <f>データ入力!BF243</f>
        <v/>
      </c>
      <c r="K184" s="148" t="str">
        <f>データ入力!BG243</f>
        <v/>
      </c>
      <c r="L184" s="32" t="str">
        <f>データ入力!BH243</f>
        <v/>
      </c>
      <c r="M184" s="148" t="str">
        <f>データ入力!BI243</f>
        <v/>
      </c>
      <c r="N184" s="148" t="str">
        <f>データ入力!BJ243</f>
        <v/>
      </c>
      <c r="O184" s="31" t="str">
        <f>データ入力!BK243</f>
        <v/>
      </c>
      <c r="P184" s="31" t="str">
        <f>データ入力!BL243</f>
        <v/>
      </c>
      <c r="Q184" s="150" t="str">
        <f>データ入力!BM243</f>
        <v/>
      </c>
      <c r="R184" s="31" t="str">
        <f>データ入力!BN243</f>
        <v/>
      </c>
      <c r="S184" s="150" t="str">
        <f>データ入力!BO243</f>
        <v/>
      </c>
      <c r="T184" s="150" t="str">
        <f>データ入力!BP243</f>
        <v/>
      </c>
    </row>
    <row r="185" spans="1:20" ht="26.25" customHeight="1">
      <c r="A185" s="99" t="str">
        <f>データ入力!AI244</f>
        <v/>
      </c>
      <c r="B185" s="9" t="str">
        <f>データ入力!AJ244</f>
        <v/>
      </c>
      <c r="C185" s="28" t="str">
        <f>データ入力!AK244</f>
        <v/>
      </c>
      <c r="D185" s="6" t="str">
        <f>データ入力!AZ244</f>
        <v/>
      </c>
      <c r="E185" s="148" t="str">
        <f>データ入力!BA244</f>
        <v/>
      </c>
      <c r="F185" s="148" t="str">
        <f>データ入力!BB244</f>
        <v/>
      </c>
      <c r="G185" s="148" t="str">
        <f>データ入力!BC244</f>
        <v/>
      </c>
      <c r="H185" s="148" t="str">
        <f>データ入力!BD244</f>
        <v/>
      </c>
      <c r="I185" s="148" t="str">
        <f>データ入力!BE244</f>
        <v/>
      </c>
      <c r="J185" s="148" t="str">
        <f>データ入力!BF244</f>
        <v/>
      </c>
      <c r="K185" s="148" t="str">
        <f>データ入力!BG244</f>
        <v/>
      </c>
      <c r="L185" s="32" t="str">
        <f>データ入力!BH244</f>
        <v/>
      </c>
      <c r="M185" s="148" t="str">
        <f>データ入力!BI244</f>
        <v/>
      </c>
      <c r="N185" s="148" t="str">
        <f>データ入力!BJ244</f>
        <v/>
      </c>
      <c r="O185" s="31" t="str">
        <f>データ入力!BK244</f>
        <v/>
      </c>
      <c r="P185" s="31" t="str">
        <f>データ入力!BL244</f>
        <v/>
      </c>
      <c r="Q185" s="150" t="str">
        <f>データ入力!BM244</f>
        <v/>
      </c>
      <c r="R185" s="31" t="str">
        <f>データ入力!BN244</f>
        <v/>
      </c>
      <c r="S185" s="150" t="str">
        <f>データ入力!BO244</f>
        <v/>
      </c>
      <c r="T185" s="150" t="str">
        <f>データ入力!BP244</f>
        <v/>
      </c>
    </row>
    <row r="186" spans="1:20" ht="26.25" customHeight="1">
      <c r="A186" s="99" t="str">
        <f>データ入力!AI245</f>
        <v/>
      </c>
      <c r="B186" s="9" t="str">
        <f>データ入力!AJ245</f>
        <v/>
      </c>
      <c r="C186" s="28" t="str">
        <f>データ入力!AK245</f>
        <v/>
      </c>
      <c r="D186" s="6" t="str">
        <f>データ入力!AZ245</f>
        <v/>
      </c>
      <c r="E186" s="148" t="str">
        <f>データ入力!BA245</f>
        <v/>
      </c>
      <c r="F186" s="148" t="str">
        <f>データ入力!BB245</f>
        <v/>
      </c>
      <c r="G186" s="148" t="str">
        <f>データ入力!BC245</f>
        <v/>
      </c>
      <c r="H186" s="148" t="str">
        <f>データ入力!BD245</f>
        <v/>
      </c>
      <c r="I186" s="148" t="str">
        <f>データ入力!BE245</f>
        <v/>
      </c>
      <c r="J186" s="148" t="str">
        <f>データ入力!BF245</f>
        <v/>
      </c>
      <c r="K186" s="148" t="str">
        <f>データ入力!BG245</f>
        <v/>
      </c>
      <c r="L186" s="32" t="str">
        <f>データ入力!BH245</f>
        <v/>
      </c>
      <c r="M186" s="148" t="str">
        <f>データ入力!BI245</f>
        <v/>
      </c>
      <c r="N186" s="148" t="str">
        <f>データ入力!BJ245</f>
        <v/>
      </c>
      <c r="O186" s="31" t="str">
        <f>データ入力!BK245</f>
        <v/>
      </c>
      <c r="P186" s="31" t="str">
        <f>データ入力!BL245</f>
        <v/>
      </c>
      <c r="Q186" s="150" t="str">
        <f>データ入力!BM245</f>
        <v/>
      </c>
      <c r="R186" s="31" t="str">
        <f>データ入力!BN245</f>
        <v/>
      </c>
      <c r="S186" s="150" t="str">
        <f>データ入力!BO245</f>
        <v/>
      </c>
      <c r="T186" s="150" t="str">
        <f>データ入力!BP245</f>
        <v/>
      </c>
    </row>
    <row r="187" spans="1:20" ht="26.25" customHeight="1">
      <c r="A187" s="99" t="str">
        <f>データ入力!AI246</f>
        <v/>
      </c>
      <c r="B187" s="9" t="str">
        <f>データ入力!AJ246</f>
        <v/>
      </c>
      <c r="C187" s="28" t="str">
        <f>データ入力!AK246</f>
        <v/>
      </c>
      <c r="D187" s="6" t="str">
        <f>データ入力!AZ246</f>
        <v/>
      </c>
      <c r="E187" s="148" t="str">
        <f>データ入力!BA246</f>
        <v/>
      </c>
      <c r="F187" s="148" t="str">
        <f>データ入力!BB246</f>
        <v/>
      </c>
      <c r="G187" s="148" t="str">
        <f>データ入力!BC246</f>
        <v/>
      </c>
      <c r="H187" s="148" t="str">
        <f>データ入力!BD246</f>
        <v/>
      </c>
      <c r="I187" s="148" t="str">
        <f>データ入力!BE246</f>
        <v/>
      </c>
      <c r="J187" s="148" t="str">
        <f>データ入力!BF246</f>
        <v/>
      </c>
      <c r="K187" s="148" t="str">
        <f>データ入力!BG246</f>
        <v/>
      </c>
      <c r="L187" s="32" t="str">
        <f>データ入力!BH246</f>
        <v/>
      </c>
      <c r="M187" s="148" t="str">
        <f>データ入力!BI246</f>
        <v/>
      </c>
      <c r="N187" s="148" t="str">
        <f>データ入力!BJ246</f>
        <v/>
      </c>
      <c r="O187" s="31" t="str">
        <f>データ入力!BK246</f>
        <v/>
      </c>
      <c r="P187" s="31" t="str">
        <f>データ入力!BL246</f>
        <v/>
      </c>
      <c r="Q187" s="150" t="str">
        <f>データ入力!BM246</f>
        <v/>
      </c>
      <c r="R187" s="31" t="str">
        <f>データ入力!BN246</f>
        <v/>
      </c>
      <c r="S187" s="150" t="str">
        <f>データ入力!BO246</f>
        <v/>
      </c>
      <c r="T187" s="150" t="str">
        <f>データ入力!BP246</f>
        <v/>
      </c>
    </row>
    <row r="188" spans="1:20" ht="26.25" customHeight="1">
      <c r="A188" s="99" t="str">
        <f>データ入力!AI247</f>
        <v/>
      </c>
      <c r="B188" s="9" t="str">
        <f>データ入力!AJ247</f>
        <v/>
      </c>
      <c r="C188" s="28" t="str">
        <f>データ入力!AK247</f>
        <v/>
      </c>
      <c r="D188" s="6" t="str">
        <f>データ入力!AZ247</f>
        <v/>
      </c>
      <c r="E188" s="148" t="str">
        <f>データ入力!BA247</f>
        <v/>
      </c>
      <c r="F188" s="148" t="str">
        <f>データ入力!BB247</f>
        <v/>
      </c>
      <c r="G188" s="148" t="str">
        <f>データ入力!BC247</f>
        <v/>
      </c>
      <c r="H188" s="148" t="str">
        <f>データ入力!BD247</f>
        <v/>
      </c>
      <c r="I188" s="148" t="str">
        <f>データ入力!BE247</f>
        <v/>
      </c>
      <c r="J188" s="148" t="str">
        <f>データ入力!BF247</f>
        <v/>
      </c>
      <c r="K188" s="148" t="str">
        <f>データ入力!BG247</f>
        <v/>
      </c>
      <c r="L188" s="32" t="str">
        <f>データ入力!BH247</f>
        <v/>
      </c>
      <c r="M188" s="148" t="str">
        <f>データ入力!BI247</f>
        <v/>
      </c>
      <c r="N188" s="148" t="str">
        <f>データ入力!BJ247</f>
        <v/>
      </c>
      <c r="O188" s="31" t="str">
        <f>データ入力!BK247</f>
        <v/>
      </c>
      <c r="P188" s="31" t="str">
        <f>データ入力!BL247</f>
        <v/>
      </c>
      <c r="Q188" s="150" t="str">
        <f>データ入力!BM247</f>
        <v/>
      </c>
      <c r="R188" s="31" t="str">
        <f>データ入力!BN247</f>
        <v/>
      </c>
      <c r="S188" s="150" t="str">
        <f>データ入力!BO247</f>
        <v/>
      </c>
      <c r="T188" s="150" t="str">
        <f>データ入力!BP247</f>
        <v/>
      </c>
    </row>
    <row r="189" spans="1:20" ht="26.25" customHeight="1">
      <c r="A189" s="99" t="str">
        <f>データ入力!AI248</f>
        <v/>
      </c>
      <c r="B189" s="9" t="str">
        <f>データ入力!AJ248</f>
        <v/>
      </c>
      <c r="C189" s="28" t="str">
        <f>データ入力!AK248</f>
        <v/>
      </c>
      <c r="D189" s="6" t="str">
        <f>データ入力!AZ248</f>
        <v/>
      </c>
      <c r="E189" s="148" t="str">
        <f>データ入力!BA248</f>
        <v/>
      </c>
      <c r="F189" s="148" t="str">
        <f>データ入力!BB248</f>
        <v/>
      </c>
      <c r="G189" s="148" t="str">
        <f>データ入力!BC248</f>
        <v/>
      </c>
      <c r="H189" s="148" t="str">
        <f>データ入力!BD248</f>
        <v/>
      </c>
      <c r="I189" s="148" t="str">
        <f>データ入力!BE248</f>
        <v/>
      </c>
      <c r="J189" s="148" t="str">
        <f>データ入力!BF248</f>
        <v/>
      </c>
      <c r="K189" s="148" t="str">
        <f>データ入力!BG248</f>
        <v/>
      </c>
      <c r="L189" s="32" t="str">
        <f>データ入力!BH248</f>
        <v/>
      </c>
      <c r="M189" s="148" t="str">
        <f>データ入力!BI248</f>
        <v/>
      </c>
      <c r="N189" s="148" t="str">
        <f>データ入力!BJ248</f>
        <v/>
      </c>
      <c r="O189" s="31" t="str">
        <f>データ入力!BK248</f>
        <v/>
      </c>
      <c r="P189" s="31" t="str">
        <f>データ入力!BL248</f>
        <v/>
      </c>
      <c r="Q189" s="150" t="str">
        <f>データ入力!BM248</f>
        <v/>
      </c>
      <c r="R189" s="31" t="str">
        <f>データ入力!BN248</f>
        <v/>
      </c>
      <c r="S189" s="150" t="str">
        <f>データ入力!BO248</f>
        <v/>
      </c>
      <c r="T189" s="150" t="str">
        <f>データ入力!BP248</f>
        <v/>
      </c>
    </row>
    <row r="190" spans="1:20" ht="26.25" customHeight="1">
      <c r="A190" s="99" t="str">
        <f>データ入力!AI249</f>
        <v/>
      </c>
      <c r="B190" s="9" t="str">
        <f>データ入力!AJ249</f>
        <v/>
      </c>
      <c r="C190" s="28" t="str">
        <f>データ入力!AK249</f>
        <v/>
      </c>
      <c r="D190" s="6" t="str">
        <f>データ入力!AZ249</f>
        <v/>
      </c>
      <c r="E190" s="148" t="str">
        <f>データ入力!BA249</f>
        <v/>
      </c>
      <c r="F190" s="148" t="str">
        <f>データ入力!BB249</f>
        <v/>
      </c>
      <c r="G190" s="148" t="str">
        <f>データ入力!BC249</f>
        <v/>
      </c>
      <c r="H190" s="148" t="str">
        <f>データ入力!BD249</f>
        <v/>
      </c>
      <c r="I190" s="148" t="str">
        <f>データ入力!BE249</f>
        <v/>
      </c>
      <c r="J190" s="148" t="str">
        <f>データ入力!BF249</f>
        <v/>
      </c>
      <c r="K190" s="148" t="str">
        <f>データ入力!BG249</f>
        <v/>
      </c>
      <c r="L190" s="32" t="str">
        <f>データ入力!BH249</f>
        <v/>
      </c>
      <c r="M190" s="148" t="str">
        <f>データ入力!BI249</f>
        <v/>
      </c>
      <c r="N190" s="148" t="str">
        <f>データ入力!BJ249</f>
        <v/>
      </c>
      <c r="O190" s="31" t="str">
        <f>データ入力!BK249</f>
        <v/>
      </c>
      <c r="P190" s="31" t="str">
        <f>データ入力!BL249</f>
        <v/>
      </c>
      <c r="Q190" s="150" t="str">
        <f>データ入力!BM249</f>
        <v/>
      </c>
      <c r="R190" s="31" t="str">
        <f>データ入力!BN249</f>
        <v/>
      </c>
      <c r="S190" s="150" t="str">
        <f>データ入力!BO249</f>
        <v/>
      </c>
      <c r="T190" s="150" t="str">
        <f>データ入力!BP249</f>
        <v/>
      </c>
    </row>
    <row r="191" spans="1:20" ht="26.25" customHeight="1">
      <c r="A191" s="99" t="str">
        <f>データ入力!AI250</f>
        <v/>
      </c>
      <c r="B191" s="9" t="str">
        <f>データ入力!AJ250</f>
        <v/>
      </c>
      <c r="C191" s="28" t="str">
        <f>データ入力!AK250</f>
        <v/>
      </c>
      <c r="D191" s="6" t="str">
        <f>データ入力!AZ250</f>
        <v/>
      </c>
      <c r="E191" s="148" t="str">
        <f>データ入力!BA250</f>
        <v/>
      </c>
      <c r="F191" s="148" t="str">
        <f>データ入力!BB250</f>
        <v/>
      </c>
      <c r="G191" s="148" t="str">
        <f>データ入力!BC250</f>
        <v/>
      </c>
      <c r="H191" s="148" t="str">
        <f>データ入力!BD250</f>
        <v/>
      </c>
      <c r="I191" s="148" t="str">
        <f>データ入力!BE250</f>
        <v/>
      </c>
      <c r="J191" s="148" t="str">
        <f>データ入力!BF250</f>
        <v/>
      </c>
      <c r="K191" s="148" t="str">
        <f>データ入力!BG250</f>
        <v/>
      </c>
      <c r="L191" s="32" t="str">
        <f>データ入力!BH250</f>
        <v/>
      </c>
      <c r="M191" s="148" t="str">
        <f>データ入力!BI250</f>
        <v/>
      </c>
      <c r="N191" s="148" t="str">
        <f>データ入力!BJ250</f>
        <v/>
      </c>
      <c r="O191" s="31" t="str">
        <f>データ入力!BK250</f>
        <v/>
      </c>
      <c r="P191" s="31" t="str">
        <f>データ入力!BL250</f>
        <v/>
      </c>
      <c r="Q191" s="150" t="str">
        <f>データ入力!BM250</f>
        <v/>
      </c>
      <c r="R191" s="31" t="str">
        <f>データ入力!BN250</f>
        <v/>
      </c>
      <c r="S191" s="150" t="str">
        <f>データ入力!BO250</f>
        <v/>
      </c>
      <c r="T191" s="150" t="str">
        <f>データ入力!BP250</f>
        <v/>
      </c>
    </row>
    <row r="192" spans="1:20" ht="26.25" customHeight="1">
      <c r="A192" s="99" t="str">
        <f>データ入力!AI251</f>
        <v/>
      </c>
      <c r="B192" s="9" t="str">
        <f>データ入力!AJ251</f>
        <v/>
      </c>
      <c r="C192" s="28" t="str">
        <f>データ入力!AK251</f>
        <v/>
      </c>
      <c r="D192" s="6" t="str">
        <f>データ入力!AZ251</f>
        <v/>
      </c>
      <c r="E192" s="148" t="str">
        <f>データ入力!BA251</f>
        <v/>
      </c>
      <c r="F192" s="148" t="str">
        <f>データ入力!BB251</f>
        <v/>
      </c>
      <c r="G192" s="148" t="str">
        <f>データ入力!BC251</f>
        <v/>
      </c>
      <c r="H192" s="148" t="str">
        <f>データ入力!BD251</f>
        <v/>
      </c>
      <c r="I192" s="148" t="str">
        <f>データ入力!BE251</f>
        <v/>
      </c>
      <c r="J192" s="148" t="str">
        <f>データ入力!BF251</f>
        <v/>
      </c>
      <c r="K192" s="148" t="str">
        <f>データ入力!BG251</f>
        <v/>
      </c>
      <c r="L192" s="32" t="str">
        <f>データ入力!BH251</f>
        <v/>
      </c>
      <c r="M192" s="148" t="str">
        <f>データ入力!BI251</f>
        <v/>
      </c>
      <c r="N192" s="148" t="str">
        <f>データ入力!BJ251</f>
        <v/>
      </c>
      <c r="O192" s="31" t="str">
        <f>データ入力!BK251</f>
        <v/>
      </c>
      <c r="P192" s="31" t="str">
        <f>データ入力!BL251</f>
        <v/>
      </c>
      <c r="Q192" s="150" t="str">
        <f>データ入力!BM251</f>
        <v/>
      </c>
      <c r="R192" s="31" t="str">
        <f>データ入力!BN251</f>
        <v/>
      </c>
      <c r="S192" s="150" t="str">
        <f>データ入力!BO251</f>
        <v/>
      </c>
      <c r="T192" s="150" t="str">
        <f>データ入力!BP251</f>
        <v/>
      </c>
    </row>
    <row r="193" spans="1:20" ht="26.25" customHeight="1">
      <c r="A193" s="99" t="str">
        <f>データ入力!AI252</f>
        <v/>
      </c>
      <c r="B193" s="9" t="str">
        <f>データ入力!AJ252</f>
        <v/>
      </c>
      <c r="C193" s="28" t="str">
        <f>データ入力!AK252</f>
        <v/>
      </c>
      <c r="D193" s="6" t="str">
        <f>データ入力!AZ252</f>
        <v/>
      </c>
      <c r="E193" s="148" t="str">
        <f>データ入力!BA252</f>
        <v/>
      </c>
      <c r="F193" s="148" t="str">
        <f>データ入力!BB252</f>
        <v/>
      </c>
      <c r="G193" s="148" t="str">
        <f>データ入力!BC252</f>
        <v/>
      </c>
      <c r="H193" s="148" t="str">
        <f>データ入力!BD252</f>
        <v/>
      </c>
      <c r="I193" s="148" t="str">
        <f>データ入力!BE252</f>
        <v/>
      </c>
      <c r="J193" s="148" t="str">
        <f>データ入力!BF252</f>
        <v/>
      </c>
      <c r="K193" s="148" t="str">
        <f>データ入力!BG252</f>
        <v/>
      </c>
      <c r="L193" s="32" t="str">
        <f>データ入力!BH252</f>
        <v/>
      </c>
      <c r="M193" s="148" t="str">
        <f>データ入力!BI252</f>
        <v/>
      </c>
      <c r="N193" s="148" t="str">
        <f>データ入力!BJ252</f>
        <v/>
      </c>
      <c r="O193" s="31" t="str">
        <f>データ入力!BK252</f>
        <v/>
      </c>
      <c r="P193" s="31" t="str">
        <f>データ入力!BL252</f>
        <v/>
      </c>
      <c r="Q193" s="150" t="str">
        <f>データ入力!BM252</f>
        <v/>
      </c>
      <c r="R193" s="31" t="str">
        <f>データ入力!BN252</f>
        <v/>
      </c>
      <c r="S193" s="150" t="str">
        <f>データ入力!BO252</f>
        <v/>
      </c>
      <c r="T193" s="150" t="str">
        <f>データ入力!BP252</f>
        <v/>
      </c>
    </row>
    <row r="194" spans="1:20" ht="26.25" customHeight="1">
      <c r="A194" s="99" t="str">
        <f>データ入力!AI253</f>
        <v/>
      </c>
      <c r="B194" s="9" t="str">
        <f>データ入力!AJ253</f>
        <v/>
      </c>
      <c r="C194" s="28" t="str">
        <f>データ入力!AK253</f>
        <v/>
      </c>
      <c r="D194" s="6" t="str">
        <f>データ入力!AZ253</f>
        <v/>
      </c>
      <c r="E194" s="148" t="str">
        <f>データ入力!BA253</f>
        <v/>
      </c>
      <c r="F194" s="148" t="str">
        <f>データ入力!BB253</f>
        <v/>
      </c>
      <c r="G194" s="148" t="str">
        <f>データ入力!BC253</f>
        <v/>
      </c>
      <c r="H194" s="148" t="str">
        <f>データ入力!BD253</f>
        <v/>
      </c>
      <c r="I194" s="148" t="str">
        <f>データ入力!BE253</f>
        <v/>
      </c>
      <c r="J194" s="148" t="str">
        <f>データ入力!BF253</f>
        <v/>
      </c>
      <c r="K194" s="148" t="str">
        <f>データ入力!BG253</f>
        <v/>
      </c>
      <c r="L194" s="32" t="str">
        <f>データ入力!BH253</f>
        <v/>
      </c>
      <c r="M194" s="148" t="str">
        <f>データ入力!BI253</f>
        <v/>
      </c>
      <c r="N194" s="148" t="str">
        <f>データ入力!BJ253</f>
        <v/>
      </c>
      <c r="O194" s="31" t="str">
        <f>データ入力!BK253</f>
        <v/>
      </c>
      <c r="P194" s="31" t="str">
        <f>データ入力!BL253</f>
        <v/>
      </c>
      <c r="Q194" s="150" t="str">
        <f>データ入力!BM253</f>
        <v/>
      </c>
      <c r="R194" s="31" t="str">
        <f>データ入力!BN253</f>
        <v/>
      </c>
      <c r="S194" s="150" t="str">
        <f>データ入力!BO253</f>
        <v/>
      </c>
      <c r="T194" s="150" t="str">
        <f>データ入力!BP253</f>
        <v/>
      </c>
    </row>
    <row r="195" spans="1:20" ht="26.25" customHeight="1">
      <c r="A195" s="99" t="str">
        <f>データ入力!AI254</f>
        <v/>
      </c>
      <c r="B195" s="9" t="str">
        <f>データ入力!AJ254</f>
        <v/>
      </c>
      <c r="C195" s="28" t="str">
        <f>データ入力!AK254</f>
        <v/>
      </c>
      <c r="D195" s="6" t="str">
        <f>データ入力!AZ254</f>
        <v/>
      </c>
      <c r="E195" s="148" t="str">
        <f>データ入力!BA254</f>
        <v/>
      </c>
      <c r="F195" s="148" t="str">
        <f>データ入力!BB254</f>
        <v/>
      </c>
      <c r="G195" s="148" t="str">
        <f>データ入力!BC254</f>
        <v/>
      </c>
      <c r="H195" s="148" t="str">
        <f>データ入力!BD254</f>
        <v/>
      </c>
      <c r="I195" s="148" t="str">
        <f>データ入力!BE254</f>
        <v/>
      </c>
      <c r="J195" s="148" t="str">
        <f>データ入力!BF254</f>
        <v/>
      </c>
      <c r="K195" s="148" t="str">
        <f>データ入力!BG254</f>
        <v/>
      </c>
      <c r="L195" s="32" t="str">
        <f>データ入力!BH254</f>
        <v/>
      </c>
      <c r="M195" s="148" t="str">
        <f>データ入力!BI254</f>
        <v/>
      </c>
      <c r="N195" s="148" t="str">
        <f>データ入力!BJ254</f>
        <v/>
      </c>
      <c r="O195" s="31" t="str">
        <f>データ入力!BK254</f>
        <v/>
      </c>
      <c r="P195" s="31" t="str">
        <f>データ入力!BL254</f>
        <v/>
      </c>
      <c r="Q195" s="150" t="str">
        <f>データ入力!BM254</f>
        <v/>
      </c>
      <c r="R195" s="31" t="str">
        <f>データ入力!BN254</f>
        <v/>
      </c>
      <c r="S195" s="150" t="str">
        <f>データ入力!BO254</f>
        <v/>
      </c>
      <c r="T195" s="150" t="str">
        <f>データ入力!BP254</f>
        <v/>
      </c>
    </row>
    <row r="196" spans="1:20" ht="26.25" customHeight="1">
      <c r="A196" s="99" t="str">
        <f>データ入力!AI255</f>
        <v/>
      </c>
      <c r="B196" s="9" t="str">
        <f>データ入力!AJ255</f>
        <v/>
      </c>
      <c r="C196" s="28" t="str">
        <f>データ入力!AK255</f>
        <v/>
      </c>
      <c r="D196" s="6" t="str">
        <f>データ入力!AZ255</f>
        <v/>
      </c>
      <c r="E196" s="148" t="str">
        <f>データ入力!BA255</f>
        <v/>
      </c>
      <c r="F196" s="148" t="str">
        <f>データ入力!BB255</f>
        <v/>
      </c>
      <c r="G196" s="148" t="str">
        <f>データ入力!BC255</f>
        <v/>
      </c>
      <c r="H196" s="148" t="str">
        <f>データ入力!BD255</f>
        <v/>
      </c>
      <c r="I196" s="148" t="str">
        <f>データ入力!BE255</f>
        <v/>
      </c>
      <c r="J196" s="148" t="str">
        <f>データ入力!BF255</f>
        <v/>
      </c>
      <c r="K196" s="148" t="str">
        <f>データ入力!BG255</f>
        <v/>
      </c>
      <c r="L196" s="32" t="str">
        <f>データ入力!BH255</f>
        <v/>
      </c>
      <c r="M196" s="148" t="str">
        <f>データ入力!BI255</f>
        <v/>
      </c>
      <c r="N196" s="148" t="str">
        <f>データ入力!BJ255</f>
        <v/>
      </c>
      <c r="O196" s="31" t="str">
        <f>データ入力!BK255</f>
        <v/>
      </c>
      <c r="P196" s="31" t="str">
        <f>データ入力!BL255</f>
        <v/>
      </c>
      <c r="Q196" s="150" t="str">
        <f>データ入力!BM255</f>
        <v/>
      </c>
      <c r="R196" s="31" t="str">
        <f>データ入力!BN255</f>
        <v/>
      </c>
      <c r="S196" s="150" t="str">
        <f>データ入力!BO255</f>
        <v/>
      </c>
      <c r="T196" s="150" t="str">
        <f>データ入力!BP255</f>
        <v/>
      </c>
    </row>
    <row r="197" spans="1:20" ht="26.25" customHeight="1">
      <c r="A197" s="99" t="str">
        <f>データ入力!AI256</f>
        <v/>
      </c>
      <c r="B197" s="9" t="str">
        <f>データ入力!AJ256</f>
        <v/>
      </c>
      <c r="C197" s="28" t="str">
        <f>データ入力!AK256</f>
        <v/>
      </c>
      <c r="D197" s="6" t="str">
        <f>データ入力!AZ256</f>
        <v/>
      </c>
      <c r="E197" s="148" t="str">
        <f>データ入力!BA256</f>
        <v/>
      </c>
      <c r="F197" s="148" t="str">
        <f>データ入力!BB256</f>
        <v/>
      </c>
      <c r="G197" s="148" t="str">
        <f>データ入力!BC256</f>
        <v/>
      </c>
      <c r="H197" s="148" t="str">
        <f>データ入力!BD256</f>
        <v/>
      </c>
      <c r="I197" s="148" t="str">
        <f>データ入力!BE256</f>
        <v/>
      </c>
      <c r="J197" s="148" t="str">
        <f>データ入力!BF256</f>
        <v/>
      </c>
      <c r="K197" s="148" t="str">
        <f>データ入力!BG256</f>
        <v/>
      </c>
      <c r="L197" s="32" t="str">
        <f>データ入力!BH256</f>
        <v/>
      </c>
      <c r="M197" s="148" t="str">
        <f>データ入力!BI256</f>
        <v/>
      </c>
      <c r="N197" s="148" t="str">
        <f>データ入力!BJ256</f>
        <v/>
      </c>
      <c r="O197" s="31" t="str">
        <f>データ入力!BK256</f>
        <v/>
      </c>
      <c r="P197" s="31" t="str">
        <f>データ入力!BL256</f>
        <v/>
      </c>
      <c r="Q197" s="150" t="str">
        <f>データ入力!BM256</f>
        <v/>
      </c>
      <c r="R197" s="31" t="str">
        <f>データ入力!BN256</f>
        <v/>
      </c>
      <c r="S197" s="150" t="str">
        <f>データ入力!BO256</f>
        <v/>
      </c>
      <c r="T197" s="150" t="str">
        <f>データ入力!BP256</f>
        <v/>
      </c>
    </row>
    <row r="198" spans="1:20" ht="26.25" customHeight="1">
      <c r="A198" s="99" t="str">
        <f>データ入力!AI257</f>
        <v/>
      </c>
      <c r="B198" s="9" t="str">
        <f>データ入力!AJ257</f>
        <v/>
      </c>
      <c r="C198" s="28" t="str">
        <f>データ入力!AK257</f>
        <v/>
      </c>
      <c r="D198" s="6" t="str">
        <f>データ入力!AZ257</f>
        <v/>
      </c>
      <c r="E198" s="148" t="str">
        <f>データ入力!BA257</f>
        <v/>
      </c>
      <c r="F198" s="148" t="str">
        <f>データ入力!BB257</f>
        <v/>
      </c>
      <c r="G198" s="148" t="str">
        <f>データ入力!BC257</f>
        <v/>
      </c>
      <c r="H198" s="148" t="str">
        <f>データ入力!BD257</f>
        <v/>
      </c>
      <c r="I198" s="148" t="str">
        <f>データ入力!BE257</f>
        <v/>
      </c>
      <c r="J198" s="148" t="str">
        <f>データ入力!BF257</f>
        <v/>
      </c>
      <c r="K198" s="148" t="str">
        <f>データ入力!BG257</f>
        <v/>
      </c>
      <c r="L198" s="32" t="str">
        <f>データ入力!BH257</f>
        <v/>
      </c>
      <c r="M198" s="148" t="str">
        <f>データ入力!BI257</f>
        <v/>
      </c>
      <c r="N198" s="148" t="str">
        <f>データ入力!BJ257</f>
        <v/>
      </c>
      <c r="O198" s="31" t="str">
        <f>データ入力!BK257</f>
        <v/>
      </c>
      <c r="P198" s="31" t="str">
        <f>データ入力!BL257</f>
        <v/>
      </c>
      <c r="Q198" s="150" t="str">
        <f>データ入力!BM257</f>
        <v/>
      </c>
      <c r="R198" s="31" t="str">
        <f>データ入力!BN257</f>
        <v/>
      </c>
      <c r="S198" s="150" t="str">
        <f>データ入力!BO257</f>
        <v/>
      </c>
      <c r="T198" s="150" t="str">
        <f>データ入力!BP257</f>
        <v/>
      </c>
    </row>
    <row r="199" spans="1:20" ht="26.25" customHeight="1">
      <c r="A199" s="99" t="str">
        <f>データ入力!AI258</f>
        <v/>
      </c>
      <c r="B199" s="9" t="str">
        <f>データ入力!AJ258</f>
        <v/>
      </c>
      <c r="C199" s="28" t="str">
        <f>データ入力!AK258</f>
        <v/>
      </c>
      <c r="D199" s="6" t="str">
        <f>データ入力!AZ258</f>
        <v/>
      </c>
      <c r="E199" s="148" t="str">
        <f>データ入力!BA258</f>
        <v/>
      </c>
      <c r="F199" s="148" t="str">
        <f>データ入力!BB258</f>
        <v/>
      </c>
      <c r="G199" s="148" t="str">
        <f>データ入力!BC258</f>
        <v/>
      </c>
      <c r="H199" s="148" t="str">
        <f>データ入力!BD258</f>
        <v/>
      </c>
      <c r="I199" s="148" t="str">
        <f>データ入力!BE258</f>
        <v/>
      </c>
      <c r="J199" s="148" t="str">
        <f>データ入力!BF258</f>
        <v/>
      </c>
      <c r="K199" s="148" t="str">
        <f>データ入力!BG258</f>
        <v/>
      </c>
      <c r="L199" s="32" t="str">
        <f>データ入力!BH258</f>
        <v/>
      </c>
      <c r="M199" s="148" t="str">
        <f>データ入力!BI258</f>
        <v/>
      </c>
      <c r="N199" s="148" t="str">
        <f>データ入力!BJ258</f>
        <v/>
      </c>
      <c r="O199" s="31" t="str">
        <f>データ入力!BK258</f>
        <v/>
      </c>
      <c r="P199" s="31" t="str">
        <f>データ入力!BL258</f>
        <v/>
      </c>
      <c r="Q199" s="150" t="str">
        <f>データ入力!BM258</f>
        <v/>
      </c>
      <c r="R199" s="31" t="str">
        <f>データ入力!BN258</f>
        <v/>
      </c>
      <c r="S199" s="150" t="str">
        <f>データ入力!BO258</f>
        <v/>
      </c>
      <c r="T199" s="150" t="str">
        <f>データ入力!BP258</f>
        <v/>
      </c>
    </row>
    <row r="200" spans="1:20" ht="26.25" customHeight="1">
      <c r="A200" s="99" t="str">
        <f>データ入力!AI259</f>
        <v/>
      </c>
      <c r="B200" s="9" t="str">
        <f>データ入力!AJ259</f>
        <v/>
      </c>
      <c r="C200" s="28" t="str">
        <f>データ入力!AK259</f>
        <v/>
      </c>
      <c r="D200" s="6" t="str">
        <f>データ入力!AZ259</f>
        <v/>
      </c>
      <c r="E200" s="148" t="str">
        <f>データ入力!BA259</f>
        <v/>
      </c>
      <c r="F200" s="148" t="str">
        <f>データ入力!BB259</f>
        <v/>
      </c>
      <c r="G200" s="148" t="str">
        <f>データ入力!BC259</f>
        <v/>
      </c>
      <c r="H200" s="148" t="str">
        <f>データ入力!BD259</f>
        <v/>
      </c>
      <c r="I200" s="148" t="str">
        <f>データ入力!BE259</f>
        <v/>
      </c>
      <c r="J200" s="148" t="str">
        <f>データ入力!BF259</f>
        <v/>
      </c>
      <c r="K200" s="148" t="str">
        <f>データ入力!BG259</f>
        <v/>
      </c>
      <c r="L200" s="32" t="str">
        <f>データ入力!BH259</f>
        <v/>
      </c>
      <c r="M200" s="148" t="str">
        <f>データ入力!BI259</f>
        <v/>
      </c>
      <c r="N200" s="148" t="str">
        <f>データ入力!BJ259</f>
        <v/>
      </c>
      <c r="O200" s="31" t="str">
        <f>データ入力!BK259</f>
        <v/>
      </c>
      <c r="P200" s="31" t="str">
        <f>データ入力!BL259</f>
        <v/>
      </c>
      <c r="Q200" s="150" t="str">
        <f>データ入力!BM259</f>
        <v/>
      </c>
      <c r="R200" s="31" t="str">
        <f>データ入力!BN259</f>
        <v/>
      </c>
      <c r="S200" s="150" t="str">
        <f>データ入力!BO259</f>
        <v/>
      </c>
      <c r="T200" s="150" t="str">
        <f>データ入力!BP259</f>
        <v/>
      </c>
    </row>
    <row r="201" spans="1:20" ht="26.25" customHeight="1">
      <c r="A201" s="99" t="str">
        <f>データ入力!AI260</f>
        <v/>
      </c>
      <c r="B201" s="9" t="str">
        <f>データ入力!AJ260</f>
        <v/>
      </c>
      <c r="C201" s="28" t="str">
        <f>データ入力!AK260</f>
        <v/>
      </c>
      <c r="D201" s="6" t="str">
        <f>データ入力!AZ260</f>
        <v/>
      </c>
      <c r="E201" s="148" t="str">
        <f>データ入力!BA260</f>
        <v/>
      </c>
      <c r="F201" s="148" t="str">
        <f>データ入力!BB260</f>
        <v/>
      </c>
      <c r="G201" s="148" t="str">
        <f>データ入力!BC260</f>
        <v/>
      </c>
      <c r="H201" s="148" t="str">
        <f>データ入力!BD260</f>
        <v/>
      </c>
      <c r="I201" s="148" t="str">
        <f>データ入力!BE260</f>
        <v/>
      </c>
      <c r="J201" s="148" t="str">
        <f>データ入力!BF260</f>
        <v/>
      </c>
      <c r="K201" s="148" t="str">
        <f>データ入力!BG260</f>
        <v/>
      </c>
      <c r="L201" s="32" t="str">
        <f>データ入力!BH260</f>
        <v/>
      </c>
      <c r="M201" s="148" t="str">
        <f>データ入力!BI260</f>
        <v/>
      </c>
      <c r="N201" s="148" t="str">
        <f>データ入力!BJ260</f>
        <v/>
      </c>
      <c r="O201" s="31" t="str">
        <f>データ入力!BK260</f>
        <v/>
      </c>
      <c r="P201" s="31" t="str">
        <f>データ入力!BL260</f>
        <v/>
      </c>
      <c r="Q201" s="150" t="str">
        <f>データ入力!BM260</f>
        <v/>
      </c>
      <c r="R201" s="31" t="str">
        <f>データ入力!BN260</f>
        <v/>
      </c>
      <c r="S201" s="150" t="str">
        <f>データ入力!BO260</f>
        <v/>
      </c>
      <c r="T201" s="150" t="str">
        <f>データ入力!BP260</f>
        <v/>
      </c>
    </row>
    <row r="202" spans="1:20" ht="26.25" customHeight="1">
      <c r="A202" s="99" t="str">
        <f>データ入力!AI261</f>
        <v/>
      </c>
      <c r="B202" s="9" t="str">
        <f>データ入力!AJ261</f>
        <v/>
      </c>
      <c r="C202" s="28" t="str">
        <f>データ入力!AK261</f>
        <v/>
      </c>
      <c r="D202" s="6" t="str">
        <f>データ入力!AZ261</f>
        <v/>
      </c>
      <c r="E202" s="148" t="str">
        <f>データ入力!BA261</f>
        <v/>
      </c>
      <c r="F202" s="148" t="str">
        <f>データ入力!BB261</f>
        <v/>
      </c>
      <c r="G202" s="148" t="str">
        <f>データ入力!BC261</f>
        <v/>
      </c>
      <c r="H202" s="148" t="str">
        <f>データ入力!BD261</f>
        <v/>
      </c>
      <c r="I202" s="148" t="str">
        <f>データ入力!BE261</f>
        <v/>
      </c>
      <c r="J202" s="148" t="str">
        <f>データ入力!BF261</f>
        <v/>
      </c>
      <c r="K202" s="148" t="str">
        <f>データ入力!BG261</f>
        <v/>
      </c>
      <c r="L202" s="32" t="str">
        <f>データ入力!BH261</f>
        <v/>
      </c>
      <c r="M202" s="148" t="str">
        <f>データ入力!BI261</f>
        <v/>
      </c>
      <c r="N202" s="148" t="str">
        <f>データ入力!BJ261</f>
        <v/>
      </c>
      <c r="O202" s="31" t="str">
        <f>データ入力!BK261</f>
        <v/>
      </c>
      <c r="P202" s="31" t="str">
        <f>データ入力!BL261</f>
        <v/>
      </c>
      <c r="Q202" s="150" t="str">
        <f>データ入力!BM261</f>
        <v/>
      </c>
      <c r="R202" s="31" t="str">
        <f>データ入力!BN261</f>
        <v/>
      </c>
      <c r="S202" s="150" t="str">
        <f>データ入力!BO261</f>
        <v/>
      </c>
      <c r="T202" s="150" t="str">
        <f>データ入力!BP261</f>
        <v/>
      </c>
    </row>
    <row r="203" spans="1:20" ht="26.25" customHeight="1">
      <c r="A203" s="99" t="str">
        <f>データ入力!AI262</f>
        <v/>
      </c>
      <c r="B203" s="9" t="str">
        <f>データ入力!AJ262</f>
        <v/>
      </c>
      <c r="C203" s="28" t="str">
        <f>データ入力!AK262</f>
        <v/>
      </c>
      <c r="D203" s="6" t="str">
        <f>データ入力!AZ262</f>
        <v/>
      </c>
      <c r="E203" s="148" t="str">
        <f>データ入力!BA262</f>
        <v/>
      </c>
      <c r="F203" s="148" t="str">
        <f>データ入力!BB262</f>
        <v/>
      </c>
      <c r="G203" s="148" t="str">
        <f>データ入力!BC262</f>
        <v/>
      </c>
      <c r="H203" s="148" t="str">
        <f>データ入力!BD262</f>
        <v/>
      </c>
      <c r="I203" s="148" t="str">
        <f>データ入力!BE262</f>
        <v/>
      </c>
      <c r="J203" s="148" t="str">
        <f>データ入力!BF262</f>
        <v/>
      </c>
      <c r="K203" s="148" t="str">
        <f>データ入力!BG262</f>
        <v/>
      </c>
      <c r="L203" s="32" t="str">
        <f>データ入力!BH262</f>
        <v/>
      </c>
      <c r="M203" s="148" t="str">
        <f>データ入力!BI262</f>
        <v/>
      </c>
      <c r="N203" s="148" t="str">
        <f>データ入力!BJ262</f>
        <v/>
      </c>
      <c r="O203" s="31" t="str">
        <f>データ入力!BK262</f>
        <v/>
      </c>
      <c r="P203" s="31" t="str">
        <f>データ入力!BL262</f>
        <v/>
      </c>
      <c r="Q203" s="150" t="str">
        <f>データ入力!BM262</f>
        <v/>
      </c>
      <c r="R203" s="31" t="str">
        <f>データ入力!BN262</f>
        <v/>
      </c>
      <c r="S203" s="150" t="str">
        <f>データ入力!BO262</f>
        <v/>
      </c>
      <c r="T203" s="150" t="str">
        <f>データ入力!BP262</f>
        <v/>
      </c>
    </row>
    <row r="204" spans="1:20" ht="26.25" customHeight="1">
      <c r="A204" s="99" t="str">
        <f>データ入力!AI263</f>
        <v/>
      </c>
      <c r="B204" s="9" t="str">
        <f>データ入力!AJ263</f>
        <v/>
      </c>
      <c r="C204" s="28" t="str">
        <f>データ入力!AK263</f>
        <v/>
      </c>
      <c r="D204" s="6" t="str">
        <f>データ入力!AZ263</f>
        <v/>
      </c>
      <c r="E204" s="148" t="str">
        <f>データ入力!BA263</f>
        <v/>
      </c>
      <c r="F204" s="148" t="str">
        <f>データ入力!BB263</f>
        <v/>
      </c>
      <c r="G204" s="148" t="str">
        <f>データ入力!BC263</f>
        <v/>
      </c>
      <c r="H204" s="148" t="str">
        <f>データ入力!BD263</f>
        <v/>
      </c>
      <c r="I204" s="148" t="str">
        <f>データ入力!BE263</f>
        <v/>
      </c>
      <c r="J204" s="148" t="str">
        <f>データ入力!BF263</f>
        <v/>
      </c>
      <c r="K204" s="148" t="str">
        <f>データ入力!BG263</f>
        <v/>
      </c>
      <c r="L204" s="32" t="str">
        <f>データ入力!BH263</f>
        <v/>
      </c>
      <c r="M204" s="148" t="str">
        <f>データ入力!BI263</f>
        <v/>
      </c>
      <c r="N204" s="148" t="str">
        <f>データ入力!BJ263</f>
        <v/>
      </c>
      <c r="O204" s="31" t="str">
        <f>データ入力!BK263</f>
        <v/>
      </c>
      <c r="P204" s="31" t="str">
        <f>データ入力!BL263</f>
        <v/>
      </c>
      <c r="Q204" s="150" t="str">
        <f>データ入力!BM263</f>
        <v/>
      </c>
      <c r="R204" s="31" t="str">
        <f>データ入力!BN263</f>
        <v/>
      </c>
      <c r="S204" s="150" t="str">
        <f>データ入力!BO263</f>
        <v/>
      </c>
      <c r="T204" s="150" t="str">
        <f>データ入力!BP263</f>
        <v/>
      </c>
    </row>
    <row r="205" spans="1:20" ht="26.25" customHeight="1">
      <c r="A205" s="99" t="str">
        <f>データ入力!AI264</f>
        <v/>
      </c>
      <c r="B205" s="9" t="str">
        <f>データ入力!AJ264</f>
        <v/>
      </c>
      <c r="C205" s="28" t="str">
        <f>データ入力!AK264</f>
        <v/>
      </c>
      <c r="D205" s="6" t="str">
        <f>データ入力!AZ264</f>
        <v/>
      </c>
      <c r="E205" s="148" t="str">
        <f>データ入力!BA264</f>
        <v/>
      </c>
      <c r="F205" s="148" t="str">
        <f>データ入力!BB264</f>
        <v/>
      </c>
      <c r="G205" s="148" t="str">
        <f>データ入力!BC264</f>
        <v/>
      </c>
      <c r="H205" s="148" t="str">
        <f>データ入力!BD264</f>
        <v/>
      </c>
      <c r="I205" s="148" t="str">
        <f>データ入力!BE264</f>
        <v/>
      </c>
      <c r="J205" s="148" t="str">
        <f>データ入力!BF264</f>
        <v/>
      </c>
      <c r="K205" s="148" t="str">
        <f>データ入力!BG264</f>
        <v/>
      </c>
      <c r="L205" s="32" t="str">
        <f>データ入力!BH264</f>
        <v/>
      </c>
      <c r="M205" s="148" t="str">
        <f>データ入力!BI264</f>
        <v/>
      </c>
      <c r="N205" s="148" t="str">
        <f>データ入力!BJ264</f>
        <v/>
      </c>
      <c r="O205" s="31" t="str">
        <f>データ入力!BK264</f>
        <v/>
      </c>
      <c r="P205" s="31" t="str">
        <f>データ入力!BL264</f>
        <v/>
      </c>
      <c r="Q205" s="150" t="str">
        <f>データ入力!BM264</f>
        <v/>
      </c>
      <c r="R205" s="31" t="str">
        <f>データ入力!BN264</f>
        <v/>
      </c>
      <c r="S205" s="150" t="str">
        <f>データ入力!BO264</f>
        <v/>
      </c>
      <c r="T205" s="150" t="str">
        <f>データ入力!BP264</f>
        <v/>
      </c>
    </row>
    <row r="206" spans="1:20" ht="26.25" customHeight="1">
      <c r="A206" s="99" t="str">
        <f>データ入力!AI265</f>
        <v/>
      </c>
      <c r="B206" s="9" t="str">
        <f>データ入力!AJ265</f>
        <v/>
      </c>
      <c r="C206" s="28" t="str">
        <f>データ入力!AK265</f>
        <v/>
      </c>
      <c r="D206" s="6" t="str">
        <f>データ入力!AZ265</f>
        <v/>
      </c>
      <c r="E206" s="148" t="str">
        <f>データ入力!BA265</f>
        <v/>
      </c>
      <c r="F206" s="148" t="str">
        <f>データ入力!BB265</f>
        <v/>
      </c>
      <c r="G206" s="148" t="str">
        <f>データ入力!BC265</f>
        <v/>
      </c>
      <c r="H206" s="148" t="str">
        <f>データ入力!BD265</f>
        <v/>
      </c>
      <c r="I206" s="148" t="str">
        <f>データ入力!BE265</f>
        <v/>
      </c>
      <c r="J206" s="148" t="str">
        <f>データ入力!BF265</f>
        <v/>
      </c>
      <c r="K206" s="148" t="str">
        <f>データ入力!BG265</f>
        <v/>
      </c>
      <c r="L206" s="32" t="str">
        <f>データ入力!BH265</f>
        <v/>
      </c>
      <c r="M206" s="148" t="str">
        <f>データ入力!BI265</f>
        <v/>
      </c>
      <c r="N206" s="148" t="str">
        <f>データ入力!BJ265</f>
        <v/>
      </c>
      <c r="O206" s="31" t="str">
        <f>データ入力!BK265</f>
        <v/>
      </c>
      <c r="P206" s="31" t="str">
        <f>データ入力!BL265</f>
        <v/>
      </c>
      <c r="Q206" s="150" t="str">
        <f>データ入力!BM265</f>
        <v/>
      </c>
      <c r="R206" s="31" t="str">
        <f>データ入力!BN265</f>
        <v/>
      </c>
      <c r="S206" s="150" t="str">
        <f>データ入力!BO265</f>
        <v/>
      </c>
      <c r="T206" s="150" t="str">
        <f>データ入力!BP265</f>
        <v/>
      </c>
    </row>
    <row r="207" spans="1:20" ht="26.25" customHeight="1">
      <c r="A207" s="99" t="str">
        <f>データ入力!AI266</f>
        <v/>
      </c>
      <c r="B207" s="9" t="str">
        <f>データ入力!AJ266</f>
        <v/>
      </c>
      <c r="C207" s="28" t="str">
        <f>データ入力!AK266</f>
        <v/>
      </c>
      <c r="D207" s="6" t="str">
        <f>データ入力!AZ266</f>
        <v/>
      </c>
      <c r="E207" s="148" t="str">
        <f>データ入力!BA266</f>
        <v/>
      </c>
      <c r="F207" s="148" t="str">
        <f>データ入力!BB266</f>
        <v/>
      </c>
      <c r="G207" s="148" t="str">
        <f>データ入力!BC266</f>
        <v/>
      </c>
      <c r="H207" s="148" t="str">
        <f>データ入力!BD266</f>
        <v/>
      </c>
      <c r="I207" s="148" t="str">
        <f>データ入力!BE266</f>
        <v/>
      </c>
      <c r="J207" s="148" t="str">
        <f>データ入力!BF266</f>
        <v/>
      </c>
      <c r="K207" s="148" t="str">
        <f>データ入力!BG266</f>
        <v/>
      </c>
      <c r="L207" s="32" t="str">
        <f>データ入力!BH266</f>
        <v/>
      </c>
      <c r="M207" s="148" t="str">
        <f>データ入力!BI266</f>
        <v/>
      </c>
      <c r="N207" s="148" t="str">
        <f>データ入力!BJ266</f>
        <v/>
      </c>
      <c r="O207" s="31" t="str">
        <f>データ入力!BK266</f>
        <v/>
      </c>
      <c r="P207" s="31" t="str">
        <f>データ入力!BL266</f>
        <v/>
      </c>
      <c r="Q207" s="150" t="str">
        <f>データ入力!BM266</f>
        <v/>
      </c>
      <c r="R207" s="31" t="str">
        <f>データ入力!BN266</f>
        <v/>
      </c>
      <c r="S207" s="150" t="str">
        <f>データ入力!BO266</f>
        <v/>
      </c>
      <c r="T207" s="150" t="str">
        <f>データ入力!BP266</f>
        <v/>
      </c>
    </row>
    <row r="208" spans="1:20" ht="26.25" customHeight="1">
      <c r="A208" s="99" t="str">
        <f>データ入力!AI267</f>
        <v/>
      </c>
      <c r="B208" s="9" t="str">
        <f>データ入力!AJ267</f>
        <v/>
      </c>
      <c r="C208" s="28" t="str">
        <f>データ入力!AK267</f>
        <v/>
      </c>
      <c r="D208" s="6" t="str">
        <f>データ入力!AZ267</f>
        <v/>
      </c>
      <c r="E208" s="148" t="str">
        <f>データ入力!BA267</f>
        <v/>
      </c>
      <c r="F208" s="148" t="str">
        <f>データ入力!BB267</f>
        <v/>
      </c>
      <c r="G208" s="148" t="str">
        <f>データ入力!BC267</f>
        <v/>
      </c>
      <c r="H208" s="148" t="str">
        <f>データ入力!BD267</f>
        <v/>
      </c>
      <c r="I208" s="148" t="str">
        <f>データ入力!BE267</f>
        <v/>
      </c>
      <c r="J208" s="148" t="str">
        <f>データ入力!BF267</f>
        <v/>
      </c>
      <c r="K208" s="148" t="str">
        <f>データ入力!BG267</f>
        <v/>
      </c>
      <c r="L208" s="32" t="str">
        <f>データ入力!BH267</f>
        <v/>
      </c>
      <c r="M208" s="148" t="str">
        <f>データ入力!BI267</f>
        <v/>
      </c>
      <c r="N208" s="148" t="str">
        <f>データ入力!BJ267</f>
        <v/>
      </c>
      <c r="O208" s="31" t="str">
        <f>データ入力!BK267</f>
        <v/>
      </c>
      <c r="P208" s="31" t="str">
        <f>データ入力!BL267</f>
        <v/>
      </c>
      <c r="Q208" s="150" t="str">
        <f>データ入力!BM267</f>
        <v/>
      </c>
      <c r="R208" s="31" t="str">
        <f>データ入力!BN267</f>
        <v/>
      </c>
      <c r="S208" s="150" t="str">
        <f>データ入力!BO267</f>
        <v/>
      </c>
      <c r="T208" s="150" t="str">
        <f>データ入力!BP267</f>
        <v/>
      </c>
    </row>
    <row r="209" spans="1:20" ht="26.25" customHeight="1">
      <c r="A209" s="99" t="str">
        <f>データ入力!AI268</f>
        <v/>
      </c>
      <c r="B209" s="9" t="str">
        <f>データ入力!AJ268</f>
        <v/>
      </c>
      <c r="C209" s="28" t="str">
        <f>データ入力!AK268</f>
        <v/>
      </c>
      <c r="D209" s="6" t="str">
        <f>データ入力!AZ268</f>
        <v/>
      </c>
      <c r="E209" s="148" t="str">
        <f>データ入力!BA268</f>
        <v/>
      </c>
      <c r="F209" s="148" t="str">
        <f>データ入力!BB268</f>
        <v/>
      </c>
      <c r="G209" s="148" t="str">
        <f>データ入力!BC268</f>
        <v/>
      </c>
      <c r="H209" s="148" t="str">
        <f>データ入力!BD268</f>
        <v/>
      </c>
      <c r="I209" s="148" t="str">
        <f>データ入力!BE268</f>
        <v/>
      </c>
      <c r="J209" s="148" t="str">
        <f>データ入力!BF268</f>
        <v/>
      </c>
      <c r="K209" s="148" t="str">
        <f>データ入力!BG268</f>
        <v/>
      </c>
      <c r="L209" s="32" t="str">
        <f>データ入力!BH268</f>
        <v/>
      </c>
      <c r="M209" s="148" t="str">
        <f>データ入力!BI268</f>
        <v/>
      </c>
      <c r="N209" s="148" t="str">
        <f>データ入力!BJ268</f>
        <v/>
      </c>
      <c r="O209" s="31" t="str">
        <f>データ入力!BK268</f>
        <v/>
      </c>
      <c r="P209" s="31" t="str">
        <f>データ入力!BL268</f>
        <v/>
      </c>
      <c r="Q209" s="150" t="str">
        <f>データ入力!BM268</f>
        <v/>
      </c>
      <c r="R209" s="31" t="str">
        <f>データ入力!BN268</f>
        <v/>
      </c>
      <c r="S209" s="150" t="str">
        <f>データ入力!BO268</f>
        <v/>
      </c>
      <c r="T209" s="150" t="str">
        <f>データ入力!BP268</f>
        <v/>
      </c>
    </row>
    <row r="210" spans="1:20" ht="26.25" customHeight="1">
      <c r="A210" s="99" t="str">
        <f>データ入力!AI269</f>
        <v/>
      </c>
      <c r="B210" s="9" t="str">
        <f>データ入力!AJ269</f>
        <v/>
      </c>
      <c r="C210" s="28" t="str">
        <f>データ入力!AK269</f>
        <v/>
      </c>
      <c r="D210" s="6" t="str">
        <f>データ入力!AZ269</f>
        <v/>
      </c>
      <c r="E210" s="148" t="str">
        <f>データ入力!BA269</f>
        <v/>
      </c>
      <c r="F210" s="148" t="str">
        <f>データ入力!BB269</f>
        <v/>
      </c>
      <c r="G210" s="148" t="str">
        <f>データ入力!BC269</f>
        <v/>
      </c>
      <c r="H210" s="148" t="str">
        <f>データ入力!BD269</f>
        <v/>
      </c>
      <c r="I210" s="148" t="str">
        <f>データ入力!BE269</f>
        <v/>
      </c>
      <c r="J210" s="148" t="str">
        <f>データ入力!BF269</f>
        <v/>
      </c>
      <c r="K210" s="148" t="str">
        <f>データ入力!BG269</f>
        <v/>
      </c>
      <c r="L210" s="32" t="str">
        <f>データ入力!BH269</f>
        <v/>
      </c>
      <c r="M210" s="148" t="str">
        <f>データ入力!BI269</f>
        <v/>
      </c>
      <c r="N210" s="148" t="str">
        <f>データ入力!BJ269</f>
        <v/>
      </c>
      <c r="O210" s="31" t="str">
        <f>データ入力!BK269</f>
        <v/>
      </c>
      <c r="P210" s="31" t="str">
        <f>データ入力!BL269</f>
        <v/>
      </c>
      <c r="Q210" s="150" t="str">
        <f>データ入力!BM269</f>
        <v/>
      </c>
      <c r="R210" s="31" t="str">
        <f>データ入力!BN269</f>
        <v/>
      </c>
      <c r="S210" s="150" t="str">
        <f>データ入力!BO269</f>
        <v/>
      </c>
      <c r="T210" s="150" t="str">
        <f>データ入力!BP269</f>
        <v/>
      </c>
    </row>
    <row r="211" spans="1:20" ht="26.25" customHeight="1">
      <c r="A211" s="99" t="str">
        <f>データ入力!AI270</f>
        <v/>
      </c>
      <c r="B211" s="9" t="str">
        <f>データ入力!AJ270</f>
        <v/>
      </c>
      <c r="C211" s="28" t="str">
        <f>データ入力!AK270</f>
        <v/>
      </c>
      <c r="D211" s="6" t="str">
        <f>データ入力!AZ270</f>
        <v/>
      </c>
      <c r="E211" s="148" t="str">
        <f>データ入力!BA270</f>
        <v/>
      </c>
      <c r="F211" s="148" t="str">
        <f>データ入力!BB270</f>
        <v/>
      </c>
      <c r="G211" s="148" t="str">
        <f>データ入力!BC270</f>
        <v/>
      </c>
      <c r="H211" s="148" t="str">
        <f>データ入力!BD270</f>
        <v/>
      </c>
      <c r="I211" s="148" t="str">
        <f>データ入力!BE270</f>
        <v/>
      </c>
      <c r="J211" s="148" t="str">
        <f>データ入力!BF270</f>
        <v/>
      </c>
      <c r="K211" s="148" t="str">
        <f>データ入力!BG270</f>
        <v/>
      </c>
      <c r="L211" s="32" t="str">
        <f>データ入力!BH270</f>
        <v/>
      </c>
      <c r="M211" s="148" t="str">
        <f>データ入力!BI270</f>
        <v/>
      </c>
      <c r="N211" s="148" t="str">
        <f>データ入力!BJ270</f>
        <v/>
      </c>
      <c r="O211" s="31" t="str">
        <f>データ入力!BK270</f>
        <v/>
      </c>
      <c r="P211" s="31" t="str">
        <f>データ入力!BL270</f>
        <v/>
      </c>
      <c r="Q211" s="150" t="str">
        <f>データ入力!BM270</f>
        <v/>
      </c>
      <c r="R211" s="31" t="str">
        <f>データ入力!BN270</f>
        <v/>
      </c>
      <c r="S211" s="150" t="str">
        <f>データ入力!BO270</f>
        <v/>
      </c>
      <c r="T211" s="150" t="str">
        <f>データ入力!BP270</f>
        <v/>
      </c>
    </row>
    <row r="212" spans="1:20" ht="26.25" customHeight="1">
      <c r="A212" s="99" t="str">
        <f>データ入力!AI271</f>
        <v/>
      </c>
      <c r="B212" s="9" t="str">
        <f>データ入力!AJ271</f>
        <v/>
      </c>
      <c r="C212" s="28" t="str">
        <f>データ入力!AK271</f>
        <v/>
      </c>
      <c r="D212" s="6" t="str">
        <f>データ入力!AZ271</f>
        <v/>
      </c>
      <c r="E212" s="148" t="str">
        <f>データ入力!BA271</f>
        <v/>
      </c>
      <c r="F212" s="148" t="str">
        <f>データ入力!BB271</f>
        <v/>
      </c>
      <c r="G212" s="148" t="str">
        <f>データ入力!BC271</f>
        <v/>
      </c>
      <c r="H212" s="148" t="str">
        <f>データ入力!BD271</f>
        <v/>
      </c>
      <c r="I212" s="148" t="str">
        <f>データ入力!BE271</f>
        <v/>
      </c>
      <c r="J212" s="148" t="str">
        <f>データ入力!BF271</f>
        <v/>
      </c>
      <c r="K212" s="148" t="str">
        <f>データ入力!BG271</f>
        <v/>
      </c>
      <c r="L212" s="32" t="str">
        <f>データ入力!BH271</f>
        <v/>
      </c>
      <c r="M212" s="148" t="str">
        <f>データ入力!BI271</f>
        <v/>
      </c>
      <c r="N212" s="148" t="str">
        <f>データ入力!BJ271</f>
        <v/>
      </c>
      <c r="O212" s="31" t="str">
        <f>データ入力!BK271</f>
        <v/>
      </c>
      <c r="P212" s="31" t="str">
        <f>データ入力!BL271</f>
        <v/>
      </c>
      <c r="Q212" s="150" t="str">
        <f>データ入力!BM271</f>
        <v/>
      </c>
      <c r="R212" s="31" t="str">
        <f>データ入力!BN271</f>
        <v/>
      </c>
      <c r="S212" s="150" t="str">
        <f>データ入力!BO271</f>
        <v/>
      </c>
      <c r="T212" s="150" t="str">
        <f>データ入力!BP271</f>
        <v/>
      </c>
    </row>
    <row r="213" spans="1:20" ht="26.25" customHeight="1">
      <c r="A213" s="99" t="str">
        <f>データ入力!AI272</f>
        <v/>
      </c>
      <c r="B213" s="9" t="str">
        <f>データ入力!AJ272</f>
        <v/>
      </c>
      <c r="C213" s="28" t="str">
        <f>データ入力!AK272</f>
        <v/>
      </c>
      <c r="D213" s="6" t="str">
        <f>データ入力!AZ272</f>
        <v/>
      </c>
      <c r="E213" s="148" t="str">
        <f>データ入力!BA272</f>
        <v/>
      </c>
      <c r="F213" s="148" t="str">
        <f>データ入力!BB272</f>
        <v/>
      </c>
      <c r="G213" s="148" t="str">
        <f>データ入力!BC272</f>
        <v/>
      </c>
      <c r="H213" s="148" t="str">
        <f>データ入力!BD272</f>
        <v/>
      </c>
      <c r="I213" s="148" t="str">
        <f>データ入力!BE272</f>
        <v/>
      </c>
      <c r="J213" s="148" t="str">
        <f>データ入力!BF272</f>
        <v/>
      </c>
      <c r="K213" s="148" t="str">
        <f>データ入力!BG272</f>
        <v/>
      </c>
      <c r="L213" s="32" t="str">
        <f>データ入力!BH272</f>
        <v/>
      </c>
      <c r="M213" s="148" t="str">
        <f>データ入力!BI272</f>
        <v/>
      </c>
      <c r="N213" s="148" t="str">
        <f>データ入力!BJ272</f>
        <v/>
      </c>
      <c r="O213" s="31" t="str">
        <f>データ入力!BK272</f>
        <v/>
      </c>
      <c r="P213" s="31" t="str">
        <f>データ入力!BL272</f>
        <v/>
      </c>
      <c r="Q213" s="150" t="str">
        <f>データ入力!BM272</f>
        <v/>
      </c>
      <c r="R213" s="31" t="str">
        <f>データ入力!BN272</f>
        <v/>
      </c>
      <c r="S213" s="150" t="str">
        <f>データ入力!BO272</f>
        <v/>
      </c>
      <c r="T213" s="150" t="str">
        <f>データ入力!BP272</f>
        <v/>
      </c>
    </row>
    <row r="214" spans="1:20" ht="26.25" customHeight="1">
      <c r="A214" s="99" t="str">
        <f>データ入力!AI273</f>
        <v/>
      </c>
      <c r="B214" s="9" t="str">
        <f>データ入力!AJ273</f>
        <v/>
      </c>
      <c r="C214" s="28" t="str">
        <f>データ入力!AK273</f>
        <v/>
      </c>
      <c r="D214" s="6" t="str">
        <f>データ入力!AZ273</f>
        <v/>
      </c>
      <c r="E214" s="148" t="str">
        <f>データ入力!BA273</f>
        <v/>
      </c>
      <c r="F214" s="148" t="str">
        <f>データ入力!BB273</f>
        <v/>
      </c>
      <c r="G214" s="148" t="str">
        <f>データ入力!BC273</f>
        <v/>
      </c>
      <c r="H214" s="148" t="str">
        <f>データ入力!BD273</f>
        <v/>
      </c>
      <c r="I214" s="148" t="str">
        <f>データ入力!BE273</f>
        <v/>
      </c>
      <c r="J214" s="148" t="str">
        <f>データ入力!BF273</f>
        <v/>
      </c>
      <c r="K214" s="148" t="str">
        <f>データ入力!BG273</f>
        <v/>
      </c>
      <c r="L214" s="32" t="str">
        <f>データ入力!BH273</f>
        <v/>
      </c>
      <c r="M214" s="148" t="str">
        <f>データ入力!BI273</f>
        <v/>
      </c>
      <c r="N214" s="148" t="str">
        <f>データ入力!BJ273</f>
        <v/>
      </c>
      <c r="O214" s="31" t="str">
        <f>データ入力!BK273</f>
        <v/>
      </c>
      <c r="P214" s="31" t="str">
        <f>データ入力!BL273</f>
        <v/>
      </c>
      <c r="Q214" s="150" t="str">
        <f>データ入力!BM273</f>
        <v/>
      </c>
      <c r="R214" s="31" t="str">
        <f>データ入力!BN273</f>
        <v/>
      </c>
      <c r="S214" s="150" t="str">
        <f>データ入力!BO273</f>
        <v/>
      </c>
      <c r="T214" s="150" t="str">
        <f>データ入力!BP273</f>
        <v/>
      </c>
    </row>
    <row r="215" spans="1:20" ht="26.25" customHeight="1">
      <c r="A215" s="99" t="str">
        <f>データ入力!AI274</f>
        <v/>
      </c>
      <c r="B215" s="9" t="str">
        <f>データ入力!AJ274</f>
        <v/>
      </c>
      <c r="C215" s="28" t="str">
        <f>データ入力!AK274</f>
        <v/>
      </c>
      <c r="D215" s="6" t="str">
        <f>データ入力!AZ274</f>
        <v/>
      </c>
      <c r="E215" s="148" t="str">
        <f>データ入力!BA274</f>
        <v/>
      </c>
      <c r="F215" s="148" t="str">
        <f>データ入力!BB274</f>
        <v/>
      </c>
      <c r="G215" s="148" t="str">
        <f>データ入力!BC274</f>
        <v/>
      </c>
      <c r="H215" s="148" t="str">
        <f>データ入力!BD274</f>
        <v/>
      </c>
      <c r="I215" s="148" t="str">
        <f>データ入力!BE274</f>
        <v/>
      </c>
      <c r="J215" s="148" t="str">
        <f>データ入力!BF274</f>
        <v/>
      </c>
      <c r="K215" s="148" t="str">
        <f>データ入力!BG274</f>
        <v/>
      </c>
      <c r="L215" s="32" t="str">
        <f>データ入力!BH274</f>
        <v/>
      </c>
      <c r="M215" s="148" t="str">
        <f>データ入力!BI274</f>
        <v/>
      </c>
      <c r="N215" s="148" t="str">
        <f>データ入力!BJ274</f>
        <v/>
      </c>
      <c r="O215" s="31" t="str">
        <f>データ入力!BK274</f>
        <v/>
      </c>
      <c r="P215" s="31" t="str">
        <f>データ入力!BL274</f>
        <v/>
      </c>
      <c r="Q215" s="150" t="str">
        <f>データ入力!BM274</f>
        <v/>
      </c>
      <c r="R215" s="31" t="str">
        <f>データ入力!BN274</f>
        <v/>
      </c>
      <c r="S215" s="150" t="str">
        <f>データ入力!BO274</f>
        <v/>
      </c>
      <c r="T215" s="150" t="str">
        <f>データ入力!BP274</f>
        <v/>
      </c>
    </row>
    <row r="216" spans="1:20" ht="26.25" customHeight="1">
      <c r="A216" s="99" t="str">
        <f>データ入力!AI275</f>
        <v/>
      </c>
      <c r="B216" s="9" t="str">
        <f>データ入力!AJ275</f>
        <v/>
      </c>
      <c r="C216" s="28" t="str">
        <f>データ入力!AK275</f>
        <v/>
      </c>
      <c r="D216" s="6" t="str">
        <f>データ入力!AZ275</f>
        <v/>
      </c>
      <c r="E216" s="148" t="str">
        <f>データ入力!BA275</f>
        <v/>
      </c>
      <c r="F216" s="148" t="str">
        <f>データ入力!BB275</f>
        <v/>
      </c>
      <c r="G216" s="148" t="str">
        <f>データ入力!BC275</f>
        <v/>
      </c>
      <c r="H216" s="148" t="str">
        <f>データ入力!BD275</f>
        <v/>
      </c>
      <c r="I216" s="148" t="str">
        <f>データ入力!BE275</f>
        <v/>
      </c>
      <c r="J216" s="148" t="str">
        <f>データ入力!BF275</f>
        <v/>
      </c>
      <c r="K216" s="148" t="str">
        <f>データ入力!BG275</f>
        <v/>
      </c>
      <c r="L216" s="32" t="str">
        <f>データ入力!BH275</f>
        <v/>
      </c>
      <c r="M216" s="148" t="str">
        <f>データ入力!BI275</f>
        <v/>
      </c>
      <c r="N216" s="148" t="str">
        <f>データ入力!BJ275</f>
        <v/>
      </c>
      <c r="O216" s="31" t="str">
        <f>データ入力!BK275</f>
        <v/>
      </c>
      <c r="P216" s="31" t="str">
        <f>データ入力!BL275</f>
        <v/>
      </c>
      <c r="Q216" s="150" t="str">
        <f>データ入力!BM275</f>
        <v/>
      </c>
      <c r="R216" s="31" t="str">
        <f>データ入力!BN275</f>
        <v/>
      </c>
      <c r="S216" s="150" t="str">
        <f>データ入力!BO275</f>
        <v/>
      </c>
      <c r="T216" s="150" t="str">
        <f>データ入力!BP275</f>
        <v/>
      </c>
    </row>
    <row r="217" spans="1:20" ht="26.25" customHeight="1">
      <c r="A217" s="99" t="str">
        <f>データ入力!AI276</f>
        <v/>
      </c>
      <c r="B217" s="9" t="str">
        <f>データ入力!AJ276</f>
        <v/>
      </c>
      <c r="C217" s="28" t="str">
        <f>データ入力!AK276</f>
        <v/>
      </c>
      <c r="D217" s="6" t="str">
        <f>データ入力!AZ276</f>
        <v/>
      </c>
      <c r="E217" s="148" t="str">
        <f>データ入力!BA276</f>
        <v/>
      </c>
      <c r="F217" s="148" t="str">
        <f>データ入力!BB276</f>
        <v/>
      </c>
      <c r="G217" s="148" t="str">
        <f>データ入力!BC276</f>
        <v/>
      </c>
      <c r="H217" s="148" t="str">
        <f>データ入力!BD276</f>
        <v/>
      </c>
      <c r="I217" s="148" t="str">
        <f>データ入力!BE276</f>
        <v/>
      </c>
      <c r="J217" s="148" t="str">
        <f>データ入力!BF276</f>
        <v/>
      </c>
      <c r="K217" s="148" t="str">
        <f>データ入力!BG276</f>
        <v/>
      </c>
      <c r="L217" s="32" t="str">
        <f>データ入力!BH276</f>
        <v/>
      </c>
      <c r="M217" s="148" t="str">
        <f>データ入力!BI276</f>
        <v/>
      </c>
      <c r="N217" s="148" t="str">
        <f>データ入力!BJ276</f>
        <v/>
      </c>
      <c r="O217" s="31" t="str">
        <f>データ入力!BK276</f>
        <v/>
      </c>
      <c r="P217" s="31" t="str">
        <f>データ入力!BL276</f>
        <v/>
      </c>
      <c r="Q217" s="150" t="str">
        <f>データ入力!BM276</f>
        <v/>
      </c>
      <c r="R217" s="31" t="str">
        <f>データ入力!BN276</f>
        <v/>
      </c>
      <c r="S217" s="150" t="str">
        <f>データ入力!BO276</f>
        <v/>
      </c>
      <c r="T217" s="150" t="str">
        <f>データ入力!BP276</f>
        <v/>
      </c>
    </row>
    <row r="218" spans="1:20" ht="26.25" customHeight="1">
      <c r="A218" s="99" t="str">
        <f>データ入力!AI277</f>
        <v/>
      </c>
      <c r="B218" s="9" t="str">
        <f>データ入力!AJ277</f>
        <v/>
      </c>
      <c r="C218" s="28" t="str">
        <f>データ入力!AK277</f>
        <v/>
      </c>
      <c r="D218" s="6" t="str">
        <f>データ入力!AZ277</f>
        <v/>
      </c>
      <c r="E218" s="148" t="str">
        <f>データ入力!BA277</f>
        <v/>
      </c>
      <c r="F218" s="148" t="str">
        <f>データ入力!BB277</f>
        <v/>
      </c>
      <c r="G218" s="148" t="str">
        <f>データ入力!BC277</f>
        <v/>
      </c>
      <c r="H218" s="148" t="str">
        <f>データ入力!BD277</f>
        <v/>
      </c>
      <c r="I218" s="148" t="str">
        <f>データ入力!BE277</f>
        <v/>
      </c>
      <c r="J218" s="148" t="str">
        <f>データ入力!BF277</f>
        <v/>
      </c>
      <c r="K218" s="148" t="str">
        <f>データ入力!BG277</f>
        <v/>
      </c>
      <c r="L218" s="32" t="str">
        <f>データ入力!BH277</f>
        <v/>
      </c>
      <c r="M218" s="148" t="str">
        <f>データ入力!BI277</f>
        <v/>
      </c>
      <c r="N218" s="148" t="str">
        <f>データ入力!BJ277</f>
        <v/>
      </c>
      <c r="O218" s="31" t="str">
        <f>データ入力!BK277</f>
        <v/>
      </c>
      <c r="P218" s="31" t="str">
        <f>データ入力!BL277</f>
        <v/>
      </c>
      <c r="Q218" s="150" t="str">
        <f>データ入力!BM277</f>
        <v/>
      </c>
      <c r="R218" s="31" t="str">
        <f>データ入力!BN277</f>
        <v/>
      </c>
      <c r="S218" s="150" t="str">
        <f>データ入力!BO277</f>
        <v/>
      </c>
      <c r="T218" s="150" t="str">
        <f>データ入力!BP277</f>
        <v/>
      </c>
    </row>
    <row r="219" spans="1:20" ht="26.25" customHeight="1">
      <c r="A219" s="99" t="str">
        <f>データ入力!AI278</f>
        <v/>
      </c>
      <c r="B219" s="9" t="str">
        <f>データ入力!AJ278</f>
        <v/>
      </c>
      <c r="C219" s="28" t="str">
        <f>データ入力!AK278</f>
        <v/>
      </c>
      <c r="D219" s="6" t="str">
        <f>データ入力!AZ278</f>
        <v/>
      </c>
      <c r="E219" s="148" t="str">
        <f>データ入力!BA278</f>
        <v/>
      </c>
      <c r="F219" s="148" t="str">
        <f>データ入力!BB278</f>
        <v/>
      </c>
      <c r="G219" s="148" t="str">
        <f>データ入力!BC278</f>
        <v/>
      </c>
      <c r="H219" s="148" t="str">
        <f>データ入力!BD278</f>
        <v/>
      </c>
      <c r="I219" s="148" t="str">
        <f>データ入力!BE278</f>
        <v/>
      </c>
      <c r="J219" s="148" t="str">
        <f>データ入力!BF278</f>
        <v/>
      </c>
      <c r="K219" s="148" t="str">
        <f>データ入力!BG278</f>
        <v/>
      </c>
      <c r="L219" s="32" t="str">
        <f>データ入力!BH278</f>
        <v/>
      </c>
      <c r="M219" s="148" t="str">
        <f>データ入力!BI278</f>
        <v/>
      </c>
      <c r="N219" s="148" t="str">
        <f>データ入力!BJ278</f>
        <v/>
      </c>
      <c r="O219" s="31" t="str">
        <f>データ入力!BK278</f>
        <v/>
      </c>
      <c r="P219" s="31" t="str">
        <f>データ入力!BL278</f>
        <v/>
      </c>
      <c r="Q219" s="150" t="str">
        <f>データ入力!BM278</f>
        <v/>
      </c>
      <c r="R219" s="31" t="str">
        <f>データ入力!BN278</f>
        <v/>
      </c>
      <c r="S219" s="150" t="str">
        <f>データ入力!BO278</f>
        <v/>
      </c>
      <c r="T219" s="150" t="str">
        <f>データ入力!BP278</f>
        <v/>
      </c>
    </row>
    <row r="220" spans="1:20" ht="26.25" customHeight="1">
      <c r="A220" s="99" t="str">
        <f>データ入力!AI279</f>
        <v/>
      </c>
      <c r="B220" s="9" t="str">
        <f>データ入力!AJ279</f>
        <v/>
      </c>
      <c r="C220" s="28" t="str">
        <f>データ入力!AK279</f>
        <v/>
      </c>
      <c r="D220" s="6" t="str">
        <f>データ入力!AZ279</f>
        <v/>
      </c>
      <c r="E220" s="148" t="str">
        <f>データ入力!BA279</f>
        <v/>
      </c>
      <c r="F220" s="148" t="str">
        <f>データ入力!BB279</f>
        <v/>
      </c>
      <c r="G220" s="148" t="str">
        <f>データ入力!BC279</f>
        <v/>
      </c>
      <c r="H220" s="148" t="str">
        <f>データ入力!BD279</f>
        <v/>
      </c>
      <c r="I220" s="148" t="str">
        <f>データ入力!BE279</f>
        <v/>
      </c>
      <c r="J220" s="148" t="str">
        <f>データ入力!BF279</f>
        <v/>
      </c>
      <c r="K220" s="148" t="str">
        <f>データ入力!BG279</f>
        <v/>
      </c>
      <c r="L220" s="32" t="str">
        <f>データ入力!BH279</f>
        <v/>
      </c>
      <c r="M220" s="148" t="str">
        <f>データ入力!BI279</f>
        <v/>
      </c>
      <c r="N220" s="148" t="str">
        <f>データ入力!BJ279</f>
        <v/>
      </c>
      <c r="O220" s="31" t="str">
        <f>データ入力!BK279</f>
        <v/>
      </c>
      <c r="P220" s="31" t="str">
        <f>データ入力!BL279</f>
        <v/>
      </c>
      <c r="Q220" s="150" t="str">
        <f>データ入力!BM279</f>
        <v/>
      </c>
      <c r="R220" s="31" t="str">
        <f>データ入力!BN279</f>
        <v/>
      </c>
      <c r="S220" s="150" t="str">
        <f>データ入力!BO279</f>
        <v/>
      </c>
      <c r="T220" s="150" t="str">
        <f>データ入力!BP279</f>
        <v/>
      </c>
    </row>
    <row r="221" spans="1:20" ht="26.25" customHeight="1">
      <c r="A221" s="99" t="str">
        <f>データ入力!AI280</f>
        <v/>
      </c>
      <c r="B221" s="9" t="str">
        <f>データ入力!AJ280</f>
        <v/>
      </c>
      <c r="C221" s="28" t="str">
        <f>データ入力!AK280</f>
        <v/>
      </c>
      <c r="D221" s="6" t="str">
        <f>データ入力!AZ280</f>
        <v/>
      </c>
      <c r="E221" s="148" t="str">
        <f>データ入力!BA280</f>
        <v/>
      </c>
      <c r="F221" s="148" t="str">
        <f>データ入力!BB280</f>
        <v/>
      </c>
      <c r="G221" s="148" t="str">
        <f>データ入力!BC280</f>
        <v/>
      </c>
      <c r="H221" s="148" t="str">
        <f>データ入力!BD280</f>
        <v/>
      </c>
      <c r="I221" s="148" t="str">
        <f>データ入力!BE280</f>
        <v/>
      </c>
      <c r="J221" s="148" t="str">
        <f>データ入力!BF280</f>
        <v/>
      </c>
      <c r="K221" s="148" t="str">
        <f>データ入力!BG280</f>
        <v/>
      </c>
      <c r="L221" s="32" t="str">
        <f>データ入力!BH280</f>
        <v/>
      </c>
      <c r="M221" s="148" t="str">
        <f>データ入力!BI280</f>
        <v/>
      </c>
      <c r="N221" s="148" t="str">
        <f>データ入力!BJ280</f>
        <v/>
      </c>
      <c r="O221" s="31" t="str">
        <f>データ入力!BK280</f>
        <v/>
      </c>
      <c r="P221" s="31" t="str">
        <f>データ入力!BL280</f>
        <v/>
      </c>
      <c r="Q221" s="150" t="str">
        <f>データ入力!BM280</f>
        <v/>
      </c>
      <c r="R221" s="31" t="str">
        <f>データ入力!BN280</f>
        <v/>
      </c>
      <c r="S221" s="150" t="str">
        <f>データ入力!BO280</f>
        <v/>
      </c>
      <c r="T221" s="150" t="str">
        <f>データ入力!BP280</f>
        <v/>
      </c>
    </row>
    <row r="222" spans="1:20" ht="26.25" customHeight="1">
      <c r="A222" s="99" t="str">
        <f>データ入力!AI281</f>
        <v/>
      </c>
      <c r="B222" s="9" t="str">
        <f>データ入力!AJ281</f>
        <v/>
      </c>
      <c r="C222" s="28" t="str">
        <f>データ入力!AK281</f>
        <v/>
      </c>
      <c r="D222" s="6" t="str">
        <f>データ入力!AZ281</f>
        <v/>
      </c>
      <c r="E222" s="148" t="str">
        <f>データ入力!BA281</f>
        <v/>
      </c>
      <c r="F222" s="148" t="str">
        <f>データ入力!BB281</f>
        <v/>
      </c>
      <c r="G222" s="148" t="str">
        <f>データ入力!BC281</f>
        <v/>
      </c>
      <c r="H222" s="148" t="str">
        <f>データ入力!BD281</f>
        <v/>
      </c>
      <c r="I222" s="148" t="str">
        <f>データ入力!BE281</f>
        <v/>
      </c>
      <c r="J222" s="148" t="str">
        <f>データ入力!BF281</f>
        <v/>
      </c>
      <c r="K222" s="148" t="str">
        <f>データ入力!BG281</f>
        <v/>
      </c>
      <c r="L222" s="32" t="str">
        <f>データ入力!BH281</f>
        <v/>
      </c>
      <c r="M222" s="148" t="str">
        <f>データ入力!BI281</f>
        <v/>
      </c>
      <c r="N222" s="148" t="str">
        <f>データ入力!BJ281</f>
        <v/>
      </c>
      <c r="O222" s="31" t="str">
        <f>データ入力!BK281</f>
        <v/>
      </c>
      <c r="P222" s="31" t="str">
        <f>データ入力!BL281</f>
        <v/>
      </c>
      <c r="Q222" s="150" t="str">
        <f>データ入力!BM281</f>
        <v/>
      </c>
      <c r="R222" s="31" t="str">
        <f>データ入力!BN281</f>
        <v/>
      </c>
      <c r="S222" s="150" t="str">
        <f>データ入力!BO281</f>
        <v/>
      </c>
      <c r="T222" s="150" t="str">
        <f>データ入力!BP281</f>
        <v/>
      </c>
    </row>
    <row r="223" spans="1:20" ht="26.25" customHeight="1">
      <c r="A223" s="99" t="str">
        <f>データ入力!AI282</f>
        <v/>
      </c>
      <c r="B223" s="9" t="str">
        <f>データ入力!AJ282</f>
        <v/>
      </c>
      <c r="C223" s="28" t="str">
        <f>データ入力!AK282</f>
        <v/>
      </c>
      <c r="D223" s="6" t="str">
        <f>データ入力!AZ282</f>
        <v/>
      </c>
      <c r="E223" s="148" t="str">
        <f>データ入力!BA282</f>
        <v/>
      </c>
      <c r="F223" s="148" t="str">
        <f>データ入力!BB282</f>
        <v/>
      </c>
      <c r="G223" s="148" t="str">
        <f>データ入力!BC282</f>
        <v/>
      </c>
      <c r="H223" s="148" t="str">
        <f>データ入力!BD282</f>
        <v/>
      </c>
      <c r="I223" s="148" t="str">
        <f>データ入力!BE282</f>
        <v/>
      </c>
      <c r="J223" s="148" t="str">
        <f>データ入力!BF282</f>
        <v/>
      </c>
      <c r="K223" s="148" t="str">
        <f>データ入力!BG282</f>
        <v/>
      </c>
      <c r="L223" s="32" t="str">
        <f>データ入力!BH282</f>
        <v/>
      </c>
      <c r="M223" s="148" t="str">
        <f>データ入力!BI282</f>
        <v/>
      </c>
      <c r="N223" s="148" t="str">
        <f>データ入力!BJ282</f>
        <v/>
      </c>
      <c r="O223" s="31" t="str">
        <f>データ入力!BK282</f>
        <v/>
      </c>
      <c r="P223" s="31" t="str">
        <f>データ入力!BL282</f>
        <v/>
      </c>
      <c r="Q223" s="150" t="str">
        <f>データ入力!BM282</f>
        <v/>
      </c>
      <c r="R223" s="31" t="str">
        <f>データ入力!BN282</f>
        <v/>
      </c>
      <c r="S223" s="150" t="str">
        <f>データ入力!BO282</f>
        <v/>
      </c>
      <c r="T223" s="150" t="str">
        <f>データ入力!BP282</f>
        <v/>
      </c>
    </row>
    <row r="224" spans="1:20" ht="26.25" customHeight="1">
      <c r="A224" s="99" t="str">
        <f>データ入力!AI283</f>
        <v/>
      </c>
      <c r="B224" s="9" t="str">
        <f>データ入力!AJ283</f>
        <v/>
      </c>
      <c r="C224" s="28" t="str">
        <f>データ入力!AK283</f>
        <v/>
      </c>
      <c r="D224" s="6" t="str">
        <f>データ入力!AZ283</f>
        <v/>
      </c>
      <c r="E224" s="148" t="str">
        <f>データ入力!BA283</f>
        <v/>
      </c>
      <c r="F224" s="148" t="str">
        <f>データ入力!BB283</f>
        <v/>
      </c>
      <c r="G224" s="148" t="str">
        <f>データ入力!BC283</f>
        <v/>
      </c>
      <c r="H224" s="148" t="str">
        <f>データ入力!BD283</f>
        <v/>
      </c>
      <c r="I224" s="148" t="str">
        <f>データ入力!BE283</f>
        <v/>
      </c>
      <c r="J224" s="148" t="str">
        <f>データ入力!BF283</f>
        <v/>
      </c>
      <c r="K224" s="148" t="str">
        <f>データ入力!BG283</f>
        <v/>
      </c>
      <c r="L224" s="32" t="str">
        <f>データ入力!BH283</f>
        <v/>
      </c>
      <c r="M224" s="148" t="str">
        <f>データ入力!BI283</f>
        <v/>
      </c>
      <c r="N224" s="148" t="str">
        <f>データ入力!BJ283</f>
        <v/>
      </c>
      <c r="O224" s="31" t="str">
        <f>データ入力!BK283</f>
        <v/>
      </c>
      <c r="P224" s="31" t="str">
        <f>データ入力!BL283</f>
        <v/>
      </c>
      <c r="Q224" s="150" t="str">
        <f>データ入力!BM283</f>
        <v/>
      </c>
      <c r="R224" s="31" t="str">
        <f>データ入力!BN283</f>
        <v/>
      </c>
      <c r="S224" s="150" t="str">
        <f>データ入力!BO283</f>
        <v/>
      </c>
      <c r="T224" s="150" t="str">
        <f>データ入力!BP283</f>
        <v/>
      </c>
    </row>
    <row r="225" spans="1:20" ht="26.25" customHeight="1">
      <c r="A225" s="99" t="str">
        <f>データ入力!AI284</f>
        <v/>
      </c>
      <c r="B225" s="9" t="str">
        <f>データ入力!AJ284</f>
        <v/>
      </c>
      <c r="C225" s="28" t="str">
        <f>データ入力!AK284</f>
        <v/>
      </c>
      <c r="D225" s="6" t="str">
        <f>データ入力!AZ284</f>
        <v/>
      </c>
      <c r="E225" s="148" t="str">
        <f>データ入力!BA284</f>
        <v/>
      </c>
      <c r="F225" s="148" t="str">
        <f>データ入力!BB284</f>
        <v/>
      </c>
      <c r="G225" s="148" t="str">
        <f>データ入力!BC284</f>
        <v/>
      </c>
      <c r="H225" s="148" t="str">
        <f>データ入力!BD284</f>
        <v/>
      </c>
      <c r="I225" s="148" t="str">
        <f>データ入力!BE284</f>
        <v/>
      </c>
      <c r="J225" s="148" t="str">
        <f>データ入力!BF284</f>
        <v/>
      </c>
      <c r="K225" s="148" t="str">
        <f>データ入力!BG284</f>
        <v/>
      </c>
      <c r="L225" s="32" t="str">
        <f>データ入力!BH284</f>
        <v/>
      </c>
      <c r="M225" s="148" t="str">
        <f>データ入力!BI284</f>
        <v/>
      </c>
      <c r="N225" s="148" t="str">
        <f>データ入力!BJ284</f>
        <v/>
      </c>
      <c r="O225" s="31" t="str">
        <f>データ入力!BK284</f>
        <v/>
      </c>
      <c r="P225" s="31" t="str">
        <f>データ入力!BL284</f>
        <v/>
      </c>
      <c r="Q225" s="150" t="str">
        <f>データ入力!BM284</f>
        <v/>
      </c>
      <c r="R225" s="31" t="str">
        <f>データ入力!BN284</f>
        <v/>
      </c>
      <c r="S225" s="150" t="str">
        <f>データ入力!BO284</f>
        <v/>
      </c>
      <c r="T225" s="150" t="str">
        <f>データ入力!BP284</f>
        <v/>
      </c>
    </row>
    <row r="226" spans="1:20" ht="26.25" customHeight="1">
      <c r="A226" s="99" t="str">
        <f>データ入力!AI285</f>
        <v/>
      </c>
      <c r="B226" s="9" t="str">
        <f>データ入力!AJ285</f>
        <v/>
      </c>
      <c r="C226" s="28" t="str">
        <f>データ入力!AK285</f>
        <v/>
      </c>
      <c r="D226" s="6" t="str">
        <f>データ入力!AZ285</f>
        <v/>
      </c>
      <c r="E226" s="148" t="str">
        <f>データ入力!BA285</f>
        <v/>
      </c>
      <c r="F226" s="148" t="str">
        <f>データ入力!BB285</f>
        <v/>
      </c>
      <c r="G226" s="148" t="str">
        <f>データ入力!BC285</f>
        <v/>
      </c>
      <c r="H226" s="148" t="str">
        <f>データ入力!BD285</f>
        <v/>
      </c>
      <c r="I226" s="148" t="str">
        <f>データ入力!BE285</f>
        <v/>
      </c>
      <c r="J226" s="148" t="str">
        <f>データ入力!BF285</f>
        <v/>
      </c>
      <c r="K226" s="148" t="str">
        <f>データ入力!BG285</f>
        <v/>
      </c>
      <c r="L226" s="32" t="str">
        <f>データ入力!BH285</f>
        <v/>
      </c>
      <c r="M226" s="148" t="str">
        <f>データ入力!BI285</f>
        <v/>
      </c>
      <c r="N226" s="148" t="str">
        <f>データ入力!BJ285</f>
        <v/>
      </c>
      <c r="O226" s="31" t="str">
        <f>データ入力!BK285</f>
        <v/>
      </c>
      <c r="P226" s="31" t="str">
        <f>データ入力!BL285</f>
        <v/>
      </c>
      <c r="Q226" s="150" t="str">
        <f>データ入力!BM285</f>
        <v/>
      </c>
      <c r="R226" s="31" t="str">
        <f>データ入力!BN285</f>
        <v/>
      </c>
      <c r="S226" s="150" t="str">
        <f>データ入力!BO285</f>
        <v/>
      </c>
      <c r="T226" s="150" t="str">
        <f>データ入力!BP285</f>
        <v/>
      </c>
    </row>
    <row r="227" spans="1:20" ht="26.25" customHeight="1">
      <c r="A227" s="99" t="str">
        <f>データ入力!AI286</f>
        <v/>
      </c>
      <c r="B227" s="9" t="str">
        <f>データ入力!AJ286</f>
        <v/>
      </c>
      <c r="C227" s="28" t="str">
        <f>データ入力!AK286</f>
        <v/>
      </c>
      <c r="D227" s="6" t="str">
        <f>データ入力!AZ286</f>
        <v/>
      </c>
      <c r="E227" s="148" t="str">
        <f>データ入力!BA286</f>
        <v/>
      </c>
      <c r="F227" s="148" t="str">
        <f>データ入力!BB286</f>
        <v/>
      </c>
      <c r="G227" s="148" t="str">
        <f>データ入力!BC286</f>
        <v/>
      </c>
      <c r="H227" s="148" t="str">
        <f>データ入力!BD286</f>
        <v/>
      </c>
      <c r="I227" s="148" t="str">
        <f>データ入力!BE286</f>
        <v/>
      </c>
      <c r="J227" s="148" t="str">
        <f>データ入力!BF286</f>
        <v/>
      </c>
      <c r="K227" s="148" t="str">
        <f>データ入力!BG286</f>
        <v/>
      </c>
      <c r="L227" s="32" t="str">
        <f>データ入力!BH286</f>
        <v/>
      </c>
      <c r="M227" s="148" t="str">
        <f>データ入力!BI286</f>
        <v/>
      </c>
      <c r="N227" s="148" t="str">
        <f>データ入力!BJ286</f>
        <v/>
      </c>
      <c r="O227" s="31" t="str">
        <f>データ入力!BK286</f>
        <v/>
      </c>
      <c r="P227" s="31" t="str">
        <f>データ入力!BL286</f>
        <v/>
      </c>
      <c r="Q227" s="150" t="str">
        <f>データ入力!BM286</f>
        <v/>
      </c>
      <c r="R227" s="31" t="str">
        <f>データ入力!BN286</f>
        <v/>
      </c>
      <c r="S227" s="150" t="str">
        <f>データ入力!BO286</f>
        <v/>
      </c>
      <c r="T227" s="150" t="str">
        <f>データ入力!BP286</f>
        <v/>
      </c>
    </row>
    <row r="228" spans="1:20" ht="26.25" customHeight="1">
      <c r="A228" s="99" t="str">
        <f>データ入力!AI287</f>
        <v/>
      </c>
      <c r="B228" s="9" t="str">
        <f>データ入力!AJ287</f>
        <v/>
      </c>
      <c r="C228" s="28" t="str">
        <f>データ入力!AK287</f>
        <v/>
      </c>
      <c r="D228" s="6" t="str">
        <f>データ入力!AZ287</f>
        <v/>
      </c>
      <c r="E228" s="148" t="str">
        <f>データ入力!BA287</f>
        <v/>
      </c>
      <c r="F228" s="148" t="str">
        <f>データ入力!BB287</f>
        <v/>
      </c>
      <c r="G228" s="148" t="str">
        <f>データ入力!BC287</f>
        <v/>
      </c>
      <c r="H228" s="148" t="str">
        <f>データ入力!BD287</f>
        <v/>
      </c>
      <c r="I228" s="148" t="str">
        <f>データ入力!BE287</f>
        <v/>
      </c>
      <c r="J228" s="148" t="str">
        <f>データ入力!BF287</f>
        <v/>
      </c>
      <c r="K228" s="148" t="str">
        <f>データ入力!BG287</f>
        <v/>
      </c>
      <c r="L228" s="32" t="str">
        <f>データ入力!BH287</f>
        <v/>
      </c>
      <c r="M228" s="148" t="str">
        <f>データ入力!BI287</f>
        <v/>
      </c>
      <c r="N228" s="148" t="str">
        <f>データ入力!BJ287</f>
        <v/>
      </c>
      <c r="O228" s="31" t="str">
        <f>データ入力!BK287</f>
        <v/>
      </c>
      <c r="P228" s="31" t="str">
        <f>データ入力!BL287</f>
        <v/>
      </c>
      <c r="Q228" s="150" t="str">
        <f>データ入力!BM287</f>
        <v/>
      </c>
      <c r="R228" s="31" t="str">
        <f>データ入力!BN287</f>
        <v/>
      </c>
      <c r="S228" s="150" t="str">
        <f>データ入力!BO287</f>
        <v/>
      </c>
      <c r="T228" s="150" t="str">
        <f>データ入力!BP287</f>
        <v/>
      </c>
    </row>
    <row r="229" spans="1:20" ht="26.25" customHeight="1">
      <c r="A229" s="99" t="str">
        <f>データ入力!AI288</f>
        <v/>
      </c>
      <c r="B229" s="9" t="str">
        <f>データ入力!AJ288</f>
        <v/>
      </c>
      <c r="C229" s="28" t="str">
        <f>データ入力!AK288</f>
        <v/>
      </c>
      <c r="D229" s="6" t="str">
        <f>データ入力!AZ288</f>
        <v/>
      </c>
      <c r="E229" s="148" t="str">
        <f>データ入力!BA288</f>
        <v/>
      </c>
      <c r="F229" s="148" t="str">
        <f>データ入力!BB288</f>
        <v/>
      </c>
      <c r="G229" s="148" t="str">
        <f>データ入力!BC288</f>
        <v/>
      </c>
      <c r="H229" s="148" t="str">
        <f>データ入力!BD288</f>
        <v/>
      </c>
      <c r="I229" s="148" t="str">
        <f>データ入力!BE288</f>
        <v/>
      </c>
      <c r="J229" s="148" t="str">
        <f>データ入力!BF288</f>
        <v/>
      </c>
      <c r="K229" s="148" t="str">
        <f>データ入力!BG288</f>
        <v/>
      </c>
      <c r="L229" s="32" t="str">
        <f>データ入力!BH288</f>
        <v/>
      </c>
      <c r="M229" s="148" t="str">
        <f>データ入力!BI288</f>
        <v/>
      </c>
      <c r="N229" s="148" t="str">
        <f>データ入力!BJ288</f>
        <v/>
      </c>
      <c r="O229" s="31" t="str">
        <f>データ入力!BK288</f>
        <v/>
      </c>
      <c r="P229" s="31" t="str">
        <f>データ入力!BL288</f>
        <v/>
      </c>
      <c r="Q229" s="150" t="str">
        <f>データ入力!BM288</f>
        <v/>
      </c>
      <c r="R229" s="31" t="str">
        <f>データ入力!BN288</f>
        <v/>
      </c>
      <c r="S229" s="150" t="str">
        <f>データ入力!BO288</f>
        <v/>
      </c>
      <c r="T229" s="150" t="str">
        <f>データ入力!BP288</f>
        <v/>
      </c>
    </row>
    <row r="230" spans="1:20" ht="26.25" customHeight="1">
      <c r="A230" s="99" t="str">
        <f>データ入力!AI289</f>
        <v/>
      </c>
      <c r="B230" s="9" t="str">
        <f>データ入力!AJ289</f>
        <v/>
      </c>
      <c r="C230" s="28" t="str">
        <f>データ入力!AK289</f>
        <v/>
      </c>
      <c r="D230" s="6" t="str">
        <f>データ入力!AZ289</f>
        <v/>
      </c>
      <c r="E230" s="148" t="str">
        <f>データ入力!BA289</f>
        <v/>
      </c>
      <c r="F230" s="148" t="str">
        <f>データ入力!BB289</f>
        <v/>
      </c>
      <c r="G230" s="148" t="str">
        <f>データ入力!BC289</f>
        <v/>
      </c>
      <c r="H230" s="148" t="str">
        <f>データ入力!BD289</f>
        <v/>
      </c>
      <c r="I230" s="148" t="str">
        <f>データ入力!BE289</f>
        <v/>
      </c>
      <c r="J230" s="148" t="str">
        <f>データ入力!BF289</f>
        <v/>
      </c>
      <c r="K230" s="148" t="str">
        <f>データ入力!BG289</f>
        <v/>
      </c>
      <c r="L230" s="32" t="str">
        <f>データ入力!BH289</f>
        <v/>
      </c>
      <c r="M230" s="148" t="str">
        <f>データ入力!BI289</f>
        <v/>
      </c>
      <c r="N230" s="148" t="str">
        <f>データ入力!BJ289</f>
        <v/>
      </c>
      <c r="O230" s="31" t="str">
        <f>データ入力!BK289</f>
        <v/>
      </c>
      <c r="P230" s="31" t="str">
        <f>データ入力!BL289</f>
        <v/>
      </c>
      <c r="Q230" s="150" t="str">
        <f>データ入力!BM289</f>
        <v/>
      </c>
      <c r="R230" s="31" t="str">
        <f>データ入力!BN289</f>
        <v/>
      </c>
      <c r="S230" s="150" t="str">
        <f>データ入力!BO289</f>
        <v/>
      </c>
      <c r="T230" s="150" t="str">
        <f>データ入力!BP289</f>
        <v/>
      </c>
    </row>
    <row r="231" spans="1:20" ht="26.25" customHeight="1">
      <c r="A231" s="99" t="str">
        <f>データ入力!AI290</f>
        <v/>
      </c>
      <c r="B231" s="9" t="str">
        <f>データ入力!AJ290</f>
        <v/>
      </c>
      <c r="C231" s="28" t="str">
        <f>データ入力!AK290</f>
        <v/>
      </c>
      <c r="D231" s="6" t="str">
        <f>データ入力!AZ290</f>
        <v/>
      </c>
      <c r="E231" s="148" t="str">
        <f>データ入力!BA290</f>
        <v/>
      </c>
      <c r="F231" s="148" t="str">
        <f>データ入力!BB290</f>
        <v/>
      </c>
      <c r="G231" s="148" t="str">
        <f>データ入力!BC290</f>
        <v/>
      </c>
      <c r="H231" s="148" t="str">
        <f>データ入力!BD290</f>
        <v/>
      </c>
      <c r="I231" s="148" t="str">
        <f>データ入力!BE290</f>
        <v/>
      </c>
      <c r="J231" s="148" t="str">
        <f>データ入力!BF290</f>
        <v/>
      </c>
      <c r="K231" s="148" t="str">
        <f>データ入力!BG290</f>
        <v/>
      </c>
      <c r="L231" s="32" t="str">
        <f>データ入力!BH290</f>
        <v/>
      </c>
      <c r="M231" s="148" t="str">
        <f>データ入力!BI290</f>
        <v/>
      </c>
      <c r="N231" s="148" t="str">
        <f>データ入力!BJ290</f>
        <v/>
      </c>
      <c r="O231" s="31" t="str">
        <f>データ入力!BK290</f>
        <v/>
      </c>
      <c r="P231" s="31" t="str">
        <f>データ入力!BL290</f>
        <v/>
      </c>
      <c r="Q231" s="150" t="str">
        <f>データ入力!BM290</f>
        <v/>
      </c>
      <c r="R231" s="31" t="str">
        <f>データ入力!BN290</f>
        <v/>
      </c>
      <c r="S231" s="150" t="str">
        <f>データ入力!BO290</f>
        <v/>
      </c>
      <c r="T231" s="150" t="str">
        <f>データ入力!BP290</f>
        <v/>
      </c>
    </row>
    <row r="232" spans="1:20" ht="26.25" customHeight="1">
      <c r="A232" s="99" t="str">
        <f>データ入力!AI291</f>
        <v/>
      </c>
      <c r="B232" s="9" t="str">
        <f>データ入力!AJ291</f>
        <v/>
      </c>
      <c r="C232" s="28" t="str">
        <f>データ入力!AK291</f>
        <v/>
      </c>
      <c r="D232" s="6" t="str">
        <f>データ入力!AZ291</f>
        <v/>
      </c>
      <c r="E232" s="148" t="str">
        <f>データ入力!BA291</f>
        <v/>
      </c>
      <c r="F232" s="148" t="str">
        <f>データ入力!BB291</f>
        <v/>
      </c>
      <c r="G232" s="148" t="str">
        <f>データ入力!BC291</f>
        <v/>
      </c>
      <c r="H232" s="148" t="str">
        <f>データ入力!BD291</f>
        <v/>
      </c>
      <c r="I232" s="148" t="str">
        <f>データ入力!BE291</f>
        <v/>
      </c>
      <c r="J232" s="148" t="str">
        <f>データ入力!BF291</f>
        <v/>
      </c>
      <c r="K232" s="148" t="str">
        <f>データ入力!BG291</f>
        <v/>
      </c>
      <c r="L232" s="32" t="str">
        <f>データ入力!BH291</f>
        <v/>
      </c>
      <c r="M232" s="148" t="str">
        <f>データ入力!BI291</f>
        <v/>
      </c>
      <c r="N232" s="148" t="str">
        <f>データ入力!BJ291</f>
        <v/>
      </c>
      <c r="O232" s="31" t="str">
        <f>データ入力!BK291</f>
        <v/>
      </c>
      <c r="P232" s="31" t="str">
        <f>データ入力!BL291</f>
        <v/>
      </c>
      <c r="Q232" s="150" t="str">
        <f>データ入力!BM291</f>
        <v/>
      </c>
      <c r="R232" s="31" t="str">
        <f>データ入力!BN291</f>
        <v/>
      </c>
      <c r="S232" s="150" t="str">
        <f>データ入力!BO291</f>
        <v/>
      </c>
      <c r="T232" s="150" t="str">
        <f>データ入力!BP291</f>
        <v/>
      </c>
    </row>
    <row r="233" spans="1:20" ht="26.25" customHeight="1">
      <c r="A233" s="99" t="str">
        <f>データ入力!AI292</f>
        <v/>
      </c>
      <c r="B233" s="9" t="str">
        <f>データ入力!AJ292</f>
        <v/>
      </c>
      <c r="C233" s="28" t="str">
        <f>データ入力!AK292</f>
        <v/>
      </c>
      <c r="D233" s="6" t="str">
        <f>データ入力!AZ292</f>
        <v/>
      </c>
      <c r="E233" s="148" t="str">
        <f>データ入力!BA292</f>
        <v/>
      </c>
      <c r="F233" s="148" t="str">
        <f>データ入力!BB292</f>
        <v/>
      </c>
      <c r="G233" s="148" t="str">
        <f>データ入力!BC292</f>
        <v/>
      </c>
      <c r="H233" s="148" t="str">
        <f>データ入力!BD292</f>
        <v/>
      </c>
      <c r="I233" s="148" t="str">
        <f>データ入力!BE292</f>
        <v/>
      </c>
      <c r="J233" s="148" t="str">
        <f>データ入力!BF292</f>
        <v/>
      </c>
      <c r="K233" s="148" t="str">
        <f>データ入力!BG292</f>
        <v/>
      </c>
      <c r="L233" s="32" t="str">
        <f>データ入力!BH292</f>
        <v/>
      </c>
      <c r="M233" s="148" t="str">
        <f>データ入力!BI292</f>
        <v/>
      </c>
      <c r="N233" s="148" t="str">
        <f>データ入力!BJ292</f>
        <v/>
      </c>
      <c r="O233" s="31" t="str">
        <f>データ入力!BK292</f>
        <v/>
      </c>
      <c r="P233" s="31" t="str">
        <f>データ入力!BL292</f>
        <v/>
      </c>
      <c r="Q233" s="150" t="str">
        <f>データ入力!BM292</f>
        <v/>
      </c>
      <c r="R233" s="31" t="str">
        <f>データ入力!BN292</f>
        <v/>
      </c>
      <c r="S233" s="150" t="str">
        <f>データ入力!BO292</f>
        <v/>
      </c>
      <c r="T233" s="150" t="str">
        <f>データ入力!BP292</f>
        <v/>
      </c>
    </row>
    <row r="234" spans="1:20" ht="26.25" customHeight="1">
      <c r="A234" s="99" t="str">
        <f>データ入力!AI293</f>
        <v/>
      </c>
      <c r="B234" s="9" t="str">
        <f>データ入力!AJ293</f>
        <v/>
      </c>
      <c r="C234" s="28" t="str">
        <f>データ入力!AK293</f>
        <v/>
      </c>
      <c r="D234" s="6" t="str">
        <f>データ入力!AZ293</f>
        <v/>
      </c>
      <c r="E234" s="148" t="str">
        <f>データ入力!BA293</f>
        <v/>
      </c>
      <c r="F234" s="148" t="str">
        <f>データ入力!BB293</f>
        <v/>
      </c>
      <c r="G234" s="148" t="str">
        <f>データ入力!BC293</f>
        <v/>
      </c>
      <c r="H234" s="148" t="str">
        <f>データ入力!BD293</f>
        <v/>
      </c>
      <c r="I234" s="148" t="str">
        <f>データ入力!BE293</f>
        <v/>
      </c>
      <c r="J234" s="148" t="str">
        <f>データ入力!BF293</f>
        <v/>
      </c>
      <c r="K234" s="148" t="str">
        <f>データ入力!BG293</f>
        <v/>
      </c>
      <c r="L234" s="32" t="str">
        <f>データ入力!BH293</f>
        <v/>
      </c>
      <c r="M234" s="148" t="str">
        <f>データ入力!BI293</f>
        <v/>
      </c>
      <c r="N234" s="148" t="str">
        <f>データ入力!BJ293</f>
        <v/>
      </c>
      <c r="O234" s="31" t="str">
        <f>データ入力!BK293</f>
        <v/>
      </c>
      <c r="P234" s="31" t="str">
        <f>データ入力!BL293</f>
        <v/>
      </c>
      <c r="Q234" s="150" t="str">
        <f>データ入力!BM293</f>
        <v/>
      </c>
      <c r="R234" s="31" t="str">
        <f>データ入力!BN293</f>
        <v/>
      </c>
      <c r="S234" s="150" t="str">
        <f>データ入力!BO293</f>
        <v/>
      </c>
      <c r="T234" s="150" t="str">
        <f>データ入力!BP293</f>
        <v/>
      </c>
    </row>
    <row r="235" spans="1:20" ht="26.25" customHeight="1">
      <c r="A235" s="99" t="str">
        <f>データ入力!AI294</f>
        <v/>
      </c>
      <c r="B235" s="9" t="str">
        <f>データ入力!AJ294</f>
        <v/>
      </c>
      <c r="C235" s="28" t="str">
        <f>データ入力!AK294</f>
        <v/>
      </c>
      <c r="D235" s="6" t="str">
        <f>データ入力!AZ294</f>
        <v/>
      </c>
      <c r="E235" s="148" t="str">
        <f>データ入力!BA294</f>
        <v/>
      </c>
      <c r="F235" s="148" t="str">
        <f>データ入力!BB294</f>
        <v/>
      </c>
      <c r="G235" s="148" t="str">
        <f>データ入力!BC294</f>
        <v/>
      </c>
      <c r="H235" s="148" t="str">
        <f>データ入力!BD294</f>
        <v/>
      </c>
      <c r="I235" s="148" t="str">
        <f>データ入力!BE294</f>
        <v/>
      </c>
      <c r="J235" s="148" t="str">
        <f>データ入力!BF294</f>
        <v/>
      </c>
      <c r="K235" s="148" t="str">
        <f>データ入力!BG294</f>
        <v/>
      </c>
      <c r="L235" s="32" t="str">
        <f>データ入力!BH294</f>
        <v/>
      </c>
      <c r="M235" s="148" t="str">
        <f>データ入力!BI294</f>
        <v/>
      </c>
      <c r="N235" s="148" t="str">
        <f>データ入力!BJ294</f>
        <v/>
      </c>
      <c r="O235" s="31" t="str">
        <f>データ入力!BK294</f>
        <v/>
      </c>
      <c r="P235" s="31" t="str">
        <f>データ入力!BL294</f>
        <v/>
      </c>
      <c r="Q235" s="150" t="str">
        <f>データ入力!BM294</f>
        <v/>
      </c>
      <c r="R235" s="31" t="str">
        <f>データ入力!BN294</f>
        <v/>
      </c>
      <c r="S235" s="150" t="str">
        <f>データ入力!BO294</f>
        <v/>
      </c>
      <c r="T235" s="150" t="str">
        <f>データ入力!BP294</f>
        <v/>
      </c>
    </row>
    <row r="236" spans="1:20" ht="26.25" customHeight="1">
      <c r="A236" s="99" t="str">
        <f>データ入力!AI295</f>
        <v/>
      </c>
      <c r="B236" s="9" t="str">
        <f>データ入力!AJ295</f>
        <v/>
      </c>
      <c r="C236" s="28" t="str">
        <f>データ入力!AK295</f>
        <v/>
      </c>
      <c r="D236" s="6" t="str">
        <f>データ入力!AZ295</f>
        <v/>
      </c>
      <c r="E236" s="148" t="str">
        <f>データ入力!BA295</f>
        <v/>
      </c>
      <c r="F236" s="148" t="str">
        <f>データ入力!BB295</f>
        <v/>
      </c>
      <c r="G236" s="148" t="str">
        <f>データ入力!BC295</f>
        <v/>
      </c>
      <c r="H236" s="148" t="str">
        <f>データ入力!BD295</f>
        <v/>
      </c>
      <c r="I236" s="148" t="str">
        <f>データ入力!BE295</f>
        <v/>
      </c>
      <c r="J236" s="148" t="str">
        <f>データ入力!BF295</f>
        <v/>
      </c>
      <c r="K236" s="148" t="str">
        <f>データ入力!BG295</f>
        <v/>
      </c>
      <c r="L236" s="32" t="str">
        <f>データ入力!BH295</f>
        <v/>
      </c>
      <c r="M236" s="148" t="str">
        <f>データ入力!BI295</f>
        <v/>
      </c>
      <c r="N236" s="148" t="str">
        <f>データ入力!BJ295</f>
        <v/>
      </c>
      <c r="O236" s="31" t="str">
        <f>データ入力!BK295</f>
        <v/>
      </c>
      <c r="P236" s="31" t="str">
        <f>データ入力!BL295</f>
        <v/>
      </c>
      <c r="Q236" s="150" t="str">
        <f>データ入力!BM295</f>
        <v/>
      </c>
      <c r="R236" s="31" t="str">
        <f>データ入力!BN295</f>
        <v/>
      </c>
      <c r="S236" s="150" t="str">
        <f>データ入力!BO295</f>
        <v/>
      </c>
      <c r="T236" s="150" t="str">
        <f>データ入力!BP295</f>
        <v/>
      </c>
    </row>
    <row r="237" spans="1:20" ht="26.25" customHeight="1">
      <c r="A237" s="99" t="str">
        <f>データ入力!AI296</f>
        <v/>
      </c>
      <c r="B237" s="9" t="str">
        <f>データ入力!AJ296</f>
        <v/>
      </c>
      <c r="C237" s="28" t="str">
        <f>データ入力!AK296</f>
        <v/>
      </c>
      <c r="D237" s="6" t="str">
        <f>データ入力!AZ296</f>
        <v/>
      </c>
      <c r="E237" s="148" t="str">
        <f>データ入力!BA296</f>
        <v/>
      </c>
      <c r="F237" s="148" t="str">
        <f>データ入力!BB296</f>
        <v/>
      </c>
      <c r="G237" s="148" t="str">
        <f>データ入力!BC296</f>
        <v/>
      </c>
      <c r="H237" s="148" t="str">
        <f>データ入力!BD296</f>
        <v/>
      </c>
      <c r="I237" s="148" t="str">
        <f>データ入力!BE296</f>
        <v/>
      </c>
      <c r="J237" s="148" t="str">
        <f>データ入力!BF296</f>
        <v/>
      </c>
      <c r="K237" s="148" t="str">
        <f>データ入力!BG296</f>
        <v/>
      </c>
      <c r="L237" s="32" t="str">
        <f>データ入力!BH296</f>
        <v/>
      </c>
      <c r="M237" s="148" t="str">
        <f>データ入力!BI296</f>
        <v/>
      </c>
      <c r="N237" s="148" t="str">
        <f>データ入力!BJ296</f>
        <v/>
      </c>
      <c r="O237" s="31" t="str">
        <f>データ入力!BK296</f>
        <v/>
      </c>
      <c r="P237" s="31" t="str">
        <f>データ入力!BL296</f>
        <v/>
      </c>
      <c r="Q237" s="150" t="str">
        <f>データ入力!BM296</f>
        <v/>
      </c>
      <c r="R237" s="31" t="str">
        <f>データ入力!BN296</f>
        <v/>
      </c>
      <c r="S237" s="150" t="str">
        <f>データ入力!BO296</f>
        <v/>
      </c>
      <c r="T237" s="150" t="str">
        <f>データ入力!BP296</f>
        <v/>
      </c>
    </row>
    <row r="238" spans="1:20" ht="26.25" customHeight="1">
      <c r="A238" s="99" t="str">
        <f>データ入力!AI297</f>
        <v/>
      </c>
      <c r="B238" s="9" t="str">
        <f>データ入力!AJ297</f>
        <v/>
      </c>
      <c r="C238" s="28" t="str">
        <f>データ入力!AK297</f>
        <v/>
      </c>
      <c r="D238" s="6" t="str">
        <f>データ入力!AZ297</f>
        <v/>
      </c>
      <c r="E238" s="148" t="str">
        <f>データ入力!BA297</f>
        <v/>
      </c>
      <c r="F238" s="148" t="str">
        <f>データ入力!BB297</f>
        <v/>
      </c>
      <c r="G238" s="148" t="str">
        <f>データ入力!BC297</f>
        <v/>
      </c>
      <c r="H238" s="148" t="str">
        <f>データ入力!BD297</f>
        <v/>
      </c>
      <c r="I238" s="148" t="str">
        <f>データ入力!BE297</f>
        <v/>
      </c>
      <c r="J238" s="148" t="str">
        <f>データ入力!BF297</f>
        <v/>
      </c>
      <c r="K238" s="148" t="str">
        <f>データ入力!BG297</f>
        <v/>
      </c>
      <c r="L238" s="32" t="str">
        <f>データ入力!BH297</f>
        <v/>
      </c>
      <c r="M238" s="148" t="str">
        <f>データ入力!BI297</f>
        <v/>
      </c>
      <c r="N238" s="148" t="str">
        <f>データ入力!BJ297</f>
        <v/>
      </c>
      <c r="O238" s="31" t="str">
        <f>データ入力!BK297</f>
        <v/>
      </c>
      <c r="P238" s="31" t="str">
        <f>データ入力!BL297</f>
        <v/>
      </c>
      <c r="Q238" s="150" t="str">
        <f>データ入力!BM297</f>
        <v/>
      </c>
      <c r="R238" s="31" t="str">
        <f>データ入力!BN297</f>
        <v/>
      </c>
      <c r="S238" s="150" t="str">
        <f>データ入力!BO297</f>
        <v/>
      </c>
      <c r="T238" s="150" t="str">
        <f>データ入力!BP297</f>
        <v/>
      </c>
    </row>
    <row r="239" spans="1:20" ht="26.25" customHeight="1">
      <c r="A239" s="99" t="str">
        <f>データ入力!AI298</f>
        <v/>
      </c>
      <c r="B239" s="9" t="str">
        <f>データ入力!AJ298</f>
        <v/>
      </c>
      <c r="C239" s="28" t="str">
        <f>データ入力!AK298</f>
        <v/>
      </c>
      <c r="D239" s="6" t="str">
        <f>データ入力!AZ298</f>
        <v/>
      </c>
      <c r="E239" s="148" t="str">
        <f>データ入力!BA298</f>
        <v/>
      </c>
      <c r="F239" s="148" t="str">
        <f>データ入力!BB298</f>
        <v/>
      </c>
      <c r="G239" s="148" t="str">
        <f>データ入力!BC298</f>
        <v/>
      </c>
      <c r="H239" s="148" t="str">
        <f>データ入力!BD298</f>
        <v/>
      </c>
      <c r="I239" s="148" t="str">
        <f>データ入力!BE298</f>
        <v/>
      </c>
      <c r="J239" s="148" t="str">
        <f>データ入力!BF298</f>
        <v/>
      </c>
      <c r="K239" s="148" t="str">
        <f>データ入力!BG298</f>
        <v/>
      </c>
      <c r="L239" s="32" t="str">
        <f>データ入力!BH298</f>
        <v/>
      </c>
      <c r="M239" s="148" t="str">
        <f>データ入力!BI298</f>
        <v/>
      </c>
      <c r="N239" s="148" t="str">
        <f>データ入力!BJ298</f>
        <v/>
      </c>
      <c r="O239" s="31" t="str">
        <f>データ入力!BK298</f>
        <v/>
      </c>
      <c r="P239" s="31" t="str">
        <f>データ入力!BL298</f>
        <v/>
      </c>
      <c r="Q239" s="150" t="str">
        <f>データ入力!BM298</f>
        <v/>
      </c>
      <c r="R239" s="31" t="str">
        <f>データ入力!BN298</f>
        <v/>
      </c>
      <c r="S239" s="150" t="str">
        <f>データ入力!BO298</f>
        <v/>
      </c>
      <c r="T239" s="150" t="str">
        <f>データ入力!BP298</f>
        <v/>
      </c>
    </row>
    <row r="240" spans="1:20" ht="26.25" customHeight="1">
      <c r="A240" s="99" t="str">
        <f>データ入力!AI299</f>
        <v/>
      </c>
      <c r="B240" s="9" t="str">
        <f>データ入力!AJ299</f>
        <v/>
      </c>
      <c r="C240" s="28" t="str">
        <f>データ入力!AK299</f>
        <v/>
      </c>
      <c r="D240" s="6" t="str">
        <f>データ入力!AZ299</f>
        <v/>
      </c>
      <c r="E240" s="148" t="str">
        <f>データ入力!BA299</f>
        <v/>
      </c>
      <c r="F240" s="148" t="str">
        <f>データ入力!BB299</f>
        <v/>
      </c>
      <c r="G240" s="148" t="str">
        <f>データ入力!BC299</f>
        <v/>
      </c>
      <c r="H240" s="148" t="str">
        <f>データ入力!BD299</f>
        <v/>
      </c>
      <c r="I240" s="148" t="str">
        <f>データ入力!BE299</f>
        <v/>
      </c>
      <c r="J240" s="148" t="str">
        <f>データ入力!BF299</f>
        <v/>
      </c>
      <c r="K240" s="148" t="str">
        <f>データ入力!BG299</f>
        <v/>
      </c>
      <c r="L240" s="32" t="str">
        <f>データ入力!BH299</f>
        <v/>
      </c>
      <c r="M240" s="148" t="str">
        <f>データ入力!BI299</f>
        <v/>
      </c>
      <c r="N240" s="148" t="str">
        <f>データ入力!BJ299</f>
        <v/>
      </c>
      <c r="O240" s="31" t="str">
        <f>データ入力!BK299</f>
        <v/>
      </c>
      <c r="P240" s="31" t="str">
        <f>データ入力!BL299</f>
        <v/>
      </c>
      <c r="Q240" s="150" t="str">
        <f>データ入力!BM299</f>
        <v/>
      </c>
      <c r="R240" s="31" t="str">
        <f>データ入力!BN299</f>
        <v/>
      </c>
      <c r="S240" s="150" t="str">
        <f>データ入力!BO299</f>
        <v/>
      </c>
      <c r="T240" s="150" t="str">
        <f>データ入力!BP299</f>
        <v/>
      </c>
    </row>
    <row r="241" spans="1:20" ht="26.25" customHeight="1">
      <c r="A241" s="99" t="str">
        <f>データ入力!AI300</f>
        <v/>
      </c>
      <c r="B241" s="9" t="str">
        <f>データ入力!AJ300</f>
        <v/>
      </c>
      <c r="C241" s="28" t="str">
        <f>データ入力!AK300</f>
        <v/>
      </c>
      <c r="D241" s="6" t="str">
        <f>データ入力!AZ300</f>
        <v/>
      </c>
      <c r="E241" s="148" t="str">
        <f>データ入力!BA300</f>
        <v/>
      </c>
      <c r="F241" s="148" t="str">
        <f>データ入力!BB300</f>
        <v/>
      </c>
      <c r="G241" s="148" t="str">
        <f>データ入力!BC300</f>
        <v/>
      </c>
      <c r="H241" s="148" t="str">
        <f>データ入力!BD300</f>
        <v/>
      </c>
      <c r="I241" s="148" t="str">
        <f>データ入力!BE300</f>
        <v/>
      </c>
      <c r="J241" s="148" t="str">
        <f>データ入力!BF300</f>
        <v/>
      </c>
      <c r="K241" s="148" t="str">
        <f>データ入力!BG300</f>
        <v/>
      </c>
      <c r="L241" s="32" t="str">
        <f>データ入力!BH300</f>
        <v/>
      </c>
      <c r="M241" s="148" t="str">
        <f>データ入力!BI300</f>
        <v/>
      </c>
      <c r="N241" s="148" t="str">
        <f>データ入力!BJ300</f>
        <v/>
      </c>
      <c r="O241" s="31" t="str">
        <f>データ入力!BK300</f>
        <v/>
      </c>
      <c r="P241" s="31" t="str">
        <f>データ入力!BL300</f>
        <v/>
      </c>
      <c r="Q241" s="150" t="str">
        <f>データ入力!BM300</f>
        <v/>
      </c>
      <c r="R241" s="31" t="str">
        <f>データ入力!BN300</f>
        <v/>
      </c>
      <c r="S241" s="150" t="str">
        <f>データ入力!BO300</f>
        <v/>
      </c>
      <c r="T241" s="150" t="str">
        <f>データ入力!BP300</f>
        <v/>
      </c>
    </row>
    <row r="242" spans="1:20" ht="26.25" customHeight="1">
      <c r="A242" s="99" t="str">
        <f>データ入力!AI301</f>
        <v/>
      </c>
      <c r="B242" s="9" t="str">
        <f>データ入力!AJ301</f>
        <v/>
      </c>
      <c r="C242" s="28" t="str">
        <f>データ入力!AK301</f>
        <v/>
      </c>
      <c r="D242" s="6" t="str">
        <f>データ入力!AZ301</f>
        <v/>
      </c>
      <c r="E242" s="148" t="str">
        <f>データ入力!BA301</f>
        <v/>
      </c>
      <c r="F242" s="148" t="str">
        <f>データ入力!BB301</f>
        <v/>
      </c>
      <c r="G242" s="148" t="str">
        <f>データ入力!BC301</f>
        <v/>
      </c>
      <c r="H242" s="148" t="str">
        <f>データ入力!BD301</f>
        <v/>
      </c>
      <c r="I242" s="148" t="str">
        <f>データ入力!BE301</f>
        <v/>
      </c>
      <c r="J242" s="148" t="str">
        <f>データ入力!BF301</f>
        <v/>
      </c>
      <c r="K242" s="148" t="str">
        <f>データ入力!BG301</f>
        <v/>
      </c>
      <c r="L242" s="32" t="str">
        <f>データ入力!BH301</f>
        <v/>
      </c>
      <c r="M242" s="148" t="str">
        <f>データ入力!BI301</f>
        <v/>
      </c>
      <c r="N242" s="148" t="str">
        <f>データ入力!BJ301</f>
        <v/>
      </c>
      <c r="O242" s="31" t="str">
        <f>データ入力!BK301</f>
        <v/>
      </c>
      <c r="P242" s="31" t="str">
        <f>データ入力!BL301</f>
        <v/>
      </c>
      <c r="Q242" s="150" t="str">
        <f>データ入力!BM301</f>
        <v/>
      </c>
      <c r="R242" s="31" t="str">
        <f>データ入力!BN301</f>
        <v/>
      </c>
      <c r="S242" s="150" t="str">
        <f>データ入力!BO301</f>
        <v/>
      </c>
      <c r="T242" s="150" t="str">
        <f>データ入力!BP301</f>
        <v/>
      </c>
    </row>
    <row r="243" spans="1:20" ht="26.25" customHeight="1">
      <c r="A243" s="99" t="str">
        <f>データ入力!AI302</f>
        <v/>
      </c>
      <c r="B243" s="9" t="str">
        <f>データ入力!AJ302</f>
        <v/>
      </c>
      <c r="C243" s="28" t="str">
        <f>データ入力!AK302</f>
        <v/>
      </c>
      <c r="D243" s="6" t="str">
        <f>データ入力!AZ302</f>
        <v/>
      </c>
      <c r="E243" s="148" t="str">
        <f>データ入力!BA302</f>
        <v/>
      </c>
      <c r="F243" s="148" t="str">
        <f>データ入力!BB302</f>
        <v/>
      </c>
      <c r="G243" s="148" t="str">
        <f>データ入力!BC302</f>
        <v/>
      </c>
      <c r="H243" s="148" t="str">
        <f>データ入力!BD302</f>
        <v/>
      </c>
      <c r="I243" s="148" t="str">
        <f>データ入力!BE302</f>
        <v/>
      </c>
      <c r="J243" s="148" t="str">
        <f>データ入力!BF302</f>
        <v/>
      </c>
      <c r="K243" s="148" t="str">
        <f>データ入力!BG302</f>
        <v/>
      </c>
      <c r="L243" s="32" t="str">
        <f>データ入力!BH302</f>
        <v/>
      </c>
      <c r="M243" s="148" t="str">
        <f>データ入力!BI302</f>
        <v/>
      </c>
      <c r="N243" s="148" t="str">
        <f>データ入力!BJ302</f>
        <v/>
      </c>
      <c r="O243" s="31" t="str">
        <f>データ入力!BK302</f>
        <v/>
      </c>
      <c r="P243" s="31" t="str">
        <f>データ入力!BL302</f>
        <v/>
      </c>
      <c r="Q243" s="150" t="str">
        <f>データ入力!BM302</f>
        <v/>
      </c>
      <c r="R243" s="31" t="str">
        <f>データ入力!BN302</f>
        <v/>
      </c>
      <c r="S243" s="150" t="str">
        <f>データ入力!BO302</f>
        <v/>
      </c>
      <c r="T243" s="150" t="str">
        <f>データ入力!BP302</f>
        <v/>
      </c>
    </row>
    <row r="244" spans="1:20" ht="26.25" customHeight="1">
      <c r="A244" s="99" t="str">
        <f>データ入力!AI303</f>
        <v/>
      </c>
      <c r="B244" s="9" t="str">
        <f>データ入力!AJ303</f>
        <v/>
      </c>
      <c r="C244" s="28" t="str">
        <f>データ入力!AK303</f>
        <v/>
      </c>
      <c r="D244" s="6" t="str">
        <f>データ入力!AZ303</f>
        <v/>
      </c>
      <c r="E244" s="148" t="str">
        <f>データ入力!BA303</f>
        <v/>
      </c>
      <c r="F244" s="148" t="str">
        <f>データ入力!BB303</f>
        <v/>
      </c>
      <c r="G244" s="148" t="str">
        <f>データ入力!BC303</f>
        <v/>
      </c>
      <c r="H244" s="148" t="str">
        <f>データ入力!BD303</f>
        <v/>
      </c>
      <c r="I244" s="148" t="str">
        <f>データ入力!BE303</f>
        <v/>
      </c>
      <c r="J244" s="148" t="str">
        <f>データ入力!BF303</f>
        <v/>
      </c>
      <c r="K244" s="148" t="str">
        <f>データ入力!BG303</f>
        <v/>
      </c>
      <c r="L244" s="32" t="str">
        <f>データ入力!BH303</f>
        <v/>
      </c>
      <c r="M244" s="148" t="str">
        <f>データ入力!BI303</f>
        <v/>
      </c>
      <c r="N244" s="148" t="str">
        <f>データ入力!BJ303</f>
        <v/>
      </c>
      <c r="O244" s="31" t="str">
        <f>データ入力!BK303</f>
        <v/>
      </c>
      <c r="P244" s="31" t="str">
        <f>データ入力!BL303</f>
        <v/>
      </c>
      <c r="Q244" s="150" t="str">
        <f>データ入力!BM303</f>
        <v/>
      </c>
      <c r="R244" s="31" t="str">
        <f>データ入力!BN303</f>
        <v/>
      </c>
      <c r="S244" s="150" t="str">
        <f>データ入力!BO303</f>
        <v/>
      </c>
      <c r="T244" s="150" t="str">
        <f>データ入力!BP303</f>
        <v/>
      </c>
    </row>
    <row r="245" spans="1:20" ht="26.25" customHeight="1">
      <c r="A245" s="99" t="str">
        <f>データ入力!AI304</f>
        <v/>
      </c>
      <c r="B245" s="9" t="str">
        <f>データ入力!AJ304</f>
        <v/>
      </c>
      <c r="C245" s="28" t="str">
        <f>データ入力!AK304</f>
        <v/>
      </c>
      <c r="D245" s="6" t="str">
        <f>データ入力!AZ304</f>
        <v/>
      </c>
      <c r="E245" s="148" t="str">
        <f>データ入力!BA304</f>
        <v/>
      </c>
      <c r="F245" s="148" t="str">
        <f>データ入力!BB304</f>
        <v/>
      </c>
      <c r="G245" s="148" t="str">
        <f>データ入力!BC304</f>
        <v/>
      </c>
      <c r="H245" s="148" t="str">
        <f>データ入力!BD304</f>
        <v/>
      </c>
      <c r="I245" s="148" t="str">
        <f>データ入力!BE304</f>
        <v/>
      </c>
      <c r="J245" s="148" t="str">
        <f>データ入力!BF304</f>
        <v/>
      </c>
      <c r="K245" s="148" t="str">
        <f>データ入力!BG304</f>
        <v/>
      </c>
      <c r="L245" s="32" t="str">
        <f>データ入力!BH304</f>
        <v/>
      </c>
      <c r="M245" s="148" t="str">
        <f>データ入力!BI304</f>
        <v/>
      </c>
      <c r="N245" s="148" t="str">
        <f>データ入力!BJ304</f>
        <v/>
      </c>
      <c r="O245" s="31" t="str">
        <f>データ入力!BK304</f>
        <v/>
      </c>
      <c r="P245" s="31" t="str">
        <f>データ入力!BL304</f>
        <v/>
      </c>
      <c r="Q245" s="150" t="str">
        <f>データ入力!BM304</f>
        <v/>
      </c>
      <c r="R245" s="31" t="str">
        <f>データ入力!BN304</f>
        <v/>
      </c>
      <c r="S245" s="150" t="str">
        <f>データ入力!BO304</f>
        <v/>
      </c>
      <c r="T245" s="150" t="str">
        <f>データ入力!BP304</f>
        <v/>
      </c>
    </row>
    <row r="246" spans="1:20" ht="26.25" customHeight="1">
      <c r="A246" s="99" t="str">
        <f>データ入力!AI305</f>
        <v/>
      </c>
      <c r="B246" s="9" t="str">
        <f>データ入力!AJ305</f>
        <v/>
      </c>
      <c r="C246" s="28" t="str">
        <f>データ入力!AK305</f>
        <v/>
      </c>
      <c r="D246" s="6" t="str">
        <f>データ入力!AZ305</f>
        <v/>
      </c>
      <c r="E246" s="148" t="str">
        <f>データ入力!BA305</f>
        <v/>
      </c>
      <c r="F246" s="148" t="str">
        <f>データ入力!BB305</f>
        <v/>
      </c>
      <c r="G246" s="148" t="str">
        <f>データ入力!BC305</f>
        <v/>
      </c>
      <c r="H246" s="148" t="str">
        <f>データ入力!BD305</f>
        <v/>
      </c>
      <c r="I246" s="148" t="str">
        <f>データ入力!BE305</f>
        <v/>
      </c>
      <c r="J246" s="148" t="str">
        <f>データ入力!BF305</f>
        <v/>
      </c>
      <c r="K246" s="148" t="str">
        <f>データ入力!BG305</f>
        <v/>
      </c>
      <c r="L246" s="32" t="str">
        <f>データ入力!BH305</f>
        <v/>
      </c>
      <c r="M246" s="148" t="str">
        <f>データ入力!BI305</f>
        <v/>
      </c>
      <c r="N246" s="148" t="str">
        <f>データ入力!BJ305</f>
        <v/>
      </c>
      <c r="O246" s="31" t="str">
        <f>データ入力!BK305</f>
        <v/>
      </c>
      <c r="P246" s="31" t="str">
        <f>データ入力!BL305</f>
        <v/>
      </c>
      <c r="Q246" s="150" t="str">
        <f>データ入力!BM305</f>
        <v/>
      </c>
      <c r="R246" s="31" t="str">
        <f>データ入力!BN305</f>
        <v/>
      </c>
      <c r="S246" s="150" t="str">
        <f>データ入力!BO305</f>
        <v/>
      </c>
      <c r="T246" s="150" t="str">
        <f>データ入力!BP305</f>
        <v/>
      </c>
    </row>
    <row r="247" spans="1:20" ht="26.25" customHeight="1">
      <c r="A247" s="99" t="str">
        <f>データ入力!AI306</f>
        <v/>
      </c>
      <c r="B247" s="9" t="str">
        <f>データ入力!AJ306</f>
        <v/>
      </c>
      <c r="C247" s="28" t="str">
        <f>データ入力!AK306</f>
        <v/>
      </c>
      <c r="D247" s="6" t="str">
        <f>データ入力!AZ306</f>
        <v/>
      </c>
      <c r="E247" s="148" t="str">
        <f>データ入力!BA306</f>
        <v/>
      </c>
      <c r="F247" s="148" t="str">
        <f>データ入力!BB306</f>
        <v/>
      </c>
      <c r="G247" s="148" t="str">
        <f>データ入力!BC306</f>
        <v/>
      </c>
      <c r="H247" s="148" t="str">
        <f>データ入力!BD306</f>
        <v/>
      </c>
      <c r="I247" s="148" t="str">
        <f>データ入力!BE306</f>
        <v/>
      </c>
      <c r="J247" s="148" t="str">
        <f>データ入力!BF306</f>
        <v/>
      </c>
      <c r="K247" s="148" t="str">
        <f>データ入力!BG306</f>
        <v/>
      </c>
      <c r="L247" s="32" t="str">
        <f>データ入力!BH306</f>
        <v/>
      </c>
      <c r="M247" s="148" t="str">
        <f>データ入力!BI306</f>
        <v/>
      </c>
      <c r="N247" s="148" t="str">
        <f>データ入力!BJ306</f>
        <v/>
      </c>
      <c r="O247" s="31" t="str">
        <f>データ入力!BK306</f>
        <v/>
      </c>
      <c r="P247" s="31" t="str">
        <f>データ入力!BL306</f>
        <v/>
      </c>
      <c r="Q247" s="150" t="str">
        <f>データ入力!BM306</f>
        <v/>
      </c>
      <c r="R247" s="31" t="str">
        <f>データ入力!BN306</f>
        <v/>
      </c>
      <c r="S247" s="150" t="str">
        <f>データ入力!BO306</f>
        <v/>
      </c>
      <c r="T247" s="150" t="str">
        <f>データ入力!BP306</f>
        <v/>
      </c>
    </row>
    <row r="248" spans="1:20" ht="26.25" customHeight="1">
      <c r="A248" s="99" t="str">
        <f>データ入力!AI307</f>
        <v/>
      </c>
      <c r="B248" s="9" t="str">
        <f>データ入力!AJ307</f>
        <v/>
      </c>
      <c r="C248" s="28" t="str">
        <f>データ入力!AK307</f>
        <v/>
      </c>
      <c r="D248" s="6" t="str">
        <f>データ入力!AZ307</f>
        <v/>
      </c>
      <c r="E248" s="148" t="str">
        <f>データ入力!BA307</f>
        <v/>
      </c>
      <c r="F248" s="148" t="str">
        <f>データ入力!BB307</f>
        <v/>
      </c>
      <c r="G248" s="148" t="str">
        <f>データ入力!BC307</f>
        <v/>
      </c>
      <c r="H248" s="148" t="str">
        <f>データ入力!BD307</f>
        <v/>
      </c>
      <c r="I248" s="148" t="str">
        <f>データ入力!BE307</f>
        <v/>
      </c>
      <c r="J248" s="148" t="str">
        <f>データ入力!BF307</f>
        <v/>
      </c>
      <c r="K248" s="148" t="str">
        <f>データ入力!BG307</f>
        <v/>
      </c>
      <c r="L248" s="32" t="str">
        <f>データ入力!BH307</f>
        <v/>
      </c>
      <c r="M248" s="148" t="str">
        <f>データ入力!BI307</f>
        <v/>
      </c>
      <c r="N248" s="148" t="str">
        <f>データ入力!BJ307</f>
        <v/>
      </c>
      <c r="O248" s="31" t="str">
        <f>データ入力!BK307</f>
        <v/>
      </c>
      <c r="P248" s="31" t="str">
        <f>データ入力!BL307</f>
        <v/>
      </c>
      <c r="Q248" s="150" t="str">
        <f>データ入力!BM307</f>
        <v/>
      </c>
      <c r="R248" s="31" t="str">
        <f>データ入力!BN307</f>
        <v/>
      </c>
      <c r="S248" s="150" t="str">
        <f>データ入力!BO307</f>
        <v/>
      </c>
      <c r="T248" s="150" t="str">
        <f>データ入力!BP307</f>
        <v/>
      </c>
    </row>
    <row r="249" spans="1:20" ht="26.25" customHeight="1">
      <c r="A249" s="99" t="str">
        <f>データ入力!AI308</f>
        <v/>
      </c>
      <c r="B249" s="9" t="str">
        <f>データ入力!AJ308</f>
        <v/>
      </c>
      <c r="C249" s="28" t="str">
        <f>データ入力!AK308</f>
        <v/>
      </c>
      <c r="D249" s="6" t="str">
        <f>データ入力!AZ308</f>
        <v/>
      </c>
      <c r="E249" s="148" t="str">
        <f>データ入力!BA308</f>
        <v/>
      </c>
      <c r="F249" s="148" t="str">
        <f>データ入力!BB308</f>
        <v/>
      </c>
      <c r="G249" s="148" t="str">
        <f>データ入力!BC308</f>
        <v/>
      </c>
      <c r="H249" s="148" t="str">
        <f>データ入力!BD308</f>
        <v/>
      </c>
      <c r="I249" s="148" t="str">
        <f>データ入力!BE308</f>
        <v/>
      </c>
      <c r="J249" s="148" t="str">
        <f>データ入力!BF308</f>
        <v/>
      </c>
      <c r="K249" s="148" t="str">
        <f>データ入力!BG308</f>
        <v/>
      </c>
      <c r="L249" s="32" t="str">
        <f>データ入力!BH308</f>
        <v/>
      </c>
      <c r="M249" s="148" t="str">
        <f>データ入力!BI308</f>
        <v/>
      </c>
      <c r="N249" s="148" t="str">
        <f>データ入力!BJ308</f>
        <v/>
      </c>
      <c r="O249" s="31" t="str">
        <f>データ入力!BK308</f>
        <v/>
      </c>
      <c r="P249" s="31" t="str">
        <f>データ入力!BL308</f>
        <v/>
      </c>
      <c r="Q249" s="150" t="str">
        <f>データ入力!BM308</f>
        <v/>
      </c>
      <c r="R249" s="31" t="str">
        <f>データ入力!BN308</f>
        <v/>
      </c>
      <c r="S249" s="150" t="str">
        <f>データ入力!BO308</f>
        <v/>
      </c>
      <c r="T249" s="150" t="str">
        <f>データ入力!BP308</f>
        <v/>
      </c>
    </row>
    <row r="250" spans="1:20" ht="26.25" customHeight="1">
      <c r="A250" s="99" t="str">
        <f>データ入力!AI309</f>
        <v/>
      </c>
      <c r="B250" s="9" t="str">
        <f>データ入力!AJ309</f>
        <v/>
      </c>
      <c r="C250" s="28" t="str">
        <f>データ入力!AK309</f>
        <v/>
      </c>
      <c r="D250" s="6" t="str">
        <f>データ入力!AZ309</f>
        <v/>
      </c>
      <c r="E250" s="148" t="str">
        <f>データ入力!BA309</f>
        <v/>
      </c>
      <c r="F250" s="148" t="str">
        <f>データ入力!BB309</f>
        <v/>
      </c>
      <c r="G250" s="148" t="str">
        <f>データ入力!BC309</f>
        <v/>
      </c>
      <c r="H250" s="148" t="str">
        <f>データ入力!BD309</f>
        <v/>
      </c>
      <c r="I250" s="148" t="str">
        <f>データ入力!BE309</f>
        <v/>
      </c>
      <c r="J250" s="148" t="str">
        <f>データ入力!BF309</f>
        <v/>
      </c>
      <c r="K250" s="148" t="str">
        <f>データ入力!BG309</f>
        <v/>
      </c>
      <c r="L250" s="32" t="str">
        <f>データ入力!BH309</f>
        <v/>
      </c>
      <c r="M250" s="148" t="str">
        <f>データ入力!BI309</f>
        <v/>
      </c>
      <c r="N250" s="148" t="str">
        <f>データ入力!BJ309</f>
        <v/>
      </c>
      <c r="O250" s="31" t="str">
        <f>データ入力!BK309</f>
        <v/>
      </c>
      <c r="P250" s="31" t="str">
        <f>データ入力!BL309</f>
        <v/>
      </c>
      <c r="Q250" s="150" t="str">
        <f>データ入力!BM309</f>
        <v/>
      </c>
      <c r="R250" s="31" t="str">
        <f>データ入力!BN309</f>
        <v/>
      </c>
      <c r="S250" s="150" t="str">
        <f>データ入力!BO309</f>
        <v/>
      </c>
      <c r="T250" s="150" t="str">
        <f>データ入力!BP309</f>
        <v/>
      </c>
    </row>
    <row r="251" spans="1:20" ht="26.25" customHeight="1">
      <c r="A251" s="99" t="str">
        <f>データ入力!AI310</f>
        <v/>
      </c>
      <c r="B251" s="9" t="str">
        <f>データ入力!AJ310</f>
        <v/>
      </c>
      <c r="C251" s="28" t="str">
        <f>データ入力!AK310</f>
        <v/>
      </c>
      <c r="D251" s="6" t="str">
        <f>データ入力!AZ310</f>
        <v/>
      </c>
      <c r="E251" s="148" t="str">
        <f>データ入力!BA310</f>
        <v/>
      </c>
      <c r="F251" s="148" t="str">
        <f>データ入力!BB310</f>
        <v/>
      </c>
      <c r="G251" s="148" t="str">
        <f>データ入力!BC310</f>
        <v/>
      </c>
      <c r="H251" s="148" t="str">
        <f>データ入力!BD310</f>
        <v/>
      </c>
      <c r="I251" s="148" t="str">
        <f>データ入力!BE310</f>
        <v/>
      </c>
      <c r="J251" s="148" t="str">
        <f>データ入力!BF310</f>
        <v/>
      </c>
      <c r="K251" s="148" t="str">
        <f>データ入力!BG310</f>
        <v/>
      </c>
      <c r="L251" s="32" t="str">
        <f>データ入力!BH310</f>
        <v/>
      </c>
      <c r="M251" s="148" t="str">
        <f>データ入力!BI310</f>
        <v/>
      </c>
      <c r="N251" s="148" t="str">
        <f>データ入力!BJ310</f>
        <v/>
      </c>
      <c r="O251" s="31" t="str">
        <f>データ入力!BK310</f>
        <v/>
      </c>
      <c r="P251" s="31" t="str">
        <f>データ入力!BL310</f>
        <v/>
      </c>
      <c r="Q251" s="150" t="str">
        <f>データ入力!BM310</f>
        <v/>
      </c>
      <c r="R251" s="31" t="str">
        <f>データ入力!BN310</f>
        <v/>
      </c>
      <c r="S251" s="150" t="str">
        <f>データ入力!BO310</f>
        <v/>
      </c>
      <c r="T251" s="150" t="str">
        <f>データ入力!BP310</f>
        <v/>
      </c>
    </row>
    <row r="252" spans="1:20" ht="26.25" customHeight="1">
      <c r="A252" s="99" t="str">
        <f>データ入力!AI311</f>
        <v/>
      </c>
      <c r="B252" s="9" t="str">
        <f>データ入力!AJ311</f>
        <v/>
      </c>
      <c r="C252" s="28" t="str">
        <f>データ入力!AK311</f>
        <v/>
      </c>
      <c r="D252" s="6" t="str">
        <f>データ入力!AZ311</f>
        <v/>
      </c>
      <c r="E252" s="148" t="str">
        <f>データ入力!BA311</f>
        <v/>
      </c>
      <c r="F252" s="148" t="str">
        <f>データ入力!BB311</f>
        <v/>
      </c>
      <c r="G252" s="148" t="str">
        <f>データ入力!BC311</f>
        <v/>
      </c>
      <c r="H252" s="148" t="str">
        <f>データ入力!BD311</f>
        <v/>
      </c>
      <c r="I252" s="148" t="str">
        <f>データ入力!BE311</f>
        <v/>
      </c>
      <c r="J252" s="148" t="str">
        <f>データ入力!BF311</f>
        <v/>
      </c>
      <c r="K252" s="148" t="str">
        <f>データ入力!BG311</f>
        <v/>
      </c>
      <c r="L252" s="32" t="str">
        <f>データ入力!BH311</f>
        <v/>
      </c>
      <c r="M252" s="148" t="str">
        <f>データ入力!BI311</f>
        <v/>
      </c>
      <c r="N252" s="148" t="str">
        <f>データ入力!BJ311</f>
        <v/>
      </c>
      <c r="O252" s="31" t="str">
        <f>データ入力!BK311</f>
        <v/>
      </c>
      <c r="P252" s="31" t="str">
        <f>データ入力!BL311</f>
        <v/>
      </c>
      <c r="Q252" s="150" t="str">
        <f>データ入力!BM311</f>
        <v/>
      </c>
      <c r="R252" s="31" t="str">
        <f>データ入力!BN311</f>
        <v/>
      </c>
      <c r="S252" s="150" t="str">
        <f>データ入力!BO311</f>
        <v/>
      </c>
      <c r="T252" s="150" t="str">
        <f>データ入力!BP311</f>
        <v/>
      </c>
    </row>
    <row r="253" spans="1:20" ht="26.25" customHeight="1">
      <c r="A253" s="99" t="str">
        <f>データ入力!AI312</f>
        <v/>
      </c>
      <c r="B253" s="9" t="str">
        <f>データ入力!AJ312</f>
        <v/>
      </c>
      <c r="C253" s="28" t="str">
        <f>データ入力!AK312</f>
        <v/>
      </c>
      <c r="D253" s="6" t="str">
        <f>データ入力!AZ312</f>
        <v/>
      </c>
      <c r="E253" s="148" t="str">
        <f>データ入力!BA312</f>
        <v/>
      </c>
      <c r="F253" s="148" t="str">
        <f>データ入力!BB312</f>
        <v/>
      </c>
      <c r="G253" s="148" t="str">
        <f>データ入力!BC312</f>
        <v/>
      </c>
      <c r="H253" s="148" t="str">
        <f>データ入力!BD312</f>
        <v/>
      </c>
      <c r="I253" s="148" t="str">
        <f>データ入力!BE312</f>
        <v/>
      </c>
      <c r="J253" s="148" t="str">
        <f>データ入力!BF312</f>
        <v/>
      </c>
      <c r="K253" s="148" t="str">
        <f>データ入力!BG312</f>
        <v/>
      </c>
      <c r="L253" s="32" t="str">
        <f>データ入力!BH312</f>
        <v/>
      </c>
      <c r="M253" s="148" t="str">
        <f>データ入力!BI312</f>
        <v/>
      </c>
      <c r="N253" s="148" t="str">
        <f>データ入力!BJ312</f>
        <v/>
      </c>
      <c r="O253" s="31" t="str">
        <f>データ入力!BK312</f>
        <v/>
      </c>
      <c r="P253" s="31" t="str">
        <f>データ入力!BL312</f>
        <v/>
      </c>
      <c r="Q253" s="150" t="str">
        <f>データ入力!BM312</f>
        <v/>
      </c>
      <c r="R253" s="31" t="str">
        <f>データ入力!BN312</f>
        <v/>
      </c>
      <c r="S253" s="150" t="str">
        <f>データ入力!BO312</f>
        <v/>
      </c>
      <c r="T253" s="150" t="str">
        <f>データ入力!BP312</f>
        <v/>
      </c>
    </row>
    <row r="254" spans="1:20" ht="26.25" customHeight="1">
      <c r="A254" s="99" t="str">
        <f>データ入力!AI313</f>
        <v/>
      </c>
      <c r="B254" s="9" t="str">
        <f>データ入力!AJ313</f>
        <v/>
      </c>
      <c r="C254" s="28" t="str">
        <f>データ入力!AK313</f>
        <v/>
      </c>
      <c r="D254" s="6" t="str">
        <f>データ入力!AZ313</f>
        <v/>
      </c>
      <c r="E254" s="148" t="str">
        <f>データ入力!BA313</f>
        <v/>
      </c>
      <c r="F254" s="148" t="str">
        <f>データ入力!BB313</f>
        <v/>
      </c>
      <c r="G254" s="148" t="str">
        <f>データ入力!BC313</f>
        <v/>
      </c>
      <c r="H254" s="148" t="str">
        <f>データ入力!BD313</f>
        <v/>
      </c>
      <c r="I254" s="148" t="str">
        <f>データ入力!BE313</f>
        <v/>
      </c>
      <c r="J254" s="148" t="str">
        <f>データ入力!BF313</f>
        <v/>
      </c>
      <c r="K254" s="148" t="str">
        <f>データ入力!BG313</f>
        <v/>
      </c>
      <c r="L254" s="32" t="str">
        <f>データ入力!BH313</f>
        <v/>
      </c>
      <c r="M254" s="148" t="str">
        <f>データ入力!BI313</f>
        <v/>
      </c>
      <c r="N254" s="148" t="str">
        <f>データ入力!BJ313</f>
        <v/>
      </c>
      <c r="O254" s="31" t="str">
        <f>データ入力!BK313</f>
        <v/>
      </c>
      <c r="P254" s="31" t="str">
        <f>データ入力!BL313</f>
        <v/>
      </c>
      <c r="Q254" s="150" t="str">
        <f>データ入力!BM313</f>
        <v/>
      </c>
      <c r="R254" s="31" t="str">
        <f>データ入力!BN313</f>
        <v/>
      </c>
      <c r="S254" s="150" t="str">
        <f>データ入力!BO313</f>
        <v/>
      </c>
      <c r="T254" s="150" t="str">
        <f>データ入力!BP313</f>
        <v/>
      </c>
    </row>
    <row r="255" spans="1:20" ht="26.25" customHeight="1">
      <c r="A255" s="99" t="str">
        <f>データ入力!AI314</f>
        <v/>
      </c>
      <c r="B255" s="9" t="str">
        <f>データ入力!AJ314</f>
        <v/>
      </c>
      <c r="C255" s="28" t="str">
        <f>データ入力!AK314</f>
        <v/>
      </c>
      <c r="D255" s="6" t="str">
        <f>データ入力!AZ314</f>
        <v/>
      </c>
      <c r="E255" s="148" t="str">
        <f>データ入力!BA314</f>
        <v/>
      </c>
      <c r="F255" s="148" t="str">
        <f>データ入力!BB314</f>
        <v/>
      </c>
      <c r="G255" s="148" t="str">
        <f>データ入力!BC314</f>
        <v/>
      </c>
      <c r="H255" s="148" t="str">
        <f>データ入力!BD314</f>
        <v/>
      </c>
      <c r="I255" s="148" t="str">
        <f>データ入力!BE314</f>
        <v/>
      </c>
      <c r="J255" s="148" t="str">
        <f>データ入力!BF314</f>
        <v/>
      </c>
      <c r="K255" s="148" t="str">
        <f>データ入力!BG314</f>
        <v/>
      </c>
      <c r="L255" s="32" t="str">
        <f>データ入力!BH314</f>
        <v/>
      </c>
      <c r="M255" s="148" t="str">
        <f>データ入力!BI314</f>
        <v/>
      </c>
      <c r="N255" s="148" t="str">
        <f>データ入力!BJ314</f>
        <v/>
      </c>
      <c r="O255" s="31" t="str">
        <f>データ入力!BK314</f>
        <v/>
      </c>
      <c r="P255" s="31" t="str">
        <f>データ入力!BL314</f>
        <v/>
      </c>
      <c r="Q255" s="150" t="str">
        <f>データ入力!BM314</f>
        <v/>
      </c>
      <c r="R255" s="31" t="str">
        <f>データ入力!BN314</f>
        <v/>
      </c>
      <c r="S255" s="150" t="str">
        <f>データ入力!BO314</f>
        <v/>
      </c>
      <c r="T255" s="150" t="str">
        <f>データ入力!BP314</f>
        <v/>
      </c>
    </row>
    <row r="256" spans="1:20" ht="26.25" customHeight="1">
      <c r="A256" s="99" t="str">
        <f>データ入力!AI315</f>
        <v/>
      </c>
      <c r="B256" s="9" t="str">
        <f>データ入力!AJ315</f>
        <v/>
      </c>
      <c r="C256" s="28" t="str">
        <f>データ入力!AK315</f>
        <v/>
      </c>
      <c r="D256" s="6" t="str">
        <f>データ入力!AZ315</f>
        <v/>
      </c>
      <c r="E256" s="148" t="str">
        <f>データ入力!BA315</f>
        <v/>
      </c>
      <c r="F256" s="148" t="str">
        <f>データ入力!BB315</f>
        <v/>
      </c>
      <c r="G256" s="148" t="str">
        <f>データ入力!BC315</f>
        <v/>
      </c>
      <c r="H256" s="148" t="str">
        <f>データ入力!BD315</f>
        <v/>
      </c>
      <c r="I256" s="148" t="str">
        <f>データ入力!BE315</f>
        <v/>
      </c>
      <c r="J256" s="148" t="str">
        <f>データ入力!BF315</f>
        <v/>
      </c>
      <c r="K256" s="148" t="str">
        <f>データ入力!BG315</f>
        <v/>
      </c>
      <c r="L256" s="32" t="str">
        <f>データ入力!BH315</f>
        <v/>
      </c>
      <c r="M256" s="148" t="str">
        <f>データ入力!BI315</f>
        <v/>
      </c>
      <c r="N256" s="148" t="str">
        <f>データ入力!BJ315</f>
        <v/>
      </c>
      <c r="O256" s="31" t="str">
        <f>データ入力!BK315</f>
        <v/>
      </c>
      <c r="P256" s="31" t="str">
        <f>データ入力!BL315</f>
        <v/>
      </c>
      <c r="Q256" s="150" t="str">
        <f>データ入力!BM315</f>
        <v/>
      </c>
      <c r="R256" s="31" t="str">
        <f>データ入力!BN315</f>
        <v/>
      </c>
      <c r="S256" s="150" t="str">
        <f>データ入力!BO315</f>
        <v/>
      </c>
      <c r="T256" s="150" t="str">
        <f>データ入力!BP315</f>
        <v/>
      </c>
    </row>
    <row r="257" spans="1:20" ht="26.25" customHeight="1">
      <c r="A257" s="99" t="str">
        <f>データ入力!AI316</f>
        <v/>
      </c>
      <c r="B257" s="9" t="str">
        <f>データ入力!AJ316</f>
        <v/>
      </c>
      <c r="C257" s="28" t="str">
        <f>データ入力!AK316</f>
        <v/>
      </c>
      <c r="D257" s="6" t="str">
        <f>データ入力!AZ316</f>
        <v/>
      </c>
      <c r="E257" s="148" t="str">
        <f>データ入力!BA316</f>
        <v/>
      </c>
      <c r="F257" s="148" t="str">
        <f>データ入力!BB316</f>
        <v/>
      </c>
      <c r="G257" s="148" t="str">
        <f>データ入力!BC316</f>
        <v/>
      </c>
      <c r="H257" s="148" t="str">
        <f>データ入力!BD316</f>
        <v/>
      </c>
      <c r="I257" s="148" t="str">
        <f>データ入力!BE316</f>
        <v/>
      </c>
      <c r="J257" s="148" t="str">
        <f>データ入力!BF316</f>
        <v/>
      </c>
      <c r="K257" s="148" t="str">
        <f>データ入力!BG316</f>
        <v/>
      </c>
      <c r="L257" s="32" t="str">
        <f>データ入力!BH316</f>
        <v/>
      </c>
      <c r="M257" s="148" t="str">
        <f>データ入力!BI316</f>
        <v/>
      </c>
      <c r="N257" s="148" t="str">
        <f>データ入力!BJ316</f>
        <v/>
      </c>
      <c r="O257" s="31" t="str">
        <f>データ入力!BK316</f>
        <v/>
      </c>
      <c r="P257" s="31" t="str">
        <f>データ入力!BL316</f>
        <v/>
      </c>
      <c r="Q257" s="150" t="str">
        <f>データ入力!BM316</f>
        <v/>
      </c>
      <c r="R257" s="31" t="str">
        <f>データ入力!BN316</f>
        <v/>
      </c>
      <c r="S257" s="150" t="str">
        <f>データ入力!BO316</f>
        <v/>
      </c>
      <c r="T257" s="150" t="str">
        <f>データ入力!BP316</f>
        <v/>
      </c>
    </row>
    <row r="258" spans="1:20" ht="26.25" customHeight="1">
      <c r="A258" s="99" t="str">
        <f>データ入力!AI317</f>
        <v/>
      </c>
      <c r="B258" s="9" t="str">
        <f>データ入力!AJ317</f>
        <v/>
      </c>
      <c r="C258" s="28" t="str">
        <f>データ入力!AK317</f>
        <v/>
      </c>
      <c r="D258" s="6" t="str">
        <f>データ入力!AZ317</f>
        <v/>
      </c>
      <c r="E258" s="148" t="str">
        <f>データ入力!BA317</f>
        <v/>
      </c>
      <c r="F258" s="148" t="str">
        <f>データ入力!BB317</f>
        <v/>
      </c>
      <c r="G258" s="148" t="str">
        <f>データ入力!BC317</f>
        <v/>
      </c>
      <c r="H258" s="148" t="str">
        <f>データ入力!BD317</f>
        <v/>
      </c>
      <c r="I258" s="148" t="str">
        <f>データ入力!BE317</f>
        <v/>
      </c>
      <c r="J258" s="148" t="str">
        <f>データ入力!BF317</f>
        <v/>
      </c>
      <c r="K258" s="148" t="str">
        <f>データ入力!BG317</f>
        <v/>
      </c>
      <c r="L258" s="32" t="str">
        <f>データ入力!BH317</f>
        <v/>
      </c>
      <c r="M258" s="148" t="str">
        <f>データ入力!BI317</f>
        <v/>
      </c>
      <c r="N258" s="148" t="str">
        <f>データ入力!BJ317</f>
        <v/>
      </c>
      <c r="O258" s="31" t="str">
        <f>データ入力!BK317</f>
        <v/>
      </c>
      <c r="P258" s="31" t="str">
        <f>データ入力!BL317</f>
        <v/>
      </c>
      <c r="Q258" s="150" t="str">
        <f>データ入力!BM317</f>
        <v/>
      </c>
      <c r="R258" s="31" t="str">
        <f>データ入力!BN317</f>
        <v/>
      </c>
      <c r="S258" s="150" t="str">
        <f>データ入力!BO317</f>
        <v/>
      </c>
      <c r="T258" s="150" t="str">
        <f>データ入力!BP317</f>
        <v/>
      </c>
    </row>
    <row r="259" spans="1:20" ht="26.25" customHeight="1">
      <c r="A259" s="99" t="str">
        <f>データ入力!AI318</f>
        <v/>
      </c>
      <c r="B259" s="9" t="str">
        <f>データ入力!AJ318</f>
        <v/>
      </c>
      <c r="C259" s="28" t="str">
        <f>データ入力!AK318</f>
        <v/>
      </c>
      <c r="D259" s="6" t="str">
        <f>データ入力!AZ318</f>
        <v/>
      </c>
      <c r="E259" s="148" t="str">
        <f>データ入力!BA318</f>
        <v/>
      </c>
      <c r="F259" s="148" t="str">
        <f>データ入力!BB318</f>
        <v/>
      </c>
      <c r="G259" s="148" t="str">
        <f>データ入力!BC318</f>
        <v/>
      </c>
      <c r="H259" s="148" t="str">
        <f>データ入力!BD318</f>
        <v/>
      </c>
      <c r="I259" s="148" t="str">
        <f>データ入力!BE318</f>
        <v/>
      </c>
      <c r="J259" s="148" t="str">
        <f>データ入力!BF318</f>
        <v/>
      </c>
      <c r="K259" s="148" t="str">
        <f>データ入力!BG318</f>
        <v/>
      </c>
      <c r="L259" s="32" t="str">
        <f>データ入力!BH318</f>
        <v/>
      </c>
      <c r="M259" s="148" t="str">
        <f>データ入力!BI318</f>
        <v/>
      </c>
      <c r="N259" s="148" t="str">
        <f>データ入力!BJ318</f>
        <v/>
      </c>
      <c r="O259" s="31" t="str">
        <f>データ入力!BK318</f>
        <v/>
      </c>
      <c r="P259" s="31" t="str">
        <f>データ入力!BL318</f>
        <v/>
      </c>
      <c r="Q259" s="150" t="str">
        <f>データ入力!BM318</f>
        <v/>
      </c>
      <c r="R259" s="31" t="str">
        <f>データ入力!BN318</f>
        <v/>
      </c>
      <c r="S259" s="150" t="str">
        <f>データ入力!BO318</f>
        <v/>
      </c>
      <c r="T259" s="150" t="str">
        <f>データ入力!BP318</f>
        <v/>
      </c>
    </row>
    <row r="260" spans="1:20" ht="26.25" customHeight="1">
      <c r="A260" s="99" t="str">
        <f>データ入力!AI319</f>
        <v/>
      </c>
      <c r="B260" s="9" t="str">
        <f>データ入力!AJ319</f>
        <v/>
      </c>
      <c r="C260" s="28" t="str">
        <f>データ入力!AK319</f>
        <v/>
      </c>
      <c r="D260" s="6" t="str">
        <f>データ入力!AZ319</f>
        <v/>
      </c>
      <c r="E260" s="148" t="str">
        <f>データ入力!BA319</f>
        <v/>
      </c>
      <c r="F260" s="148" t="str">
        <f>データ入力!BB319</f>
        <v/>
      </c>
      <c r="G260" s="148" t="str">
        <f>データ入力!BC319</f>
        <v/>
      </c>
      <c r="H260" s="148" t="str">
        <f>データ入力!BD319</f>
        <v/>
      </c>
      <c r="I260" s="148" t="str">
        <f>データ入力!BE319</f>
        <v/>
      </c>
      <c r="J260" s="148" t="str">
        <f>データ入力!BF319</f>
        <v/>
      </c>
      <c r="K260" s="148" t="str">
        <f>データ入力!BG319</f>
        <v/>
      </c>
      <c r="L260" s="32" t="str">
        <f>データ入力!BH319</f>
        <v/>
      </c>
      <c r="M260" s="148" t="str">
        <f>データ入力!BI319</f>
        <v/>
      </c>
      <c r="N260" s="148" t="str">
        <f>データ入力!BJ319</f>
        <v/>
      </c>
      <c r="O260" s="31" t="str">
        <f>データ入力!BK319</f>
        <v/>
      </c>
      <c r="P260" s="31" t="str">
        <f>データ入力!BL319</f>
        <v/>
      </c>
      <c r="Q260" s="150" t="str">
        <f>データ入力!BM319</f>
        <v/>
      </c>
      <c r="R260" s="31" t="str">
        <f>データ入力!BN319</f>
        <v/>
      </c>
      <c r="S260" s="150" t="str">
        <f>データ入力!BO319</f>
        <v/>
      </c>
      <c r="T260" s="150" t="str">
        <f>データ入力!BP319</f>
        <v/>
      </c>
    </row>
    <row r="261" spans="1:20" ht="26.25" customHeight="1">
      <c r="A261" s="99" t="str">
        <f>データ入力!AI320</f>
        <v/>
      </c>
      <c r="B261" s="9" t="str">
        <f>データ入力!AJ320</f>
        <v/>
      </c>
      <c r="C261" s="28" t="str">
        <f>データ入力!AK320</f>
        <v/>
      </c>
      <c r="D261" s="6" t="str">
        <f>データ入力!AZ320</f>
        <v/>
      </c>
      <c r="E261" s="148" t="str">
        <f>データ入力!BA320</f>
        <v/>
      </c>
      <c r="F261" s="148" t="str">
        <f>データ入力!BB320</f>
        <v/>
      </c>
      <c r="G261" s="148" t="str">
        <f>データ入力!BC320</f>
        <v/>
      </c>
      <c r="H261" s="148" t="str">
        <f>データ入力!BD320</f>
        <v/>
      </c>
      <c r="I261" s="148" t="str">
        <f>データ入力!BE320</f>
        <v/>
      </c>
      <c r="J261" s="148" t="str">
        <f>データ入力!BF320</f>
        <v/>
      </c>
      <c r="K261" s="148" t="str">
        <f>データ入力!BG320</f>
        <v/>
      </c>
      <c r="L261" s="32" t="str">
        <f>データ入力!BH320</f>
        <v/>
      </c>
      <c r="M261" s="148" t="str">
        <f>データ入力!BI320</f>
        <v/>
      </c>
      <c r="N261" s="148" t="str">
        <f>データ入力!BJ320</f>
        <v/>
      </c>
      <c r="O261" s="31" t="str">
        <f>データ入力!BK320</f>
        <v/>
      </c>
      <c r="P261" s="31" t="str">
        <f>データ入力!BL320</f>
        <v/>
      </c>
      <c r="Q261" s="150" t="str">
        <f>データ入力!BM320</f>
        <v/>
      </c>
      <c r="R261" s="31" t="str">
        <f>データ入力!BN320</f>
        <v/>
      </c>
      <c r="S261" s="150" t="str">
        <f>データ入力!BO320</f>
        <v/>
      </c>
      <c r="T261" s="150" t="str">
        <f>データ入力!BP320</f>
        <v/>
      </c>
    </row>
    <row r="262" spans="1:20" ht="26.25" customHeight="1">
      <c r="A262" s="99" t="str">
        <f>データ入力!AI321</f>
        <v/>
      </c>
      <c r="B262" s="9" t="str">
        <f>データ入力!AJ321</f>
        <v/>
      </c>
      <c r="C262" s="28" t="str">
        <f>データ入力!AK321</f>
        <v/>
      </c>
      <c r="D262" s="6" t="str">
        <f>データ入力!AZ321</f>
        <v/>
      </c>
      <c r="E262" s="148" t="str">
        <f>データ入力!BA321</f>
        <v/>
      </c>
      <c r="F262" s="148" t="str">
        <f>データ入力!BB321</f>
        <v/>
      </c>
      <c r="G262" s="148" t="str">
        <f>データ入力!BC321</f>
        <v/>
      </c>
      <c r="H262" s="148" t="str">
        <f>データ入力!BD321</f>
        <v/>
      </c>
      <c r="I262" s="148" t="str">
        <f>データ入力!BE321</f>
        <v/>
      </c>
      <c r="J262" s="148" t="str">
        <f>データ入力!BF321</f>
        <v/>
      </c>
      <c r="K262" s="148" t="str">
        <f>データ入力!BG321</f>
        <v/>
      </c>
      <c r="L262" s="32" t="str">
        <f>データ入力!BH321</f>
        <v/>
      </c>
      <c r="M262" s="148" t="str">
        <f>データ入力!BI321</f>
        <v/>
      </c>
      <c r="N262" s="148" t="str">
        <f>データ入力!BJ321</f>
        <v/>
      </c>
      <c r="O262" s="31" t="str">
        <f>データ入力!BK321</f>
        <v/>
      </c>
      <c r="P262" s="31" t="str">
        <f>データ入力!BL321</f>
        <v/>
      </c>
      <c r="Q262" s="150" t="str">
        <f>データ入力!BM321</f>
        <v/>
      </c>
      <c r="R262" s="31" t="str">
        <f>データ入力!BN321</f>
        <v/>
      </c>
      <c r="S262" s="150" t="str">
        <f>データ入力!BO321</f>
        <v/>
      </c>
      <c r="T262" s="150" t="str">
        <f>データ入力!BP321</f>
        <v/>
      </c>
    </row>
    <row r="263" spans="1:20" ht="26.25" customHeight="1">
      <c r="A263" s="99" t="str">
        <f>データ入力!AI322</f>
        <v/>
      </c>
      <c r="B263" s="9" t="str">
        <f>データ入力!AJ322</f>
        <v/>
      </c>
      <c r="C263" s="28" t="str">
        <f>データ入力!AK322</f>
        <v/>
      </c>
      <c r="D263" s="6" t="str">
        <f>データ入力!AZ322</f>
        <v/>
      </c>
      <c r="E263" s="148" t="str">
        <f>データ入力!BA322</f>
        <v/>
      </c>
      <c r="F263" s="148" t="str">
        <f>データ入力!BB322</f>
        <v/>
      </c>
      <c r="G263" s="148" t="str">
        <f>データ入力!BC322</f>
        <v/>
      </c>
      <c r="H263" s="148" t="str">
        <f>データ入力!BD322</f>
        <v/>
      </c>
      <c r="I263" s="148" t="str">
        <f>データ入力!BE322</f>
        <v/>
      </c>
      <c r="J263" s="148" t="str">
        <f>データ入力!BF322</f>
        <v/>
      </c>
      <c r="K263" s="148" t="str">
        <f>データ入力!BG322</f>
        <v/>
      </c>
      <c r="L263" s="32" t="str">
        <f>データ入力!BH322</f>
        <v/>
      </c>
      <c r="M263" s="148" t="str">
        <f>データ入力!BI322</f>
        <v/>
      </c>
      <c r="N263" s="148" t="str">
        <f>データ入力!BJ322</f>
        <v/>
      </c>
      <c r="O263" s="31" t="str">
        <f>データ入力!BK322</f>
        <v/>
      </c>
      <c r="P263" s="31" t="str">
        <f>データ入力!BL322</f>
        <v/>
      </c>
      <c r="Q263" s="150" t="str">
        <f>データ入力!BM322</f>
        <v/>
      </c>
      <c r="R263" s="31" t="str">
        <f>データ入力!BN322</f>
        <v/>
      </c>
      <c r="S263" s="150" t="str">
        <f>データ入力!BO322</f>
        <v/>
      </c>
      <c r="T263" s="150" t="str">
        <f>データ入力!BP322</f>
        <v/>
      </c>
    </row>
    <row r="264" spans="1:20" ht="26.25" customHeight="1">
      <c r="A264" s="99" t="str">
        <f>データ入力!AI323</f>
        <v/>
      </c>
      <c r="B264" s="9" t="str">
        <f>データ入力!AJ323</f>
        <v/>
      </c>
      <c r="C264" s="28" t="str">
        <f>データ入力!AK323</f>
        <v/>
      </c>
      <c r="D264" s="6" t="str">
        <f>データ入力!AZ323</f>
        <v/>
      </c>
      <c r="E264" s="148" t="str">
        <f>データ入力!BA323</f>
        <v/>
      </c>
      <c r="F264" s="148" t="str">
        <f>データ入力!BB323</f>
        <v/>
      </c>
      <c r="G264" s="148" t="str">
        <f>データ入力!BC323</f>
        <v/>
      </c>
      <c r="H264" s="148" t="str">
        <f>データ入力!BD323</f>
        <v/>
      </c>
      <c r="I264" s="148" t="str">
        <f>データ入力!BE323</f>
        <v/>
      </c>
      <c r="J264" s="148" t="str">
        <f>データ入力!BF323</f>
        <v/>
      </c>
      <c r="K264" s="148" t="str">
        <f>データ入力!BG323</f>
        <v/>
      </c>
      <c r="L264" s="32" t="str">
        <f>データ入力!BH323</f>
        <v/>
      </c>
      <c r="M264" s="148" t="str">
        <f>データ入力!BI323</f>
        <v/>
      </c>
      <c r="N264" s="148" t="str">
        <f>データ入力!BJ323</f>
        <v/>
      </c>
      <c r="O264" s="31" t="str">
        <f>データ入力!BK323</f>
        <v/>
      </c>
      <c r="P264" s="31" t="str">
        <f>データ入力!BL323</f>
        <v/>
      </c>
      <c r="Q264" s="150" t="str">
        <f>データ入力!BM323</f>
        <v/>
      </c>
      <c r="R264" s="31" t="str">
        <f>データ入力!BN323</f>
        <v/>
      </c>
      <c r="S264" s="150" t="str">
        <f>データ入力!BO323</f>
        <v/>
      </c>
      <c r="T264" s="150" t="str">
        <f>データ入力!BP323</f>
        <v/>
      </c>
    </row>
    <row r="265" spans="1:20" ht="26.25" customHeight="1">
      <c r="A265" s="99" t="str">
        <f>データ入力!AI324</f>
        <v/>
      </c>
      <c r="B265" s="9" t="str">
        <f>データ入力!AJ324</f>
        <v/>
      </c>
      <c r="C265" s="28" t="str">
        <f>データ入力!AK324</f>
        <v/>
      </c>
      <c r="D265" s="6" t="str">
        <f>データ入力!AZ324</f>
        <v/>
      </c>
      <c r="E265" s="148" t="str">
        <f>データ入力!BA324</f>
        <v/>
      </c>
      <c r="F265" s="148" t="str">
        <f>データ入力!BB324</f>
        <v/>
      </c>
      <c r="G265" s="148" t="str">
        <f>データ入力!BC324</f>
        <v/>
      </c>
      <c r="H265" s="148" t="str">
        <f>データ入力!BD324</f>
        <v/>
      </c>
      <c r="I265" s="148" t="str">
        <f>データ入力!BE324</f>
        <v/>
      </c>
      <c r="J265" s="148" t="str">
        <f>データ入力!BF324</f>
        <v/>
      </c>
      <c r="K265" s="148" t="str">
        <f>データ入力!BG324</f>
        <v/>
      </c>
      <c r="L265" s="32" t="str">
        <f>データ入力!BH324</f>
        <v/>
      </c>
      <c r="M265" s="148" t="str">
        <f>データ入力!BI324</f>
        <v/>
      </c>
      <c r="N265" s="148" t="str">
        <f>データ入力!BJ324</f>
        <v/>
      </c>
      <c r="O265" s="31" t="str">
        <f>データ入力!BK324</f>
        <v/>
      </c>
      <c r="P265" s="31" t="str">
        <f>データ入力!BL324</f>
        <v/>
      </c>
      <c r="Q265" s="150" t="str">
        <f>データ入力!BM324</f>
        <v/>
      </c>
      <c r="R265" s="31" t="str">
        <f>データ入力!BN324</f>
        <v/>
      </c>
      <c r="S265" s="150" t="str">
        <f>データ入力!BO324</f>
        <v/>
      </c>
      <c r="T265" s="150" t="str">
        <f>データ入力!BP324</f>
        <v/>
      </c>
    </row>
    <row r="266" spans="1:20" ht="26.25" customHeight="1">
      <c r="A266" s="99" t="str">
        <f>データ入力!AI325</f>
        <v/>
      </c>
      <c r="B266" s="9" t="str">
        <f>データ入力!AJ325</f>
        <v/>
      </c>
      <c r="C266" s="28" t="str">
        <f>データ入力!AK325</f>
        <v/>
      </c>
      <c r="D266" s="6" t="str">
        <f>データ入力!AZ325</f>
        <v/>
      </c>
      <c r="E266" s="148" t="str">
        <f>データ入力!BA325</f>
        <v/>
      </c>
      <c r="F266" s="148" t="str">
        <f>データ入力!BB325</f>
        <v/>
      </c>
      <c r="G266" s="148" t="str">
        <f>データ入力!BC325</f>
        <v/>
      </c>
      <c r="H266" s="148" t="str">
        <f>データ入力!BD325</f>
        <v/>
      </c>
      <c r="I266" s="148" t="str">
        <f>データ入力!BE325</f>
        <v/>
      </c>
      <c r="J266" s="148" t="str">
        <f>データ入力!BF325</f>
        <v/>
      </c>
      <c r="K266" s="148" t="str">
        <f>データ入力!BG325</f>
        <v/>
      </c>
      <c r="L266" s="32" t="str">
        <f>データ入力!BH325</f>
        <v/>
      </c>
      <c r="M266" s="148" t="str">
        <f>データ入力!BI325</f>
        <v/>
      </c>
      <c r="N266" s="148" t="str">
        <f>データ入力!BJ325</f>
        <v/>
      </c>
      <c r="O266" s="31" t="str">
        <f>データ入力!BK325</f>
        <v/>
      </c>
      <c r="P266" s="31" t="str">
        <f>データ入力!BL325</f>
        <v/>
      </c>
      <c r="Q266" s="150" t="str">
        <f>データ入力!BM325</f>
        <v/>
      </c>
      <c r="R266" s="31" t="str">
        <f>データ入力!BN325</f>
        <v/>
      </c>
      <c r="S266" s="150" t="str">
        <f>データ入力!BO325</f>
        <v/>
      </c>
      <c r="T266" s="150" t="str">
        <f>データ入力!BP325</f>
        <v/>
      </c>
    </row>
    <row r="267" spans="1:20" ht="26.25" customHeight="1">
      <c r="A267" s="99" t="str">
        <f>データ入力!AI326</f>
        <v/>
      </c>
      <c r="B267" s="9" t="str">
        <f>データ入力!AJ326</f>
        <v/>
      </c>
      <c r="C267" s="28" t="str">
        <f>データ入力!AK326</f>
        <v/>
      </c>
      <c r="D267" s="6" t="str">
        <f>データ入力!AZ326</f>
        <v/>
      </c>
      <c r="E267" s="148" t="str">
        <f>データ入力!BA326</f>
        <v/>
      </c>
      <c r="F267" s="148" t="str">
        <f>データ入力!BB326</f>
        <v/>
      </c>
      <c r="G267" s="148" t="str">
        <f>データ入力!BC326</f>
        <v/>
      </c>
      <c r="H267" s="148" t="str">
        <f>データ入力!BD326</f>
        <v/>
      </c>
      <c r="I267" s="148" t="str">
        <f>データ入力!BE326</f>
        <v/>
      </c>
      <c r="J267" s="148" t="str">
        <f>データ入力!BF326</f>
        <v/>
      </c>
      <c r="K267" s="148" t="str">
        <f>データ入力!BG326</f>
        <v/>
      </c>
      <c r="L267" s="32" t="str">
        <f>データ入力!BH326</f>
        <v/>
      </c>
      <c r="M267" s="148" t="str">
        <f>データ入力!BI326</f>
        <v/>
      </c>
      <c r="N267" s="148" t="str">
        <f>データ入力!BJ326</f>
        <v/>
      </c>
      <c r="O267" s="31" t="str">
        <f>データ入力!BK326</f>
        <v/>
      </c>
      <c r="P267" s="31" t="str">
        <f>データ入力!BL326</f>
        <v/>
      </c>
      <c r="Q267" s="150" t="str">
        <f>データ入力!BM326</f>
        <v/>
      </c>
      <c r="R267" s="31" t="str">
        <f>データ入力!BN326</f>
        <v/>
      </c>
      <c r="S267" s="150" t="str">
        <f>データ入力!BO326</f>
        <v/>
      </c>
      <c r="T267" s="150" t="str">
        <f>データ入力!BP326</f>
        <v/>
      </c>
    </row>
    <row r="268" spans="1:20" ht="26.25" customHeight="1">
      <c r="A268" s="99" t="str">
        <f>データ入力!AI327</f>
        <v/>
      </c>
      <c r="B268" s="9" t="str">
        <f>データ入力!AJ327</f>
        <v/>
      </c>
      <c r="C268" s="28" t="str">
        <f>データ入力!AK327</f>
        <v/>
      </c>
      <c r="D268" s="6" t="str">
        <f>データ入力!AZ327</f>
        <v/>
      </c>
      <c r="E268" s="148" t="str">
        <f>データ入力!BA327</f>
        <v/>
      </c>
      <c r="F268" s="148" t="str">
        <f>データ入力!BB327</f>
        <v/>
      </c>
      <c r="G268" s="148" t="str">
        <f>データ入力!BC327</f>
        <v/>
      </c>
      <c r="H268" s="148" t="str">
        <f>データ入力!BD327</f>
        <v/>
      </c>
      <c r="I268" s="148" t="str">
        <f>データ入力!BE327</f>
        <v/>
      </c>
      <c r="J268" s="148" t="str">
        <f>データ入力!BF327</f>
        <v/>
      </c>
      <c r="K268" s="148" t="str">
        <f>データ入力!BG327</f>
        <v/>
      </c>
      <c r="L268" s="32" t="str">
        <f>データ入力!BH327</f>
        <v/>
      </c>
      <c r="M268" s="148" t="str">
        <f>データ入力!BI327</f>
        <v/>
      </c>
      <c r="N268" s="148" t="str">
        <f>データ入力!BJ327</f>
        <v/>
      </c>
      <c r="O268" s="31" t="str">
        <f>データ入力!BK327</f>
        <v/>
      </c>
      <c r="P268" s="31" t="str">
        <f>データ入力!BL327</f>
        <v/>
      </c>
      <c r="Q268" s="150" t="str">
        <f>データ入力!BM327</f>
        <v/>
      </c>
      <c r="R268" s="31" t="str">
        <f>データ入力!BN327</f>
        <v/>
      </c>
      <c r="S268" s="150" t="str">
        <f>データ入力!BO327</f>
        <v/>
      </c>
      <c r="T268" s="150" t="str">
        <f>データ入力!BP327</f>
        <v/>
      </c>
    </row>
    <row r="269" spans="1:20" ht="26.25" customHeight="1">
      <c r="A269" s="99" t="str">
        <f>データ入力!AI328</f>
        <v/>
      </c>
      <c r="B269" s="9" t="str">
        <f>データ入力!AJ328</f>
        <v/>
      </c>
      <c r="C269" s="28" t="str">
        <f>データ入力!AK328</f>
        <v/>
      </c>
      <c r="D269" s="6" t="str">
        <f>データ入力!AZ328</f>
        <v/>
      </c>
      <c r="E269" s="148" t="str">
        <f>データ入力!BA328</f>
        <v/>
      </c>
      <c r="F269" s="148" t="str">
        <f>データ入力!BB328</f>
        <v/>
      </c>
      <c r="G269" s="148" t="str">
        <f>データ入力!BC328</f>
        <v/>
      </c>
      <c r="H269" s="148" t="str">
        <f>データ入力!BD328</f>
        <v/>
      </c>
      <c r="I269" s="148" t="str">
        <f>データ入力!BE328</f>
        <v/>
      </c>
      <c r="J269" s="148" t="str">
        <f>データ入力!BF328</f>
        <v/>
      </c>
      <c r="K269" s="148" t="str">
        <f>データ入力!BG328</f>
        <v/>
      </c>
      <c r="L269" s="32" t="str">
        <f>データ入力!BH328</f>
        <v/>
      </c>
      <c r="M269" s="148" t="str">
        <f>データ入力!BI328</f>
        <v/>
      </c>
      <c r="N269" s="148" t="str">
        <f>データ入力!BJ328</f>
        <v/>
      </c>
      <c r="O269" s="31" t="str">
        <f>データ入力!BK328</f>
        <v/>
      </c>
      <c r="P269" s="31" t="str">
        <f>データ入力!BL328</f>
        <v/>
      </c>
      <c r="Q269" s="150" t="str">
        <f>データ入力!BM328</f>
        <v/>
      </c>
      <c r="R269" s="31" t="str">
        <f>データ入力!BN328</f>
        <v/>
      </c>
      <c r="S269" s="150" t="str">
        <f>データ入力!BO328</f>
        <v/>
      </c>
      <c r="T269" s="150" t="str">
        <f>データ入力!BP328</f>
        <v/>
      </c>
    </row>
    <row r="270" spans="1:20" ht="26.25" customHeight="1">
      <c r="A270" s="99" t="str">
        <f>データ入力!AI329</f>
        <v/>
      </c>
      <c r="B270" s="9" t="str">
        <f>データ入力!AJ329</f>
        <v/>
      </c>
      <c r="C270" s="28" t="str">
        <f>データ入力!AK329</f>
        <v/>
      </c>
      <c r="D270" s="6" t="str">
        <f>データ入力!AZ329</f>
        <v/>
      </c>
      <c r="E270" s="148" t="str">
        <f>データ入力!BA329</f>
        <v/>
      </c>
      <c r="F270" s="148" t="str">
        <f>データ入力!BB329</f>
        <v/>
      </c>
      <c r="G270" s="148" t="str">
        <f>データ入力!BC329</f>
        <v/>
      </c>
      <c r="H270" s="148" t="str">
        <f>データ入力!BD329</f>
        <v/>
      </c>
      <c r="I270" s="148" t="str">
        <f>データ入力!BE329</f>
        <v/>
      </c>
      <c r="J270" s="148" t="str">
        <f>データ入力!BF329</f>
        <v/>
      </c>
      <c r="K270" s="148" t="str">
        <f>データ入力!BG329</f>
        <v/>
      </c>
      <c r="L270" s="32" t="str">
        <f>データ入力!BH329</f>
        <v/>
      </c>
      <c r="M270" s="148" t="str">
        <f>データ入力!BI329</f>
        <v/>
      </c>
      <c r="N270" s="148" t="str">
        <f>データ入力!BJ329</f>
        <v/>
      </c>
      <c r="O270" s="31" t="str">
        <f>データ入力!BK329</f>
        <v/>
      </c>
      <c r="P270" s="31" t="str">
        <f>データ入力!BL329</f>
        <v/>
      </c>
      <c r="Q270" s="150" t="str">
        <f>データ入力!BM329</f>
        <v/>
      </c>
      <c r="R270" s="31" t="str">
        <f>データ入力!BN329</f>
        <v/>
      </c>
      <c r="S270" s="150" t="str">
        <f>データ入力!BO329</f>
        <v/>
      </c>
      <c r="T270" s="150" t="str">
        <f>データ入力!BP329</f>
        <v/>
      </c>
    </row>
    <row r="271" spans="1:20" ht="26.25" customHeight="1">
      <c r="A271" s="99" t="str">
        <f>データ入力!AI330</f>
        <v/>
      </c>
      <c r="B271" s="9" t="str">
        <f>データ入力!AJ330</f>
        <v/>
      </c>
      <c r="C271" s="28" t="str">
        <f>データ入力!AK330</f>
        <v/>
      </c>
      <c r="D271" s="6" t="str">
        <f>データ入力!AZ330</f>
        <v/>
      </c>
      <c r="E271" s="148" t="str">
        <f>データ入力!BA330</f>
        <v/>
      </c>
      <c r="F271" s="148" t="str">
        <f>データ入力!BB330</f>
        <v/>
      </c>
      <c r="G271" s="148" t="str">
        <f>データ入力!BC330</f>
        <v/>
      </c>
      <c r="H271" s="148" t="str">
        <f>データ入力!BD330</f>
        <v/>
      </c>
      <c r="I271" s="148" t="str">
        <f>データ入力!BE330</f>
        <v/>
      </c>
      <c r="J271" s="148" t="str">
        <f>データ入力!BF330</f>
        <v/>
      </c>
      <c r="K271" s="148" t="str">
        <f>データ入力!BG330</f>
        <v/>
      </c>
      <c r="L271" s="32" t="str">
        <f>データ入力!BH330</f>
        <v/>
      </c>
      <c r="M271" s="148" t="str">
        <f>データ入力!BI330</f>
        <v/>
      </c>
      <c r="N271" s="148" t="str">
        <f>データ入力!BJ330</f>
        <v/>
      </c>
      <c r="O271" s="31" t="str">
        <f>データ入力!BK330</f>
        <v/>
      </c>
      <c r="P271" s="31" t="str">
        <f>データ入力!BL330</f>
        <v/>
      </c>
      <c r="Q271" s="150" t="str">
        <f>データ入力!BM330</f>
        <v/>
      </c>
      <c r="R271" s="31" t="str">
        <f>データ入力!BN330</f>
        <v/>
      </c>
      <c r="S271" s="150" t="str">
        <f>データ入力!BO330</f>
        <v/>
      </c>
      <c r="T271" s="150" t="str">
        <f>データ入力!BP330</f>
        <v/>
      </c>
    </row>
    <row r="272" spans="1:20" ht="26.25" customHeight="1">
      <c r="A272" s="99" t="str">
        <f>データ入力!AI331</f>
        <v/>
      </c>
      <c r="B272" s="9" t="str">
        <f>データ入力!AJ331</f>
        <v/>
      </c>
      <c r="C272" s="28" t="str">
        <f>データ入力!AK331</f>
        <v/>
      </c>
      <c r="D272" s="6" t="str">
        <f>データ入力!AZ331</f>
        <v/>
      </c>
      <c r="E272" s="148" t="str">
        <f>データ入力!BA331</f>
        <v/>
      </c>
      <c r="F272" s="148" t="str">
        <f>データ入力!BB331</f>
        <v/>
      </c>
      <c r="G272" s="148" t="str">
        <f>データ入力!BC331</f>
        <v/>
      </c>
      <c r="H272" s="148" t="str">
        <f>データ入力!BD331</f>
        <v/>
      </c>
      <c r="I272" s="148" t="str">
        <f>データ入力!BE331</f>
        <v/>
      </c>
      <c r="J272" s="148" t="str">
        <f>データ入力!BF331</f>
        <v/>
      </c>
      <c r="K272" s="148" t="str">
        <f>データ入力!BG331</f>
        <v/>
      </c>
      <c r="L272" s="32" t="str">
        <f>データ入力!BH331</f>
        <v/>
      </c>
      <c r="M272" s="148" t="str">
        <f>データ入力!BI331</f>
        <v/>
      </c>
      <c r="N272" s="148" t="str">
        <f>データ入力!BJ331</f>
        <v/>
      </c>
      <c r="O272" s="31" t="str">
        <f>データ入力!BK331</f>
        <v/>
      </c>
      <c r="P272" s="31" t="str">
        <f>データ入力!BL331</f>
        <v/>
      </c>
      <c r="Q272" s="150" t="str">
        <f>データ入力!BM331</f>
        <v/>
      </c>
      <c r="R272" s="31" t="str">
        <f>データ入力!BN331</f>
        <v/>
      </c>
      <c r="S272" s="150" t="str">
        <f>データ入力!BO331</f>
        <v/>
      </c>
      <c r="T272" s="150" t="str">
        <f>データ入力!BP331</f>
        <v/>
      </c>
    </row>
    <row r="273" spans="1:20" ht="26.25" customHeight="1">
      <c r="A273" s="99" t="str">
        <f>データ入力!AI332</f>
        <v/>
      </c>
      <c r="B273" s="9" t="str">
        <f>データ入力!AJ332</f>
        <v/>
      </c>
      <c r="C273" s="28" t="str">
        <f>データ入力!AK332</f>
        <v/>
      </c>
      <c r="D273" s="6" t="str">
        <f>データ入力!AZ332</f>
        <v/>
      </c>
      <c r="E273" s="148" t="str">
        <f>データ入力!BA332</f>
        <v/>
      </c>
      <c r="F273" s="148" t="str">
        <f>データ入力!BB332</f>
        <v/>
      </c>
      <c r="G273" s="148" t="str">
        <f>データ入力!BC332</f>
        <v/>
      </c>
      <c r="H273" s="148" t="str">
        <f>データ入力!BD332</f>
        <v/>
      </c>
      <c r="I273" s="148" t="str">
        <f>データ入力!BE332</f>
        <v/>
      </c>
      <c r="J273" s="148" t="str">
        <f>データ入力!BF332</f>
        <v/>
      </c>
      <c r="K273" s="148" t="str">
        <f>データ入力!BG332</f>
        <v/>
      </c>
      <c r="L273" s="32" t="str">
        <f>データ入力!BH332</f>
        <v/>
      </c>
      <c r="M273" s="148" t="str">
        <f>データ入力!BI332</f>
        <v/>
      </c>
      <c r="N273" s="148" t="str">
        <f>データ入力!BJ332</f>
        <v/>
      </c>
      <c r="O273" s="31" t="str">
        <f>データ入力!BK332</f>
        <v/>
      </c>
      <c r="P273" s="31" t="str">
        <f>データ入力!BL332</f>
        <v/>
      </c>
      <c r="Q273" s="150" t="str">
        <f>データ入力!BM332</f>
        <v/>
      </c>
      <c r="R273" s="31" t="str">
        <f>データ入力!BN332</f>
        <v/>
      </c>
      <c r="S273" s="150" t="str">
        <f>データ入力!BO332</f>
        <v/>
      </c>
      <c r="T273" s="150" t="str">
        <f>データ入力!BP332</f>
        <v/>
      </c>
    </row>
    <row r="274" spans="1:20" ht="26.25" customHeight="1">
      <c r="A274" s="99" t="str">
        <f>データ入力!AI333</f>
        <v/>
      </c>
      <c r="B274" s="9" t="str">
        <f>データ入力!AJ333</f>
        <v/>
      </c>
      <c r="C274" s="28" t="str">
        <f>データ入力!AK333</f>
        <v/>
      </c>
      <c r="D274" s="6" t="str">
        <f>データ入力!AZ333</f>
        <v/>
      </c>
      <c r="E274" s="148" t="str">
        <f>データ入力!BA333</f>
        <v/>
      </c>
      <c r="F274" s="148" t="str">
        <f>データ入力!BB333</f>
        <v/>
      </c>
      <c r="G274" s="148" t="str">
        <f>データ入力!BC333</f>
        <v/>
      </c>
      <c r="H274" s="148" t="str">
        <f>データ入力!BD333</f>
        <v/>
      </c>
      <c r="I274" s="148" t="str">
        <f>データ入力!BE333</f>
        <v/>
      </c>
      <c r="J274" s="148" t="str">
        <f>データ入力!BF333</f>
        <v/>
      </c>
      <c r="K274" s="148" t="str">
        <f>データ入力!BG333</f>
        <v/>
      </c>
      <c r="L274" s="32" t="str">
        <f>データ入力!BH333</f>
        <v/>
      </c>
      <c r="M274" s="148" t="str">
        <f>データ入力!BI333</f>
        <v/>
      </c>
      <c r="N274" s="148" t="str">
        <f>データ入力!BJ333</f>
        <v/>
      </c>
      <c r="O274" s="31" t="str">
        <f>データ入力!BK333</f>
        <v/>
      </c>
      <c r="P274" s="31" t="str">
        <f>データ入力!BL333</f>
        <v/>
      </c>
      <c r="Q274" s="150" t="str">
        <f>データ入力!BM333</f>
        <v/>
      </c>
      <c r="R274" s="31" t="str">
        <f>データ入力!BN333</f>
        <v/>
      </c>
      <c r="S274" s="150" t="str">
        <f>データ入力!BO333</f>
        <v/>
      </c>
      <c r="T274" s="150" t="str">
        <f>データ入力!BP333</f>
        <v/>
      </c>
    </row>
    <row r="275" spans="1:20" ht="26.25" customHeight="1">
      <c r="A275" s="99" t="str">
        <f>データ入力!AI334</f>
        <v/>
      </c>
      <c r="B275" s="9" t="str">
        <f>データ入力!AJ334</f>
        <v/>
      </c>
      <c r="C275" s="28" t="str">
        <f>データ入力!AK334</f>
        <v/>
      </c>
      <c r="D275" s="6" t="str">
        <f>データ入力!AZ334</f>
        <v/>
      </c>
      <c r="E275" s="148" t="str">
        <f>データ入力!BA334</f>
        <v/>
      </c>
      <c r="F275" s="148" t="str">
        <f>データ入力!BB334</f>
        <v/>
      </c>
      <c r="G275" s="148" t="str">
        <f>データ入力!BC334</f>
        <v/>
      </c>
      <c r="H275" s="148" t="str">
        <f>データ入力!BD334</f>
        <v/>
      </c>
      <c r="I275" s="148" t="str">
        <f>データ入力!BE334</f>
        <v/>
      </c>
      <c r="J275" s="148" t="str">
        <f>データ入力!BF334</f>
        <v/>
      </c>
      <c r="K275" s="148" t="str">
        <f>データ入力!BG334</f>
        <v/>
      </c>
      <c r="L275" s="32" t="str">
        <f>データ入力!BH334</f>
        <v/>
      </c>
      <c r="M275" s="148" t="str">
        <f>データ入力!BI334</f>
        <v/>
      </c>
      <c r="N275" s="148" t="str">
        <f>データ入力!BJ334</f>
        <v/>
      </c>
      <c r="O275" s="31" t="str">
        <f>データ入力!BK334</f>
        <v/>
      </c>
      <c r="P275" s="31" t="str">
        <f>データ入力!BL334</f>
        <v/>
      </c>
      <c r="Q275" s="150" t="str">
        <f>データ入力!BM334</f>
        <v/>
      </c>
      <c r="R275" s="31" t="str">
        <f>データ入力!BN334</f>
        <v/>
      </c>
      <c r="S275" s="150" t="str">
        <f>データ入力!BO334</f>
        <v/>
      </c>
      <c r="T275" s="150" t="str">
        <f>データ入力!BP334</f>
        <v/>
      </c>
    </row>
    <row r="276" spans="1:20" ht="26.25" customHeight="1">
      <c r="A276" s="99" t="str">
        <f>データ入力!AI335</f>
        <v/>
      </c>
      <c r="B276" s="9" t="str">
        <f>データ入力!AJ335</f>
        <v/>
      </c>
      <c r="C276" s="28" t="str">
        <f>データ入力!AK335</f>
        <v/>
      </c>
      <c r="D276" s="6" t="str">
        <f>データ入力!AZ335</f>
        <v/>
      </c>
      <c r="E276" s="148" t="str">
        <f>データ入力!BA335</f>
        <v/>
      </c>
      <c r="F276" s="148" t="str">
        <f>データ入力!BB335</f>
        <v/>
      </c>
      <c r="G276" s="148" t="str">
        <f>データ入力!BC335</f>
        <v/>
      </c>
      <c r="H276" s="148" t="str">
        <f>データ入力!BD335</f>
        <v/>
      </c>
      <c r="I276" s="148" t="str">
        <f>データ入力!BE335</f>
        <v/>
      </c>
      <c r="J276" s="148" t="str">
        <f>データ入力!BF335</f>
        <v/>
      </c>
      <c r="K276" s="148" t="str">
        <f>データ入力!BG335</f>
        <v/>
      </c>
      <c r="L276" s="32" t="str">
        <f>データ入力!BH335</f>
        <v/>
      </c>
      <c r="M276" s="148" t="str">
        <f>データ入力!BI335</f>
        <v/>
      </c>
      <c r="N276" s="148" t="str">
        <f>データ入力!BJ335</f>
        <v/>
      </c>
      <c r="O276" s="31" t="str">
        <f>データ入力!BK335</f>
        <v/>
      </c>
      <c r="P276" s="31" t="str">
        <f>データ入力!BL335</f>
        <v/>
      </c>
      <c r="Q276" s="150" t="str">
        <f>データ入力!BM335</f>
        <v/>
      </c>
      <c r="R276" s="31" t="str">
        <f>データ入力!BN335</f>
        <v/>
      </c>
      <c r="S276" s="150" t="str">
        <f>データ入力!BO335</f>
        <v/>
      </c>
      <c r="T276" s="150" t="str">
        <f>データ入力!BP335</f>
        <v/>
      </c>
    </row>
    <row r="277" spans="1:20" ht="26.25" customHeight="1">
      <c r="A277" s="99" t="str">
        <f>データ入力!AI336</f>
        <v/>
      </c>
      <c r="B277" s="9" t="str">
        <f>データ入力!AJ336</f>
        <v/>
      </c>
      <c r="C277" s="28" t="str">
        <f>データ入力!AK336</f>
        <v/>
      </c>
      <c r="D277" s="6" t="str">
        <f>データ入力!AZ336</f>
        <v/>
      </c>
      <c r="E277" s="148" t="str">
        <f>データ入力!BA336</f>
        <v/>
      </c>
      <c r="F277" s="148" t="str">
        <f>データ入力!BB336</f>
        <v/>
      </c>
      <c r="G277" s="148" t="str">
        <f>データ入力!BC336</f>
        <v/>
      </c>
      <c r="H277" s="148" t="str">
        <f>データ入力!BD336</f>
        <v/>
      </c>
      <c r="I277" s="148" t="str">
        <f>データ入力!BE336</f>
        <v/>
      </c>
      <c r="J277" s="148" t="str">
        <f>データ入力!BF336</f>
        <v/>
      </c>
      <c r="K277" s="148" t="str">
        <f>データ入力!BG336</f>
        <v/>
      </c>
      <c r="L277" s="32" t="str">
        <f>データ入力!BH336</f>
        <v/>
      </c>
      <c r="M277" s="148" t="str">
        <f>データ入力!BI336</f>
        <v/>
      </c>
      <c r="N277" s="148" t="str">
        <f>データ入力!BJ336</f>
        <v/>
      </c>
      <c r="O277" s="31" t="str">
        <f>データ入力!BK336</f>
        <v/>
      </c>
      <c r="P277" s="31" t="str">
        <f>データ入力!BL336</f>
        <v/>
      </c>
      <c r="Q277" s="150" t="str">
        <f>データ入力!BM336</f>
        <v/>
      </c>
      <c r="R277" s="31" t="str">
        <f>データ入力!BN336</f>
        <v/>
      </c>
      <c r="S277" s="150" t="str">
        <f>データ入力!BO336</f>
        <v/>
      </c>
      <c r="T277" s="150" t="str">
        <f>データ入力!BP336</f>
        <v/>
      </c>
    </row>
    <row r="278" spans="1:20" ht="26.25" customHeight="1">
      <c r="A278" s="99" t="str">
        <f>データ入力!AI337</f>
        <v/>
      </c>
      <c r="B278" s="9" t="str">
        <f>データ入力!AJ337</f>
        <v/>
      </c>
      <c r="C278" s="28" t="str">
        <f>データ入力!AK337</f>
        <v/>
      </c>
      <c r="D278" s="6" t="str">
        <f>データ入力!AZ337</f>
        <v/>
      </c>
      <c r="E278" s="148" t="str">
        <f>データ入力!BA337</f>
        <v/>
      </c>
      <c r="F278" s="148" t="str">
        <f>データ入力!BB337</f>
        <v/>
      </c>
      <c r="G278" s="148" t="str">
        <f>データ入力!BC337</f>
        <v/>
      </c>
      <c r="H278" s="148" t="str">
        <f>データ入力!BD337</f>
        <v/>
      </c>
      <c r="I278" s="148" t="str">
        <f>データ入力!BE337</f>
        <v/>
      </c>
      <c r="J278" s="148" t="str">
        <f>データ入力!BF337</f>
        <v/>
      </c>
      <c r="K278" s="148" t="str">
        <f>データ入力!BG337</f>
        <v/>
      </c>
      <c r="L278" s="32" t="str">
        <f>データ入力!BH337</f>
        <v/>
      </c>
      <c r="M278" s="148" t="str">
        <f>データ入力!BI337</f>
        <v/>
      </c>
      <c r="N278" s="148" t="str">
        <f>データ入力!BJ337</f>
        <v/>
      </c>
      <c r="O278" s="31" t="str">
        <f>データ入力!BK337</f>
        <v/>
      </c>
      <c r="P278" s="31" t="str">
        <f>データ入力!BL337</f>
        <v/>
      </c>
      <c r="Q278" s="150" t="str">
        <f>データ入力!BM337</f>
        <v/>
      </c>
      <c r="R278" s="31" t="str">
        <f>データ入力!BN337</f>
        <v/>
      </c>
      <c r="S278" s="150" t="str">
        <f>データ入力!BO337</f>
        <v/>
      </c>
      <c r="T278" s="150" t="str">
        <f>データ入力!BP337</f>
        <v/>
      </c>
    </row>
    <row r="279" spans="1:20" ht="26.25" customHeight="1">
      <c r="A279" s="99" t="str">
        <f>データ入力!AI338</f>
        <v/>
      </c>
      <c r="B279" s="9" t="str">
        <f>データ入力!AJ338</f>
        <v/>
      </c>
      <c r="C279" s="28" t="str">
        <f>データ入力!AK338</f>
        <v/>
      </c>
      <c r="D279" s="6" t="str">
        <f>データ入力!AZ338</f>
        <v/>
      </c>
      <c r="E279" s="148" t="str">
        <f>データ入力!BA338</f>
        <v/>
      </c>
      <c r="F279" s="148" t="str">
        <f>データ入力!BB338</f>
        <v/>
      </c>
      <c r="G279" s="148" t="str">
        <f>データ入力!BC338</f>
        <v/>
      </c>
      <c r="H279" s="148" t="str">
        <f>データ入力!BD338</f>
        <v/>
      </c>
      <c r="I279" s="148" t="str">
        <f>データ入力!BE338</f>
        <v/>
      </c>
      <c r="J279" s="148" t="str">
        <f>データ入力!BF338</f>
        <v/>
      </c>
      <c r="K279" s="148" t="str">
        <f>データ入力!BG338</f>
        <v/>
      </c>
      <c r="L279" s="32" t="str">
        <f>データ入力!BH338</f>
        <v/>
      </c>
      <c r="M279" s="148" t="str">
        <f>データ入力!BI338</f>
        <v/>
      </c>
      <c r="N279" s="148" t="str">
        <f>データ入力!BJ338</f>
        <v/>
      </c>
      <c r="O279" s="31" t="str">
        <f>データ入力!BK338</f>
        <v/>
      </c>
      <c r="P279" s="31" t="str">
        <f>データ入力!BL338</f>
        <v/>
      </c>
      <c r="Q279" s="150" t="str">
        <f>データ入力!BM338</f>
        <v/>
      </c>
      <c r="R279" s="31" t="str">
        <f>データ入力!BN338</f>
        <v/>
      </c>
      <c r="S279" s="150" t="str">
        <f>データ入力!BO338</f>
        <v/>
      </c>
      <c r="T279" s="150" t="str">
        <f>データ入力!BP338</f>
        <v/>
      </c>
    </row>
    <row r="280" spans="1:20" ht="26.25" customHeight="1">
      <c r="A280" s="99" t="str">
        <f>データ入力!AI339</f>
        <v/>
      </c>
      <c r="B280" s="9" t="str">
        <f>データ入力!AJ339</f>
        <v/>
      </c>
      <c r="C280" s="28" t="str">
        <f>データ入力!AK339</f>
        <v/>
      </c>
      <c r="D280" s="6" t="str">
        <f>データ入力!AZ339</f>
        <v/>
      </c>
      <c r="E280" s="148" t="str">
        <f>データ入力!BA339</f>
        <v/>
      </c>
      <c r="F280" s="148" t="str">
        <f>データ入力!BB339</f>
        <v/>
      </c>
      <c r="G280" s="148" t="str">
        <f>データ入力!BC339</f>
        <v/>
      </c>
      <c r="H280" s="148" t="str">
        <f>データ入力!BD339</f>
        <v/>
      </c>
      <c r="I280" s="148" t="str">
        <f>データ入力!BE339</f>
        <v/>
      </c>
      <c r="J280" s="148" t="str">
        <f>データ入力!BF339</f>
        <v/>
      </c>
      <c r="K280" s="148" t="str">
        <f>データ入力!BG339</f>
        <v/>
      </c>
      <c r="L280" s="32" t="str">
        <f>データ入力!BH339</f>
        <v/>
      </c>
      <c r="M280" s="148" t="str">
        <f>データ入力!BI339</f>
        <v/>
      </c>
      <c r="N280" s="148" t="str">
        <f>データ入力!BJ339</f>
        <v/>
      </c>
      <c r="O280" s="31" t="str">
        <f>データ入力!BK339</f>
        <v/>
      </c>
      <c r="P280" s="31" t="str">
        <f>データ入力!BL339</f>
        <v/>
      </c>
      <c r="Q280" s="150" t="str">
        <f>データ入力!BM339</f>
        <v/>
      </c>
      <c r="R280" s="31" t="str">
        <f>データ入力!BN339</f>
        <v/>
      </c>
      <c r="S280" s="150" t="str">
        <f>データ入力!BO339</f>
        <v/>
      </c>
      <c r="T280" s="150" t="str">
        <f>データ入力!BP339</f>
        <v/>
      </c>
    </row>
    <row r="281" spans="1:20" ht="26.25" customHeight="1">
      <c r="A281" s="99" t="str">
        <f>データ入力!AI340</f>
        <v/>
      </c>
      <c r="B281" s="9" t="str">
        <f>データ入力!AJ340</f>
        <v/>
      </c>
      <c r="C281" s="28" t="str">
        <f>データ入力!AK340</f>
        <v/>
      </c>
      <c r="D281" s="6" t="str">
        <f>データ入力!AZ340</f>
        <v/>
      </c>
      <c r="E281" s="148" t="str">
        <f>データ入力!BA340</f>
        <v/>
      </c>
      <c r="F281" s="148" t="str">
        <f>データ入力!BB340</f>
        <v/>
      </c>
      <c r="G281" s="148" t="str">
        <f>データ入力!BC340</f>
        <v/>
      </c>
      <c r="H281" s="148" t="str">
        <f>データ入力!BD340</f>
        <v/>
      </c>
      <c r="I281" s="148" t="str">
        <f>データ入力!BE340</f>
        <v/>
      </c>
      <c r="J281" s="148" t="str">
        <f>データ入力!BF340</f>
        <v/>
      </c>
      <c r="K281" s="148" t="str">
        <f>データ入力!BG340</f>
        <v/>
      </c>
      <c r="L281" s="32" t="str">
        <f>データ入力!BH340</f>
        <v/>
      </c>
      <c r="M281" s="148" t="str">
        <f>データ入力!BI340</f>
        <v/>
      </c>
      <c r="N281" s="148" t="str">
        <f>データ入力!BJ340</f>
        <v/>
      </c>
      <c r="O281" s="31" t="str">
        <f>データ入力!BK340</f>
        <v/>
      </c>
      <c r="P281" s="31" t="str">
        <f>データ入力!BL340</f>
        <v/>
      </c>
      <c r="Q281" s="150" t="str">
        <f>データ入力!BM340</f>
        <v/>
      </c>
      <c r="R281" s="31" t="str">
        <f>データ入力!BN340</f>
        <v/>
      </c>
      <c r="S281" s="150" t="str">
        <f>データ入力!BO340</f>
        <v/>
      </c>
      <c r="T281" s="150" t="str">
        <f>データ入力!BP340</f>
        <v/>
      </c>
    </row>
    <row r="282" spans="1:20" ht="26.25" customHeight="1">
      <c r="A282" s="99" t="str">
        <f>データ入力!AI341</f>
        <v/>
      </c>
      <c r="B282" s="9" t="str">
        <f>データ入力!AJ341</f>
        <v/>
      </c>
      <c r="C282" s="28" t="str">
        <f>データ入力!AK341</f>
        <v/>
      </c>
      <c r="D282" s="6" t="str">
        <f>データ入力!AZ341</f>
        <v/>
      </c>
      <c r="E282" s="148" t="str">
        <f>データ入力!BA341</f>
        <v/>
      </c>
      <c r="F282" s="148" t="str">
        <f>データ入力!BB341</f>
        <v/>
      </c>
      <c r="G282" s="148" t="str">
        <f>データ入力!BC341</f>
        <v/>
      </c>
      <c r="H282" s="148" t="str">
        <f>データ入力!BD341</f>
        <v/>
      </c>
      <c r="I282" s="148" t="str">
        <f>データ入力!BE341</f>
        <v/>
      </c>
      <c r="J282" s="148" t="str">
        <f>データ入力!BF341</f>
        <v/>
      </c>
      <c r="K282" s="148" t="str">
        <f>データ入力!BG341</f>
        <v/>
      </c>
      <c r="L282" s="32" t="str">
        <f>データ入力!BH341</f>
        <v/>
      </c>
      <c r="M282" s="148" t="str">
        <f>データ入力!BI341</f>
        <v/>
      </c>
      <c r="N282" s="148" t="str">
        <f>データ入力!BJ341</f>
        <v/>
      </c>
      <c r="O282" s="31" t="str">
        <f>データ入力!BK341</f>
        <v/>
      </c>
      <c r="P282" s="31" t="str">
        <f>データ入力!BL341</f>
        <v/>
      </c>
      <c r="Q282" s="150" t="str">
        <f>データ入力!BM341</f>
        <v/>
      </c>
      <c r="R282" s="31" t="str">
        <f>データ入力!BN341</f>
        <v/>
      </c>
      <c r="S282" s="150" t="str">
        <f>データ入力!BO341</f>
        <v/>
      </c>
      <c r="T282" s="150" t="str">
        <f>データ入力!BP341</f>
        <v/>
      </c>
    </row>
    <row r="283" spans="1:20" ht="26.25" customHeight="1">
      <c r="A283" s="99" t="str">
        <f>データ入力!AI342</f>
        <v/>
      </c>
      <c r="B283" s="9" t="str">
        <f>データ入力!AJ342</f>
        <v/>
      </c>
      <c r="C283" s="28" t="str">
        <f>データ入力!AK342</f>
        <v/>
      </c>
      <c r="D283" s="6" t="str">
        <f>データ入力!AZ342</f>
        <v/>
      </c>
      <c r="E283" s="148" t="str">
        <f>データ入力!BA342</f>
        <v/>
      </c>
      <c r="F283" s="148" t="str">
        <f>データ入力!BB342</f>
        <v/>
      </c>
      <c r="G283" s="148" t="str">
        <f>データ入力!BC342</f>
        <v/>
      </c>
      <c r="H283" s="148" t="str">
        <f>データ入力!BD342</f>
        <v/>
      </c>
      <c r="I283" s="148" t="str">
        <f>データ入力!BE342</f>
        <v/>
      </c>
      <c r="J283" s="148" t="str">
        <f>データ入力!BF342</f>
        <v/>
      </c>
      <c r="K283" s="148" t="str">
        <f>データ入力!BG342</f>
        <v/>
      </c>
      <c r="L283" s="32" t="str">
        <f>データ入力!BH342</f>
        <v/>
      </c>
      <c r="M283" s="148" t="str">
        <f>データ入力!BI342</f>
        <v/>
      </c>
      <c r="N283" s="148" t="str">
        <f>データ入力!BJ342</f>
        <v/>
      </c>
      <c r="O283" s="31" t="str">
        <f>データ入力!BK342</f>
        <v/>
      </c>
      <c r="P283" s="31" t="str">
        <f>データ入力!BL342</f>
        <v/>
      </c>
      <c r="Q283" s="150" t="str">
        <f>データ入力!BM342</f>
        <v/>
      </c>
      <c r="R283" s="31" t="str">
        <f>データ入力!BN342</f>
        <v/>
      </c>
      <c r="S283" s="150" t="str">
        <f>データ入力!BO342</f>
        <v/>
      </c>
      <c r="T283" s="150" t="str">
        <f>データ入力!BP342</f>
        <v/>
      </c>
    </row>
    <row r="284" spans="1:20" ht="26.25" customHeight="1">
      <c r="A284" s="99" t="str">
        <f>データ入力!AI343</f>
        <v/>
      </c>
      <c r="B284" s="9" t="str">
        <f>データ入力!AJ343</f>
        <v/>
      </c>
      <c r="C284" s="28" t="str">
        <f>データ入力!AK343</f>
        <v/>
      </c>
      <c r="D284" s="6" t="str">
        <f>データ入力!AZ343</f>
        <v/>
      </c>
      <c r="E284" s="148" t="str">
        <f>データ入力!BA343</f>
        <v/>
      </c>
      <c r="F284" s="148" t="str">
        <f>データ入力!BB343</f>
        <v/>
      </c>
      <c r="G284" s="148" t="str">
        <f>データ入力!BC343</f>
        <v/>
      </c>
      <c r="H284" s="148" t="str">
        <f>データ入力!BD343</f>
        <v/>
      </c>
      <c r="I284" s="148" t="str">
        <f>データ入力!BE343</f>
        <v/>
      </c>
      <c r="J284" s="148" t="str">
        <f>データ入力!BF343</f>
        <v/>
      </c>
      <c r="K284" s="148" t="str">
        <f>データ入力!BG343</f>
        <v/>
      </c>
      <c r="L284" s="32" t="str">
        <f>データ入力!BH343</f>
        <v/>
      </c>
      <c r="M284" s="148" t="str">
        <f>データ入力!BI343</f>
        <v/>
      </c>
      <c r="N284" s="148" t="str">
        <f>データ入力!BJ343</f>
        <v/>
      </c>
      <c r="O284" s="31" t="str">
        <f>データ入力!BK343</f>
        <v/>
      </c>
      <c r="P284" s="31" t="str">
        <f>データ入力!BL343</f>
        <v/>
      </c>
      <c r="Q284" s="150" t="str">
        <f>データ入力!BM343</f>
        <v/>
      </c>
      <c r="R284" s="31" t="str">
        <f>データ入力!BN343</f>
        <v/>
      </c>
      <c r="S284" s="150" t="str">
        <f>データ入力!BO343</f>
        <v/>
      </c>
      <c r="T284" s="150" t="str">
        <f>データ入力!BP343</f>
        <v/>
      </c>
    </row>
    <row r="285" spans="1:20" ht="26.25" customHeight="1">
      <c r="A285" s="99" t="str">
        <f>データ入力!AI344</f>
        <v/>
      </c>
      <c r="B285" s="9" t="str">
        <f>データ入力!AJ344</f>
        <v/>
      </c>
      <c r="C285" s="28" t="str">
        <f>データ入力!AK344</f>
        <v/>
      </c>
      <c r="D285" s="6" t="str">
        <f>データ入力!AZ344</f>
        <v/>
      </c>
      <c r="E285" s="148" t="str">
        <f>データ入力!BA344</f>
        <v/>
      </c>
      <c r="F285" s="148" t="str">
        <f>データ入力!BB344</f>
        <v/>
      </c>
      <c r="G285" s="148" t="str">
        <f>データ入力!BC344</f>
        <v/>
      </c>
      <c r="H285" s="148" t="str">
        <f>データ入力!BD344</f>
        <v/>
      </c>
      <c r="I285" s="148" t="str">
        <f>データ入力!BE344</f>
        <v/>
      </c>
      <c r="J285" s="148" t="str">
        <f>データ入力!BF344</f>
        <v/>
      </c>
      <c r="K285" s="148" t="str">
        <f>データ入力!BG344</f>
        <v/>
      </c>
      <c r="L285" s="32" t="str">
        <f>データ入力!BH344</f>
        <v/>
      </c>
      <c r="M285" s="148" t="str">
        <f>データ入力!BI344</f>
        <v/>
      </c>
      <c r="N285" s="148" t="str">
        <f>データ入力!BJ344</f>
        <v/>
      </c>
      <c r="O285" s="31" t="str">
        <f>データ入力!BK344</f>
        <v/>
      </c>
      <c r="P285" s="31" t="str">
        <f>データ入力!BL344</f>
        <v/>
      </c>
      <c r="Q285" s="150" t="str">
        <f>データ入力!BM344</f>
        <v/>
      </c>
      <c r="R285" s="31" t="str">
        <f>データ入力!BN344</f>
        <v/>
      </c>
      <c r="S285" s="150" t="str">
        <f>データ入力!BO344</f>
        <v/>
      </c>
      <c r="T285" s="150" t="str">
        <f>データ入力!BP344</f>
        <v/>
      </c>
    </row>
    <row r="286" spans="1:20" ht="26.25" customHeight="1">
      <c r="A286" s="99" t="str">
        <f>データ入力!AI345</f>
        <v/>
      </c>
      <c r="B286" s="9" t="str">
        <f>データ入力!AJ345</f>
        <v/>
      </c>
      <c r="C286" s="28" t="str">
        <f>データ入力!AK345</f>
        <v/>
      </c>
      <c r="D286" s="6" t="str">
        <f>データ入力!AZ345</f>
        <v/>
      </c>
      <c r="E286" s="148" t="str">
        <f>データ入力!BA345</f>
        <v/>
      </c>
      <c r="F286" s="148" t="str">
        <f>データ入力!BB345</f>
        <v/>
      </c>
      <c r="G286" s="148" t="str">
        <f>データ入力!BC345</f>
        <v/>
      </c>
      <c r="H286" s="148" t="str">
        <f>データ入力!BD345</f>
        <v/>
      </c>
      <c r="I286" s="148" t="str">
        <f>データ入力!BE345</f>
        <v/>
      </c>
      <c r="J286" s="148" t="str">
        <f>データ入力!BF345</f>
        <v/>
      </c>
      <c r="K286" s="148" t="str">
        <f>データ入力!BG345</f>
        <v/>
      </c>
      <c r="L286" s="32" t="str">
        <f>データ入力!BH345</f>
        <v/>
      </c>
      <c r="M286" s="148" t="str">
        <f>データ入力!BI345</f>
        <v/>
      </c>
      <c r="N286" s="148" t="str">
        <f>データ入力!BJ345</f>
        <v/>
      </c>
      <c r="O286" s="31" t="str">
        <f>データ入力!BK345</f>
        <v/>
      </c>
      <c r="P286" s="31" t="str">
        <f>データ入力!BL345</f>
        <v/>
      </c>
      <c r="Q286" s="150" t="str">
        <f>データ入力!BM345</f>
        <v/>
      </c>
      <c r="R286" s="31" t="str">
        <f>データ入力!BN345</f>
        <v/>
      </c>
      <c r="S286" s="150" t="str">
        <f>データ入力!BO345</f>
        <v/>
      </c>
      <c r="T286" s="150" t="str">
        <f>データ入力!BP345</f>
        <v/>
      </c>
    </row>
    <row r="287" spans="1:20" ht="26.25" customHeight="1">
      <c r="A287" s="99" t="str">
        <f>データ入力!AI346</f>
        <v/>
      </c>
      <c r="B287" s="9" t="str">
        <f>データ入力!AJ346</f>
        <v/>
      </c>
      <c r="C287" s="28" t="str">
        <f>データ入力!AK346</f>
        <v/>
      </c>
      <c r="D287" s="6" t="str">
        <f>データ入力!AZ346</f>
        <v/>
      </c>
      <c r="E287" s="148" t="str">
        <f>データ入力!BA346</f>
        <v/>
      </c>
      <c r="F287" s="148" t="str">
        <f>データ入力!BB346</f>
        <v/>
      </c>
      <c r="G287" s="148" t="str">
        <f>データ入力!BC346</f>
        <v/>
      </c>
      <c r="H287" s="148" t="str">
        <f>データ入力!BD346</f>
        <v/>
      </c>
      <c r="I287" s="148" t="str">
        <f>データ入力!BE346</f>
        <v/>
      </c>
      <c r="J287" s="148" t="str">
        <f>データ入力!BF346</f>
        <v/>
      </c>
      <c r="K287" s="148" t="str">
        <f>データ入力!BG346</f>
        <v/>
      </c>
      <c r="L287" s="32" t="str">
        <f>データ入力!BH346</f>
        <v/>
      </c>
      <c r="M287" s="148" t="str">
        <f>データ入力!BI346</f>
        <v/>
      </c>
      <c r="N287" s="148" t="str">
        <f>データ入力!BJ346</f>
        <v/>
      </c>
      <c r="O287" s="31" t="str">
        <f>データ入力!BK346</f>
        <v/>
      </c>
      <c r="P287" s="31" t="str">
        <f>データ入力!BL346</f>
        <v/>
      </c>
      <c r="Q287" s="150" t="str">
        <f>データ入力!BM346</f>
        <v/>
      </c>
      <c r="R287" s="31" t="str">
        <f>データ入力!BN346</f>
        <v/>
      </c>
      <c r="S287" s="150" t="str">
        <f>データ入力!BO346</f>
        <v/>
      </c>
      <c r="T287" s="150" t="str">
        <f>データ入力!BP346</f>
        <v/>
      </c>
    </row>
    <row r="288" spans="1:20" ht="26.25" customHeight="1">
      <c r="A288" s="99" t="str">
        <f>データ入力!AI347</f>
        <v/>
      </c>
      <c r="B288" s="9" t="str">
        <f>データ入力!AJ347</f>
        <v/>
      </c>
      <c r="C288" s="28" t="str">
        <f>データ入力!AK347</f>
        <v/>
      </c>
      <c r="D288" s="6" t="str">
        <f>データ入力!AZ347</f>
        <v/>
      </c>
      <c r="E288" s="148" t="str">
        <f>データ入力!BA347</f>
        <v/>
      </c>
      <c r="F288" s="148" t="str">
        <f>データ入力!BB347</f>
        <v/>
      </c>
      <c r="G288" s="148" t="str">
        <f>データ入力!BC347</f>
        <v/>
      </c>
      <c r="H288" s="148" t="str">
        <f>データ入力!BD347</f>
        <v/>
      </c>
      <c r="I288" s="148" t="str">
        <f>データ入力!BE347</f>
        <v/>
      </c>
      <c r="J288" s="148" t="str">
        <f>データ入力!BF347</f>
        <v/>
      </c>
      <c r="K288" s="148" t="str">
        <f>データ入力!BG347</f>
        <v/>
      </c>
      <c r="L288" s="32" t="str">
        <f>データ入力!BH347</f>
        <v/>
      </c>
      <c r="M288" s="148" t="str">
        <f>データ入力!BI347</f>
        <v/>
      </c>
      <c r="N288" s="148" t="str">
        <f>データ入力!BJ347</f>
        <v/>
      </c>
      <c r="O288" s="31" t="str">
        <f>データ入力!BK347</f>
        <v/>
      </c>
      <c r="P288" s="31" t="str">
        <f>データ入力!BL347</f>
        <v/>
      </c>
      <c r="Q288" s="150" t="str">
        <f>データ入力!BM347</f>
        <v/>
      </c>
      <c r="R288" s="31" t="str">
        <f>データ入力!BN347</f>
        <v/>
      </c>
      <c r="S288" s="150" t="str">
        <f>データ入力!BO347</f>
        <v/>
      </c>
      <c r="T288" s="150" t="str">
        <f>データ入力!BP347</f>
        <v/>
      </c>
    </row>
    <row r="289" spans="1:20" ht="26.25" customHeight="1">
      <c r="A289" s="99" t="str">
        <f>データ入力!AI348</f>
        <v/>
      </c>
      <c r="B289" s="9" t="str">
        <f>データ入力!AJ348</f>
        <v/>
      </c>
      <c r="C289" s="28" t="str">
        <f>データ入力!AK348</f>
        <v/>
      </c>
      <c r="D289" s="6" t="str">
        <f>データ入力!AZ348</f>
        <v/>
      </c>
      <c r="E289" s="148" t="str">
        <f>データ入力!BA348</f>
        <v/>
      </c>
      <c r="F289" s="148" t="str">
        <f>データ入力!BB348</f>
        <v/>
      </c>
      <c r="G289" s="148" t="str">
        <f>データ入力!BC348</f>
        <v/>
      </c>
      <c r="H289" s="148" t="str">
        <f>データ入力!BD348</f>
        <v/>
      </c>
      <c r="I289" s="148" t="str">
        <f>データ入力!BE348</f>
        <v/>
      </c>
      <c r="J289" s="148" t="str">
        <f>データ入力!BF348</f>
        <v/>
      </c>
      <c r="K289" s="148" t="str">
        <f>データ入力!BG348</f>
        <v/>
      </c>
      <c r="L289" s="32" t="str">
        <f>データ入力!BH348</f>
        <v/>
      </c>
      <c r="M289" s="148" t="str">
        <f>データ入力!BI348</f>
        <v/>
      </c>
      <c r="N289" s="148" t="str">
        <f>データ入力!BJ348</f>
        <v/>
      </c>
      <c r="O289" s="31" t="str">
        <f>データ入力!BK348</f>
        <v/>
      </c>
      <c r="P289" s="31" t="str">
        <f>データ入力!BL348</f>
        <v/>
      </c>
      <c r="Q289" s="150" t="str">
        <f>データ入力!BM348</f>
        <v/>
      </c>
      <c r="R289" s="31" t="str">
        <f>データ入力!BN348</f>
        <v/>
      </c>
      <c r="S289" s="150" t="str">
        <f>データ入力!BO348</f>
        <v/>
      </c>
      <c r="T289" s="150" t="str">
        <f>データ入力!BP348</f>
        <v/>
      </c>
    </row>
    <row r="290" spans="1:20" ht="26.25" customHeight="1">
      <c r="A290" s="99" t="str">
        <f>データ入力!AI349</f>
        <v/>
      </c>
      <c r="B290" s="9" t="str">
        <f>データ入力!AJ349</f>
        <v/>
      </c>
      <c r="C290" s="28" t="str">
        <f>データ入力!AK349</f>
        <v/>
      </c>
      <c r="D290" s="6" t="str">
        <f>データ入力!AZ349</f>
        <v/>
      </c>
      <c r="E290" s="148" t="str">
        <f>データ入力!BA349</f>
        <v/>
      </c>
      <c r="F290" s="148" t="str">
        <f>データ入力!BB349</f>
        <v/>
      </c>
      <c r="G290" s="148" t="str">
        <f>データ入力!BC349</f>
        <v/>
      </c>
      <c r="H290" s="148" t="str">
        <f>データ入力!BD349</f>
        <v/>
      </c>
      <c r="I290" s="148" t="str">
        <f>データ入力!BE349</f>
        <v/>
      </c>
      <c r="J290" s="148" t="str">
        <f>データ入力!BF349</f>
        <v/>
      </c>
      <c r="K290" s="148" t="str">
        <f>データ入力!BG349</f>
        <v/>
      </c>
      <c r="L290" s="32" t="str">
        <f>データ入力!BH349</f>
        <v/>
      </c>
      <c r="M290" s="148" t="str">
        <f>データ入力!BI349</f>
        <v/>
      </c>
      <c r="N290" s="148" t="str">
        <f>データ入力!BJ349</f>
        <v/>
      </c>
      <c r="O290" s="31" t="str">
        <f>データ入力!BK349</f>
        <v/>
      </c>
      <c r="P290" s="31" t="str">
        <f>データ入力!BL349</f>
        <v/>
      </c>
      <c r="Q290" s="150" t="str">
        <f>データ入力!BM349</f>
        <v/>
      </c>
      <c r="R290" s="31" t="str">
        <f>データ入力!BN349</f>
        <v/>
      </c>
      <c r="S290" s="150" t="str">
        <f>データ入力!BO349</f>
        <v/>
      </c>
      <c r="T290" s="150" t="str">
        <f>データ入力!BP349</f>
        <v/>
      </c>
    </row>
    <row r="291" spans="1:20" ht="26.25" customHeight="1">
      <c r="A291" s="99" t="str">
        <f>データ入力!AI350</f>
        <v/>
      </c>
      <c r="B291" s="9" t="str">
        <f>データ入力!AJ350</f>
        <v/>
      </c>
      <c r="C291" s="28" t="str">
        <f>データ入力!AK350</f>
        <v/>
      </c>
      <c r="D291" s="6" t="str">
        <f>データ入力!AZ350</f>
        <v/>
      </c>
      <c r="E291" s="148" t="str">
        <f>データ入力!BA350</f>
        <v/>
      </c>
      <c r="F291" s="148" t="str">
        <f>データ入力!BB350</f>
        <v/>
      </c>
      <c r="G291" s="148" t="str">
        <f>データ入力!BC350</f>
        <v/>
      </c>
      <c r="H291" s="148" t="str">
        <f>データ入力!BD350</f>
        <v/>
      </c>
      <c r="I291" s="148" t="str">
        <f>データ入力!BE350</f>
        <v/>
      </c>
      <c r="J291" s="148" t="str">
        <f>データ入力!BF350</f>
        <v/>
      </c>
      <c r="K291" s="148" t="str">
        <f>データ入力!BG350</f>
        <v/>
      </c>
      <c r="L291" s="32" t="str">
        <f>データ入力!BH350</f>
        <v/>
      </c>
      <c r="M291" s="148" t="str">
        <f>データ入力!BI350</f>
        <v/>
      </c>
      <c r="N291" s="148" t="str">
        <f>データ入力!BJ350</f>
        <v/>
      </c>
      <c r="O291" s="31" t="str">
        <f>データ入力!BK350</f>
        <v/>
      </c>
      <c r="P291" s="31" t="str">
        <f>データ入力!BL350</f>
        <v/>
      </c>
      <c r="Q291" s="150" t="str">
        <f>データ入力!BM350</f>
        <v/>
      </c>
      <c r="R291" s="31" t="str">
        <f>データ入力!BN350</f>
        <v/>
      </c>
      <c r="S291" s="150" t="str">
        <f>データ入力!BO350</f>
        <v/>
      </c>
      <c r="T291" s="150" t="str">
        <f>データ入力!BP350</f>
        <v/>
      </c>
    </row>
    <row r="292" spans="1:20" ht="26.25" customHeight="1">
      <c r="A292" s="99" t="str">
        <f>データ入力!AI351</f>
        <v/>
      </c>
      <c r="B292" s="9" t="str">
        <f>データ入力!AJ351</f>
        <v/>
      </c>
      <c r="C292" s="28" t="str">
        <f>データ入力!AK351</f>
        <v/>
      </c>
      <c r="D292" s="6" t="str">
        <f>データ入力!AZ351</f>
        <v/>
      </c>
      <c r="E292" s="148" t="str">
        <f>データ入力!BA351</f>
        <v/>
      </c>
      <c r="F292" s="148" t="str">
        <f>データ入力!BB351</f>
        <v/>
      </c>
      <c r="G292" s="148" t="str">
        <f>データ入力!BC351</f>
        <v/>
      </c>
      <c r="H292" s="148" t="str">
        <f>データ入力!BD351</f>
        <v/>
      </c>
      <c r="I292" s="148" t="str">
        <f>データ入力!BE351</f>
        <v/>
      </c>
      <c r="J292" s="148" t="str">
        <f>データ入力!BF351</f>
        <v/>
      </c>
      <c r="K292" s="148" t="str">
        <f>データ入力!BG351</f>
        <v/>
      </c>
      <c r="L292" s="32" t="str">
        <f>データ入力!BH351</f>
        <v/>
      </c>
      <c r="M292" s="148" t="str">
        <f>データ入力!BI351</f>
        <v/>
      </c>
      <c r="N292" s="148" t="str">
        <f>データ入力!BJ351</f>
        <v/>
      </c>
      <c r="O292" s="31" t="str">
        <f>データ入力!BK351</f>
        <v/>
      </c>
      <c r="P292" s="31" t="str">
        <f>データ入力!BL351</f>
        <v/>
      </c>
      <c r="Q292" s="150" t="str">
        <f>データ入力!BM351</f>
        <v/>
      </c>
      <c r="R292" s="31" t="str">
        <f>データ入力!BN351</f>
        <v/>
      </c>
      <c r="S292" s="150" t="str">
        <f>データ入力!BO351</f>
        <v/>
      </c>
      <c r="T292" s="150" t="str">
        <f>データ入力!BP351</f>
        <v/>
      </c>
    </row>
    <row r="293" spans="1:20" ht="26.25" customHeight="1">
      <c r="A293" s="99" t="str">
        <f>データ入力!AI352</f>
        <v/>
      </c>
      <c r="B293" s="9" t="str">
        <f>データ入力!AJ352</f>
        <v/>
      </c>
      <c r="C293" s="28" t="str">
        <f>データ入力!AK352</f>
        <v/>
      </c>
      <c r="D293" s="6" t="str">
        <f>データ入力!AZ352</f>
        <v/>
      </c>
      <c r="E293" s="148" t="str">
        <f>データ入力!BA352</f>
        <v/>
      </c>
      <c r="F293" s="148" t="str">
        <f>データ入力!BB352</f>
        <v/>
      </c>
      <c r="G293" s="148" t="str">
        <f>データ入力!BC352</f>
        <v/>
      </c>
      <c r="H293" s="148" t="str">
        <f>データ入力!BD352</f>
        <v/>
      </c>
      <c r="I293" s="148" t="str">
        <f>データ入力!BE352</f>
        <v/>
      </c>
      <c r="J293" s="148" t="str">
        <f>データ入力!BF352</f>
        <v/>
      </c>
      <c r="K293" s="148" t="str">
        <f>データ入力!BG352</f>
        <v/>
      </c>
      <c r="L293" s="32" t="str">
        <f>データ入力!BH352</f>
        <v/>
      </c>
      <c r="M293" s="148" t="str">
        <f>データ入力!BI352</f>
        <v/>
      </c>
      <c r="N293" s="148" t="str">
        <f>データ入力!BJ352</f>
        <v/>
      </c>
      <c r="O293" s="31" t="str">
        <f>データ入力!BK352</f>
        <v/>
      </c>
      <c r="P293" s="31" t="str">
        <f>データ入力!BL352</f>
        <v/>
      </c>
      <c r="Q293" s="150" t="str">
        <f>データ入力!BM352</f>
        <v/>
      </c>
      <c r="R293" s="31" t="str">
        <f>データ入力!BN352</f>
        <v/>
      </c>
      <c r="S293" s="150" t="str">
        <f>データ入力!BO352</f>
        <v/>
      </c>
      <c r="T293" s="150" t="str">
        <f>データ入力!BP352</f>
        <v/>
      </c>
    </row>
    <row r="294" spans="1:20" ht="26.25" customHeight="1">
      <c r="A294" s="99" t="str">
        <f>データ入力!AI353</f>
        <v/>
      </c>
      <c r="B294" s="9" t="str">
        <f>データ入力!AJ353</f>
        <v/>
      </c>
      <c r="C294" s="28" t="str">
        <f>データ入力!AK353</f>
        <v/>
      </c>
      <c r="D294" s="6" t="str">
        <f>データ入力!AZ353</f>
        <v/>
      </c>
      <c r="E294" s="148" t="str">
        <f>データ入力!BA353</f>
        <v/>
      </c>
      <c r="F294" s="148" t="str">
        <f>データ入力!BB353</f>
        <v/>
      </c>
      <c r="G294" s="148" t="str">
        <f>データ入力!BC353</f>
        <v/>
      </c>
      <c r="H294" s="148" t="str">
        <f>データ入力!BD353</f>
        <v/>
      </c>
      <c r="I294" s="148" t="str">
        <f>データ入力!BE353</f>
        <v/>
      </c>
      <c r="J294" s="148" t="str">
        <f>データ入力!BF353</f>
        <v/>
      </c>
      <c r="K294" s="148" t="str">
        <f>データ入力!BG353</f>
        <v/>
      </c>
      <c r="L294" s="32" t="str">
        <f>データ入力!BH353</f>
        <v/>
      </c>
      <c r="M294" s="148" t="str">
        <f>データ入力!BI353</f>
        <v/>
      </c>
      <c r="N294" s="148" t="str">
        <f>データ入力!BJ353</f>
        <v/>
      </c>
      <c r="O294" s="31" t="str">
        <f>データ入力!BK353</f>
        <v/>
      </c>
      <c r="P294" s="31" t="str">
        <f>データ入力!BL353</f>
        <v/>
      </c>
      <c r="Q294" s="150" t="str">
        <f>データ入力!BM353</f>
        <v/>
      </c>
      <c r="R294" s="31" t="str">
        <f>データ入力!BN353</f>
        <v/>
      </c>
      <c r="S294" s="150" t="str">
        <f>データ入力!BO353</f>
        <v/>
      </c>
      <c r="T294" s="150" t="str">
        <f>データ入力!BP353</f>
        <v/>
      </c>
    </row>
    <row r="295" spans="1:20" ht="26.25" customHeight="1">
      <c r="A295" s="99" t="str">
        <f>データ入力!AI354</f>
        <v/>
      </c>
      <c r="B295" s="9" t="str">
        <f>データ入力!AJ354</f>
        <v/>
      </c>
      <c r="C295" s="28" t="str">
        <f>データ入力!AK354</f>
        <v/>
      </c>
      <c r="D295" s="6" t="str">
        <f>データ入力!AZ354</f>
        <v/>
      </c>
      <c r="E295" s="148" t="str">
        <f>データ入力!BA354</f>
        <v/>
      </c>
      <c r="F295" s="148" t="str">
        <f>データ入力!BB354</f>
        <v/>
      </c>
      <c r="G295" s="148" t="str">
        <f>データ入力!BC354</f>
        <v/>
      </c>
      <c r="H295" s="148" t="str">
        <f>データ入力!BD354</f>
        <v/>
      </c>
      <c r="I295" s="148" t="str">
        <f>データ入力!BE354</f>
        <v/>
      </c>
      <c r="J295" s="148" t="str">
        <f>データ入力!BF354</f>
        <v/>
      </c>
      <c r="K295" s="148" t="str">
        <f>データ入力!BG354</f>
        <v/>
      </c>
      <c r="L295" s="32" t="str">
        <f>データ入力!BH354</f>
        <v/>
      </c>
      <c r="M295" s="148" t="str">
        <f>データ入力!BI354</f>
        <v/>
      </c>
      <c r="N295" s="148" t="str">
        <f>データ入力!BJ354</f>
        <v/>
      </c>
      <c r="O295" s="31" t="str">
        <f>データ入力!BK354</f>
        <v/>
      </c>
      <c r="P295" s="31" t="str">
        <f>データ入力!BL354</f>
        <v/>
      </c>
      <c r="Q295" s="150" t="str">
        <f>データ入力!BM354</f>
        <v/>
      </c>
      <c r="R295" s="31" t="str">
        <f>データ入力!BN354</f>
        <v/>
      </c>
      <c r="S295" s="150" t="str">
        <f>データ入力!BO354</f>
        <v/>
      </c>
      <c r="T295" s="150" t="str">
        <f>データ入力!BP354</f>
        <v/>
      </c>
    </row>
    <row r="296" spans="1:20" ht="26.25" customHeight="1">
      <c r="A296" s="99" t="str">
        <f>データ入力!AI355</f>
        <v/>
      </c>
      <c r="B296" s="9" t="str">
        <f>データ入力!AJ355</f>
        <v/>
      </c>
      <c r="C296" s="28" t="str">
        <f>データ入力!AK355</f>
        <v/>
      </c>
      <c r="D296" s="6" t="str">
        <f>データ入力!AZ355</f>
        <v/>
      </c>
      <c r="E296" s="148" t="str">
        <f>データ入力!BA355</f>
        <v/>
      </c>
      <c r="F296" s="148" t="str">
        <f>データ入力!BB355</f>
        <v/>
      </c>
      <c r="G296" s="148" t="str">
        <f>データ入力!BC355</f>
        <v/>
      </c>
      <c r="H296" s="148" t="str">
        <f>データ入力!BD355</f>
        <v/>
      </c>
      <c r="I296" s="148" t="str">
        <f>データ入力!BE355</f>
        <v/>
      </c>
      <c r="J296" s="148" t="str">
        <f>データ入力!BF355</f>
        <v/>
      </c>
      <c r="K296" s="148" t="str">
        <f>データ入力!BG355</f>
        <v/>
      </c>
      <c r="L296" s="32" t="str">
        <f>データ入力!BH355</f>
        <v/>
      </c>
      <c r="M296" s="148" t="str">
        <f>データ入力!BI355</f>
        <v/>
      </c>
      <c r="N296" s="148" t="str">
        <f>データ入力!BJ355</f>
        <v/>
      </c>
      <c r="O296" s="31" t="str">
        <f>データ入力!BK355</f>
        <v/>
      </c>
      <c r="P296" s="31" t="str">
        <f>データ入力!BL355</f>
        <v/>
      </c>
      <c r="Q296" s="150" t="str">
        <f>データ入力!BM355</f>
        <v/>
      </c>
      <c r="R296" s="31" t="str">
        <f>データ入力!BN355</f>
        <v/>
      </c>
      <c r="S296" s="150" t="str">
        <f>データ入力!BO355</f>
        <v/>
      </c>
      <c r="T296" s="150" t="str">
        <f>データ入力!BP355</f>
        <v/>
      </c>
    </row>
    <row r="297" spans="1:20" ht="26.25" customHeight="1">
      <c r="A297" s="99" t="str">
        <f>データ入力!AI356</f>
        <v/>
      </c>
      <c r="B297" s="9" t="str">
        <f>データ入力!AJ356</f>
        <v/>
      </c>
      <c r="C297" s="28" t="str">
        <f>データ入力!AK356</f>
        <v/>
      </c>
      <c r="D297" s="6" t="str">
        <f>データ入力!AZ356</f>
        <v/>
      </c>
      <c r="E297" s="148" t="str">
        <f>データ入力!BA356</f>
        <v/>
      </c>
      <c r="F297" s="148" t="str">
        <f>データ入力!BB356</f>
        <v/>
      </c>
      <c r="G297" s="148" t="str">
        <f>データ入力!BC356</f>
        <v/>
      </c>
      <c r="H297" s="148" t="str">
        <f>データ入力!BD356</f>
        <v/>
      </c>
      <c r="I297" s="148" t="str">
        <f>データ入力!BE356</f>
        <v/>
      </c>
      <c r="J297" s="148" t="str">
        <f>データ入力!BF356</f>
        <v/>
      </c>
      <c r="K297" s="148" t="str">
        <f>データ入力!BG356</f>
        <v/>
      </c>
      <c r="L297" s="32" t="str">
        <f>データ入力!BH356</f>
        <v/>
      </c>
      <c r="M297" s="148" t="str">
        <f>データ入力!BI356</f>
        <v/>
      </c>
      <c r="N297" s="148" t="str">
        <f>データ入力!BJ356</f>
        <v/>
      </c>
      <c r="O297" s="31" t="str">
        <f>データ入力!BK356</f>
        <v/>
      </c>
      <c r="P297" s="31" t="str">
        <f>データ入力!BL356</f>
        <v/>
      </c>
      <c r="Q297" s="150" t="str">
        <f>データ入力!BM356</f>
        <v/>
      </c>
      <c r="R297" s="31" t="str">
        <f>データ入力!BN356</f>
        <v/>
      </c>
      <c r="S297" s="150" t="str">
        <f>データ入力!BO356</f>
        <v/>
      </c>
      <c r="T297" s="150" t="str">
        <f>データ入力!BP356</f>
        <v/>
      </c>
    </row>
    <row r="298" spans="1:20" ht="26.25" customHeight="1">
      <c r="A298" s="99" t="str">
        <f>データ入力!AI357</f>
        <v/>
      </c>
      <c r="B298" s="9" t="str">
        <f>データ入力!AJ357</f>
        <v/>
      </c>
      <c r="C298" s="28" t="str">
        <f>データ入力!AK357</f>
        <v/>
      </c>
      <c r="D298" s="6" t="str">
        <f>データ入力!AZ357</f>
        <v/>
      </c>
      <c r="E298" s="148" t="str">
        <f>データ入力!BA357</f>
        <v/>
      </c>
      <c r="F298" s="148" t="str">
        <f>データ入力!BB357</f>
        <v/>
      </c>
      <c r="G298" s="148" t="str">
        <f>データ入力!BC357</f>
        <v/>
      </c>
      <c r="H298" s="148" t="str">
        <f>データ入力!BD357</f>
        <v/>
      </c>
      <c r="I298" s="148" t="str">
        <f>データ入力!BE357</f>
        <v/>
      </c>
      <c r="J298" s="148" t="str">
        <f>データ入力!BF357</f>
        <v/>
      </c>
      <c r="K298" s="148" t="str">
        <f>データ入力!BG357</f>
        <v/>
      </c>
      <c r="L298" s="32" t="str">
        <f>データ入力!BH357</f>
        <v/>
      </c>
      <c r="M298" s="148" t="str">
        <f>データ入力!BI357</f>
        <v/>
      </c>
      <c r="N298" s="148" t="str">
        <f>データ入力!BJ357</f>
        <v/>
      </c>
      <c r="O298" s="31" t="str">
        <f>データ入力!BK357</f>
        <v/>
      </c>
      <c r="P298" s="31" t="str">
        <f>データ入力!BL357</f>
        <v/>
      </c>
      <c r="Q298" s="150" t="str">
        <f>データ入力!BM357</f>
        <v/>
      </c>
      <c r="R298" s="31" t="str">
        <f>データ入力!BN357</f>
        <v/>
      </c>
      <c r="S298" s="150" t="str">
        <f>データ入力!BO357</f>
        <v/>
      </c>
      <c r="T298" s="150" t="str">
        <f>データ入力!BP357</f>
        <v/>
      </c>
    </row>
    <row r="299" spans="1:20" ht="26.25" customHeight="1">
      <c r="A299" s="99" t="str">
        <f>データ入力!AI358</f>
        <v/>
      </c>
      <c r="B299" s="9" t="str">
        <f>データ入力!AJ358</f>
        <v/>
      </c>
      <c r="C299" s="28" t="str">
        <f>データ入力!AK358</f>
        <v/>
      </c>
      <c r="D299" s="6" t="str">
        <f>データ入力!AZ358</f>
        <v/>
      </c>
      <c r="E299" s="148" t="str">
        <f>データ入力!BA358</f>
        <v/>
      </c>
      <c r="F299" s="148" t="str">
        <f>データ入力!BB358</f>
        <v/>
      </c>
      <c r="G299" s="148" t="str">
        <f>データ入力!BC358</f>
        <v/>
      </c>
      <c r="H299" s="148" t="str">
        <f>データ入力!BD358</f>
        <v/>
      </c>
      <c r="I299" s="148" t="str">
        <f>データ入力!BE358</f>
        <v/>
      </c>
      <c r="J299" s="148" t="str">
        <f>データ入力!BF358</f>
        <v/>
      </c>
      <c r="K299" s="148" t="str">
        <f>データ入力!BG358</f>
        <v/>
      </c>
      <c r="L299" s="32" t="str">
        <f>データ入力!BH358</f>
        <v/>
      </c>
      <c r="M299" s="148" t="str">
        <f>データ入力!BI358</f>
        <v/>
      </c>
      <c r="N299" s="148" t="str">
        <f>データ入力!BJ358</f>
        <v/>
      </c>
      <c r="O299" s="31" t="str">
        <f>データ入力!BK358</f>
        <v/>
      </c>
      <c r="P299" s="31" t="str">
        <f>データ入力!BL358</f>
        <v/>
      </c>
      <c r="Q299" s="150" t="str">
        <f>データ入力!BM358</f>
        <v/>
      </c>
      <c r="R299" s="31" t="str">
        <f>データ入力!BN358</f>
        <v/>
      </c>
      <c r="S299" s="150" t="str">
        <f>データ入力!BO358</f>
        <v/>
      </c>
      <c r="T299" s="150" t="str">
        <f>データ入力!BP358</f>
        <v/>
      </c>
    </row>
    <row r="300" spans="1:20" ht="26.25" customHeight="1">
      <c r="A300" s="99" t="str">
        <f>データ入力!AI359</f>
        <v/>
      </c>
      <c r="B300" s="9" t="str">
        <f>データ入力!AJ359</f>
        <v/>
      </c>
      <c r="C300" s="28" t="str">
        <f>データ入力!AK359</f>
        <v/>
      </c>
      <c r="D300" s="6" t="str">
        <f>データ入力!AZ359</f>
        <v/>
      </c>
      <c r="E300" s="148" t="str">
        <f>データ入力!BA359</f>
        <v/>
      </c>
      <c r="F300" s="148" t="str">
        <f>データ入力!BB359</f>
        <v/>
      </c>
      <c r="G300" s="148" t="str">
        <f>データ入力!BC359</f>
        <v/>
      </c>
      <c r="H300" s="148" t="str">
        <f>データ入力!BD359</f>
        <v/>
      </c>
      <c r="I300" s="148" t="str">
        <f>データ入力!BE359</f>
        <v/>
      </c>
      <c r="J300" s="148" t="str">
        <f>データ入力!BF359</f>
        <v/>
      </c>
      <c r="K300" s="148" t="str">
        <f>データ入力!BG359</f>
        <v/>
      </c>
      <c r="L300" s="32" t="str">
        <f>データ入力!BH359</f>
        <v/>
      </c>
      <c r="M300" s="148" t="str">
        <f>データ入力!BI359</f>
        <v/>
      </c>
      <c r="N300" s="148" t="str">
        <f>データ入力!BJ359</f>
        <v/>
      </c>
      <c r="O300" s="31" t="str">
        <f>データ入力!BK359</f>
        <v/>
      </c>
      <c r="P300" s="31" t="str">
        <f>データ入力!BL359</f>
        <v/>
      </c>
      <c r="Q300" s="150" t="str">
        <f>データ入力!BM359</f>
        <v/>
      </c>
      <c r="R300" s="31" t="str">
        <f>データ入力!BN359</f>
        <v/>
      </c>
      <c r="S300" s="150" t="str">
        <f>データ入力!BO359</f>
        <v/>
      </c>
      <c r="T300" s="150" t="str">
        <f>データ入力!BP359</f>
        <v/>
      </c>
    </row>
    <row r="301" spans="1:20" ht="26.25" customHeight="1">
      <c r="A301" s="99" t="str">
        <f>データ入力!AI360</f>
        <v/>
      </c>
      <c r="B301" s="9" t="str">
        <f>データ入力!AJ360</f>
        <v/>
      </c>
      <c r="C301" s="28" t="str">
        <f>データ入力!AK360</f>
        <v/>
      </c>
      <c r="D301" s="6" t="str">
        <f>データ入力!AZ360</f>
        <v/>
      </c>
      <c r="E301" s="148" t="str">
        <f>データ入力!BA360</f>
        <v/>
      </c>
      <c r="F301" s="148" t="str">
        <f>データ入力!BB360</f>
        <v/>
      </c>
      <c r="G301" s="148" t="str">
        <f>データ入力!BC360</f>
        <v/>
      </c>
      <c r="H301" s="148" t="str">
        <f>データ入力!BD360</f>
        <v/>
      </c>
      <c r="I301" s="148" t="str">
        <f>データ入力!BE360</f>
        <v/>
      </c>
      <c r="J301" s="148" t="str">
        <f>データ入力!BF360</f>
        <v/>
      </c>
      <c r="K301" s="148" t="str">
        <f>データ入力!BG360</f>
        <v/>
      </c>
      <c r="L301" s="32" t="str">
        <f>データ入力!BH360</f>
        <v/>
      </c>
      <c r="M301" s="148" t="str">
        <f>データ入力!BI360</f>
        <v/>
      </c>
      <c r="N301" s="148" t="str">
        <f>データ入力!BJ360</f>
        <v/>
      </c>
      <c r="O301" s="31" t="str">
        <f>データ入力!BK360</f>
        <v/>
      </c>
      <c r="P301" s="31" t="str">
        <f>データ入力!BL360</f>
        <v/>
      </c>
      <c r="Q301" s="150" t="str">
        <f>データ入力!BM360</f>
        <v/>
      </c>
      <c r="R301" s="31" t="str">
        <f>データ入力!BN360</f>
        <v/>
      </c>
      <c r="S301" s="150" t="str">
        <f>データ入力!BO360</f>
        <v/>
      </c>
      <c r="T301" s="150" t="str">
        <f>データ入力!BP360</f>
        <v/>
      </c>
    </row>
    <row r="302" spans="1:20" ht="26.25" customHeight="1">
      <c r="A302" s="99" t="str">
        <f>データ入力!AI361</f>
        <v/>
      </c>
      <c r="B302" s="9" t="str">
        <f>データ入力!AJ361</f>
        <v/>
      </c>
      <c r="C302" s="28" t="str">
        <f>データ入力!AK361</f>
        <v/>
      </c>
      <c r="D302" s="6" t="str">
        <f>データ入力!AZ361</f>
        <v/>
      </c>
      <c r="E302" s="148" t="str">
        <f>データ入力!BA361</f>
        <v/>
      </c>
      <c r="F302" s="148" t="str">
        <f>データ入力!BB361</f>
        <v/>
      </c>
      <c r="G302" s="148" t="str">
        <f>データ入力!BC361</f>
        <v/>
      </c>
      <c r="H302" s="148" t="str">
        <f>データ入力!BD361</f>
        <v/>
      </c>
      <c r="I302" s="148" t="str">
        <f>データ入力!BE361</f>
        <v/>
      </c>
      <c r="J302" s="148" t="str">
        <f>データ入力!BF361</f>
        <v/>
      </c>
      <c r="K302" s="148" t="str">
        <f>データ入力!BG361</f>
        <v/>
      </c>
      <c r="L302" s="32" t="str">
        <f>データ入力!BH361</f>
        <v/>
      </c>
      <c r="M302" s="148" t="str">
        <f>データ入力!BI361</f>
        <v/>
      </c>
      <c r="N302" s="148" t="str">
        <f>データ入力!BJ361</f>
        <v/>
      </c>
      <c r="O302" s="31" t="str">
        <f>データ入力!BK361</f>
        <v/>
      </c>
      <c r="P302" s="31" t="str">
        <f>データ入力!BL361</f>
        <v/>
      </c>
      <c r="Q302" s="150" t="str">
        <f>データ入力!BM361</f>
        <v/>
      </c>
      <c r="R302" s="31" t="str">
        <f>データ入力!BN361</f>
        <v/>
      </c>
      <c r="S302" s="150" t="str">
        <f>データ入力!BO361</f>
        <v/>
      </c>
      <c r="T302" s="150" t="str">
        <f>データ入力!BP361</f>
        <v/>
      </c>
    </row>
    <row r="303" spans="1:20" ht="26.25" customHeight="1">
      <c r="A303" s="99" t="str">
        <f>データ入力!AI362</f>
        <v/>
      </c>
      <c r="B303" s="9" t="str">
        <f>データ入力!AJ362</f>
        <v/>
      </c>
      <c r="C303" s="28" t="str">
        <f>データ入力!AK362</f>
        <v/>
      </c>
      <c r="D303" s="6" t="str">
        <f>データ入力!AZ362</f>
        <v/>
      </c>
      <c r="E303" s="148" t="str">
        <f>データ入力!BA362</f>
        <v/>
      </c>
      <c r="F303" s="148" t="str">
        <f>データ入力!BB362</f>
        <v/>
      </c>
      <c r="G303" s="148" t="str">
        <f>データ入力!BC362</f>
        <v/>
      </c>
      <c r="H303" s="148" t="str">
        <f>データ入力!BD362</f>
        <v/>
      </c>
      <c r="I303" s="148" t="str">
        <f>データ入力!BE362</f>
        <v/>
      </c>
      <c r="J303" s="148" t="str">
        <f>データ入力!BF362</f>
        <v/>
      </c>
      <c r="K303" s="148" t="str">
        <f>データ入力!BG362</f>
        <v/>
      </c>
      <c r="L303" s="32" t="str">
        <f>データ入力!BH362</f>
        <v/>
      </c>
      <c r="M303" s="148" t="str">
        <f>データ入力!BI362</f>
        <v/>
      </c>
      <c r="N303" s="148" t="str">
        <f>データ入力!BJ362</f>
        <v/>
      </c>
      <c r="O303" s="31" t="str">
        <f>データ入力!BK362</f>
        <v/>
      </c>
      <c r="P303" s="31" t="str">
        <f>データ入力!BL362</f>
        <v/>
      </c>
      <c r="Q303" s="150" t="str">
        <f>データ入力!BM362</f>
        <v/>
      </c>
      <c r="R303" s="31" t="str">
        <f>データ入力!BN362</f>
        <v/>
      </c>
      <c r="S303" s="150" t="str">
        <f>データ入力!BO362</f>
        <v/>
      </c>
      <c r="T303" s="150" t="str">
        <f>データ入力!BP362</f>
        <v/>
      </c>
    </row>
    <row r="304" spans="1:20" ht="26.25" customHeight="1">
      <c r="A304" s="99" t="str">
        <f>データ入力!AI363</f>
        <v/>
      </c>
      <c r="B304" s="9" t="str">
        <f>データ入力!AJ363</f>
        <v/>
      </c>
      <c r="C304" s="28" t="str">
        <f>データ入力!AK363</f>
        <v/>
      </c>
      <c r="D304" s="6" t="str">
        <f>データ入力!AZ363</f>
        <v/>
      </c>
      <c r="E304" s="148" t="str">
        <f>データ入力!BA363</f>
        <v/>
      </c>
      <c r="F304" s="148" t="str">
        <f>データ入力!BB363</f>
        <v/>
      </c>
      <c r="G304" s="148" t="str">
        <f>データ入力!BC363</f>
        <v/>
      </c>
      <c r="H304" s="148" t="str">
        <f>データ入力!BD363</f>
        <v/>
      </c>
      <c r="I304" s="148" t="str">
        <f>データ入力!BE363</f>
        <v/>
      </c>
      <c r="J304" s="148" t="str">
        <f>データ入力!BF363</f>
        <v/>
      </c>
      <c r="K304" s="148" t="str">
        <f>データ入力!BG363</f>
        <v/>
      </c>
      <c r="L304" s="32" t="str">
        <f>データ入力!BH363</f>
        <v/>
      </c>
      <c r="M304" s="148" t="str">
        <f>データ入力!BI363</f>
        <v/>
      </c>
      <c r="N304" s="148" t="str">
        <f>データ入力!BJ363</f>
        <v/>
      </c>
      <c r="O304" s="31" t="str">
        <f>データ入力!BK363</f>
        <v/>
      </c>
      <c r="P304" s="31" t="str">
        <f>データ入力!BL363</f>
        <v/>
      </c>
      <c r="Q304" s="150" t="str">
        <f>データ入力!BM363</f>
        <v/>
      </c>
      <c r="R304" s="31" t="str">
        <f>データ入力!BN363</f>
        <v/>
      </c>
      <c r="S304" s="150" t="str">
        <f>データ入力!BO363</f>
        <v/>
      </c>
      <c r="T304" s="150" t="str">
        <f>データ入力!BP363</f>
        <v/>
      </c>
    </row>
  </sheetData>
  <mergeCells count="24">
    <mergeCell ref="A1:B1"/>
    <mergeCell ref="A2:A4"/>
    <mergeCell ref="B2:B4"/>
    <mergeCell ref="C2:C4"/>
    <mergeCell ref="D2:D4"/>
    <mergeCell ref="C1:T1"/>
    <mergeCell ref="G2:H2"/>
    <mergeCell ref="O2:P2"/>
    <mergeCell ref="F2:F4"/>
    <mergeCell ref="I2:I4"/>
    <mergeCell ref="J2:J4"/>
    <mergeCell ref="K2:K4"/>
    <mergeCell ref="E2:E4"/>
    <mergeCell ref="O3:O4"/>
    <mergeCell ref="P3:P4"/>
    <mergeCell ref="L2:L4"/>
    <mergeCell ref="G3:G4"/>
    <mergeCell ref="H3:H4"/>
    <mergeCell ref="M2:M4"/>
    <mergeCell ref="N2:N4"/>
    <mergeCell ref="T2:T4"/>
    <mergeCell ref="R2:R4"/>
    <mergeCell ref="S2:S4"/>
    <mergeCell ref="Q2:Q4"/>
  </mergeCells>
  <phoneticPr fontId="3"/>
  <printOptions gridLines="1"/>
  <pageMargins left="0.23622047244094491" right="0.23622047244094491" top="0.74803149606299213" bottom="0.74803149606299213" header="0.31496062992125984" footer="0.31496062992125984"/>
  <pageSetup paperSize="9" scale="75" fitToHeight="0" orientation="landscape" r:id="rId1"/>
  <headerFooter>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CF57-EE03-48DB-93A7-4986D085F7A1}">
  <sheetPr>
    <pageSetUpPr fitToPage="1"/>
  </sheetPr>
  <dimension ref="A1:U21"/>
  <sheetViews>
    <sheetView view="pageBreakPreview" zoomScaleNormal="100" zoomScaleSheetLayoutView="100" workbookViewId="0">
      <selection sqref="A1:B1"/>
    </sheetView>
  </sheetViews>
  <sheetFormatPr defaultColWidth="4.25" defaultRowHeight="26.25" customHeight="1"/>
  <cols>
    <col min="1" max="16384" width="4.25" style="34"/>
  </cols>
  <sheetData>
    <row r="1" spans="1:21" ht="26.25" customHeight="1">
      <c r="A1" s="467" t="s">
        <v>191</v>
      </c>
      <c r="B1" s="467"/>
      <c r="C1" s="467"/>
      <c r="D1" s="467"/>
      <c r="E1" s="467"/>
      <c r="F1" s="467"/>
      <c r="G1" s="467"/>
      <c r="H1" s="467"/>
      <c r="I1" s="467"/>
      <c r="J1" s="467"/>
      <c r="K1" s="467"/>
      <c r="L1" s="467"/>
      <c r="M1" s="467"/>
      <c r="N1" s="467"/>
      <c r="O1" s="467"/>
      <c r="P1" s="467"/>
      <c r="Q1" s="467"/>
      <c r="R1" s="467"/>
      <c r="S1" s="467"/>
      <c r="T1" s="467"/>
      <c r="U1" s="467"/>
    </row>
    <row r="2" spans="1:21" ht="26.25" customHeight="1">
      <c r="A2" s="33"/>
      <c r="B2" s="33"/>
      <c r="C2" s="33"/>
      <c r="D2" s="33"/>
      <c r="E2" s="33"/>
      <c r="F2" s="33"/>
      <c r="G2" s="33"/>
      <c r="H2" s="33"/>
      <c r="I2" s="33"/>
      <c r="J2" s="33"/>
      <c r="K2" s="33"/>
      <c r="L2" s="33"/>
      <c r="M2" s="33"/>
      <c r="N2" s="33"/>
      <c r="O2" s="33"/>
      <c r="P2" s="33"/>
      <c r="Q2" s="33"/>
      <c r="R2" s="33"/>
      <c r="S2" s="33"/>
    </row>
    <row r="3" spans="1:21" ht="26.25" customHeight="1">
      <c r="B3" s="510" t="s">
        <v>128</v>
      </c>
      <c r="C3" s="510"/>
      <c r="D3" s="510"/>
      <c r="E3" s="510"/>
      <c r="F3" s="22" t="s">
        <v>24</v>
      </c>
      <c r="G3" s="413">
        <f>許容浮上量</f>
        <v>9</v>
      </c>
      <c r="H3" s="413"/>
      <c r="I3" s="404" t="s">
        <v>31</v>
      </c>
      <c r="J3" s="404"/>
    </row>
    <row r="5" spans="1:21" ht="26.25" customHeight="1">
      <c r="B5" s="405" t="s">
        <v>275</v>
      </c>
      <c r="C5" s="405"/>
      <c r="D5" s="405"/>
      <c r="E5" s="405"/>
      <c r="F5" s="405"/>
      <c r="G5" s="405"/>
      <c r="H5" s="405"/>
      <c r="I5" s="405"/>
      <c r="J5" s="405"/>
      <c r="K5" s="405"/>
      <c r="L5" s="405"/>
      <c r="M5" s="405"/>
    </row>
    <row r="7" spans="1:21" ht="26.25" customHeight="1">
      <c r="B7" s="401" t="s">
        <v>129</v>
      </c>
      <c r="C7" s="401"/>
      <c r="P7" s="404" t="s">
        <v>276</v>
      </c>
      <c r="Q7" s="404"/>
      <c r="R7" s="404"/>
      <c r="S7" s="404"/>
      <c r="T7" s="404"/>
    </row>
    <row r="8" spans="1:21" ht="26.25" customHeight="1">
      <c r="B8" s="401"/>
      <c r="C8" s="401"/>
      <c r="P8" s="404"/>
      <c r="Q8" s="404"/>
      <c r="R8" s="404"/>
      <c r="S8" s="404"/>
      <c r="T8" s="404"/>
    </row>
    <row r="10" spans="1:21" ht="26.25" customHeight="1">
      <c r="B10" s="401" t="s">
        <v>129</v>
      </c>
      <c r="C10" s="401"/>
      <c r="M10" s="401" t="s">
        <v>130</v>
      </c>
      <c r="N10" s="401"/>
      <c r="O10" s="401"/>
      <c r="P10" s="401"/>
      <c r="Q10" s="401"/>
      <c r="R10" s="401"/>
      <c r="S10" s="401"/>
      <c r="T10" s="401"/>
      <c r="U10" s="401"/>
    </row>
    <row r="11" spans="1:21" ht="26.25" customHeight="1">
      <c r="B11" s="401"/>
      <c r="C11" s="401"/>
      <c r="M11" s="401"/>
      <c r="N11" s="401"/>
      <c r="O11" s="401"/>
      <c r="P11" s="401"/>
      <c r="Q11" s="401"/>
      <c r="R11" s="401"/>
      <c r="S11" s="401"/>
      <c r="T11" s="401"/>
      <c r="U11" s="401"/>
    </row>
    <row r="13" spans="1:21" ht="26.25" customHeight="1">
      <c r="B13" s="396" t="s">
        <v>277</v>
      </c>
      <c r="C13" s="396"/>
      <c r="D13" s="396"/>
      <c r="E13" s="396"/>
      <c r="F13" s="396"/>
      <c r="G13" s="396"/>
      <c r="H13" s="396"/>
      <c r="I13" s="396"/>
      <c r="J13" s="396"/>
      <c r="K13" s="396"/>
      <c r="L13" s="396"/>
      <c r="M13" s="396"/>
      <c r="N13" s="396"/>
      <c r="O13" s="396"/>
      <c r="P13" s="396"/>
      <c r="Q13" s="396"/>
      <c r="R13" s="396"/>
      <c r="S13" s="396"/>
      <c r="T13" s="396"/>
    </row>
    <row r="14" spans="1:21" ht="26.25" customHeight="1">
      <c r="B14" s="396"/>
      <c r="C14" s="396"/>
      <c r="D14" s="396"/>
      <c r="E14" s="396"/>
      <c r="F14" s="396"/>
      <c r="G14" s="396"/>
      <c r="H14" s="396"/>
      <c r="I14" s="396"/>
      <c r="J14" s="396"/>
      <c r="K14" s="396"/>
      <c r="L14" s="396"/>
      <c r="M14" s="396"/>
      <c r="N14" s="396"/>
      <c r="O14" s="396"/>
      <c r="P14" s="396"/>
      <c r="Q14" s="396"/>
      <c r="R14" s="396"/>
      <c r="S14" s="396"/>
      <c r="T14" s="396"/>
    </row>
    <row r="15" spans="1:21" ht="26.25" customHeight="1">
      <c r="B15" s="396"/>
      <c r="C15" s="396"/>
      <c r="D15" s="396"/>
      <c r="E15" s="396"/>
      <c r="F15" s="396"/>
      <c r="G15" s="396"/>
      <c r="H15" s="396"/>
      <c r="I15" s="396"/>
      <c r="J15" s="396"/>
      <c r="K15" s="396"/>
      <c r="L15" s="396"/>
      <c r="M15" s="396"/>
      <c r="N15" s="396"/>
      <c r="O15" s="396"/>
      <c r="P15" s="396"/>
      <c r="Q15" s="396"/>
      <c r="R15" s="396"/>
      <c r="S15" s="396"/>
      <c r="T15" s="396"/>
    </row>
    <row r="16" spans="1:21" ht="26.25" customHeight="1">
      <c r="B16" s="57"/>
      <c r="C16" s="57"/>
      <c r="D16" s="57"/>
      <c r="E16" s="57"/>
      <c r="F16" s="57"/>
      <c r="G16" s="57"/>
      <c r="H16" s="57"/>
      <c r="I16" s="57"/>
      <c r="J16" s="57"/>
      <c r="K16" s="57"/>
      <c r="L16" s="57"/>
      <c r="M16" s="57"/>
      <c r="N16" s="57"/>
      <c r="O16" s="57"/>
      <c r="P16" s="57"/>
      <c r="Q16" s="57"/>
      <c r="R16" s="57"/>
    </row>
    <row r="17" spans="2:20" ht="26.25" customHeight="1">
      <c r="B17" s="399" t="s">
        <v>381</v>
      </c>
      <c r="C17" s="399"/>
      <c r="D17" s="399"/>
      <c r="E17" s="399"/>
      <c r="F17" s="399"/>
      <c r="G17" s="399"/>
      <c r="H17" s="399"/>
      <c r="I17" s="399"/>
      <c r="J17" s="399"/>
      <c r="K17" s="399"/>
      <c r="L17" s="399"/>
      <c r="M17" s="399"/>
      <c r="N17" s="399"/>
      <c r="O17" s="399"/>
      <c r="P17" s="399"/>
      <c r="Q17" s="399"/>
      <c r="R17" s="399"/>
      <c r="S17" s="399"/>
      <c r="T17" s="399"/>
    </row>
    <row r="18" spans="2:20" ht="26.25" customHeight="1">
      <c r="B18" s="399"/>
      <c r="C18" s="399"/>
      <c r="D18" s="399"/>
      <c r="E18" s="399"/>
      <c r="F18" s="399"/>
      <c r="G18" s="399"/>
      <c r="H18" s="399"/>
      <c r="I18" s="399"/>
      <c r="J18" s="399"/>
      <c r="K18" s="399"/>
      <c r="L18" s="399"/>
      <c r="M18" s="399"/>
      <c r="N18" s="399"/>
      <c r="O18" s="399"/>
      <c r="P18" s="399"/>
      <c r="Q18" s="399"/>
      <c r="R18" s="399"/>
      <c r="S18" s="399"/>
      <c r="T18" s="399"/>
    </row>
    <row r="19" spans="2:20" ht="26.25" customHeight="1">
      <c r="B19" s="399"/>
      <c r="C19" s="399"/>
      <c r="D19" s="399"/>
      <c r="E19" s="399"/>
      <c r="F19" s="399"/>
      <c r="G19" s="399"/>
      <c r="H19" s="399"/>
      <c r="I19" s="399"/>
      <c r="J19" s="399"/>
      <c r="K19" s="399"/>
      <c r="L19" s="399"/>
      <c r="M19" s="399"/>
      <c r="N19" s="399"/>
      <c r="O19" s="399"/>
      <c r="P19" s="399"/>
      <c r="Q19" s="399"/>
      <c r="R19" s="399"/>
      <c r="S19" s="399"/>
      <c r="T19" s="399"/>
    </row>
    <row r="20" spans="2:20" ht="26.25" customHeight="1">
      <c r="B20" s="399"/>
      <c r="C20" s="399"/>
      <c r="D20" s="399"/>
      <c r="E20" s="399"/>
      <c r="F20" s="399"/>
      <c r="G20" s="399"/>
      <c r="H20" s="399"/>
      <c r="I20" s="399"/>
      <c r="J20" s="399"/>
      <c r="K20" s="399"/>
      <c r="L20" s="399"/>
      <c r="M20" s="399"/>
      <c r="N20" s="399"/>
      <c r="O20" s="399"/>
      <c r="P20" s="399"/>
      <c r="Q20" s="399"/>
      <c r="R20" s="399"/>
      <c r="S20" s="399"/>
      <c r="T20" s="399"/>
    </row>
    <row r="21" spans="2:20" ht="26.25" customHeight="1">
      <c r="B21" s="58"/>
      <c r="C21" s="58"/>
      <c r="D21" s="58"/>
      <c r="E21" s="58"/>
      <c r="F21" s="58"/>
      <c r="G21" s="58"/>
      <c r="H21" s="58"/>
      <c r="I21" s="58"/>
      <c r="J21" s="58"/>
      <c r="K21" s="58"/>
      <c r="L21" s="58"/>
      <c r="M21" s="58"/>
      <c r="N21" s="58"/>
      <c r="O21" s="58"/>
      <c r="P21" s="58"/>
      <c r="Q21" s="58"/>
      <c r="R21" s="58"/>
    </row>
  </sheetData>
  <mergeCells count="11">
    <mergeCell ref="A1:U1"/>
    <mergeCell ref="B17:T20"/>
    <mergeCell ref="B3:E3"/>
    <mergeCell ref="G3:H3"/>
    <mergeCell ref="I3:J3"/>
    <mergeCell ref="B5:M5"/>
    <mergeCell ref="B7:C8"/>
    <mergeCell ref="P7:T8"/>
    <mergeCell ref="B10:C11"/>
    <mergeCell ref="M10:U11"/>
    <mergeCell ref="B13:T15"/>
  </mergeCells>
  <phoneticPr fontId="3"/>
  <pageMargins left="0.23622047244094491" right="0.23622047244094491" top="0.74803149606299213" bottom="0.74803149606299213" header="0.31496062992125984" footer="0.31496062992125984"/>
  <pageSetup paperSize="9" fitToHeight="0" orientation="portrait" r:id="rId1"/>
  <headerFooter>
    <oddFooter>&amp;P ページ</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9395-86FB-448C-BDC3-2A669C818AEE}">
  <sheetPr>
    <pageSetUpPr fitToPage="1"/>
  </sheetPr>
  <dimension ref="A1:K304"/>
  <sheetViews>
    <sheetView zoomScaleNormal="100" workbookViewId="0">
      <pane ySplit="4" topLeftCell="A5" activePane="bottomLeft" state="frozen"/>
      <selection sqref="A1:B1"/>
      <selection pane="bottomLeft" sqref="A1:B1"/>
    </sheetView>
  </sheetViews>
  <sheetFormatPr defaultColWidth="4.375" defaultRowHeight="26.25" customHeight="1"/>
  <cols>
    <col min="1" max="1" width="6.25" style="99" customWidth="1"/>
    <col min="2" max="2" width="12.5" style="9" customWidth="1"/>
    <col min="3" max="3" width="5" style="28" customWidth="1"/>
    <col min="4" max="4" width="11.25" style="148" customWidth="1"/>
    <col min="5" max="5" width="11.25" style="31" customWidth="1"/>
    <col min="6" max="6" width="11.25" style="149" customWidth="1"/>
    <col min="7" max="7" width="15" style="31" customWidth="1"/>
    <col min="8" max="8" width="11.25" style="9" customWidth="1"/>
    <col min="9" max="9" width="11.25" style="99" customWidth="1"/>
    <col min="10" max="10" width="16.875" style="9" customWidth="1"/>
    <col min="11" max="11" width="15" style="6" customWidth="1"/>
    <col min="12" max="12" width="4.875" style="6" customWidth="1"/>
    <col min="13" max="16384" width="4.375" style="6"/>
  </cols>
  <sheetData>
    <row r="1" spans="1:11" ht="37.5" customHeight="1">
      <c r="A1" s="450" t="s">
        <v>144</v>
      </c>
      <c r="B1" s="450"/>
      <c r="C1" s="511" t="s">
        <v>147</v>
      </c>
      <c r="D1" s="511"/>
      <c r="E1" s="511"/>
      <c r="F1" s="511"/>
      <c r="G1" s="511"/>
      <c r="H1" s="511"/>
      <c r="I1" s="511"/>
      <c r="J1" s="511"/>
      <c r="K1" s="511"/>
    </row>
    <row r="2" spans="1:11" ht="30" customHeight="1">
      <c r="A2" s="512" t="s">
        <v>23</v>
      </c>
      <c r="B2" s="491" t="s">
        <v>37</v>
      </c>
      <c r="C2" s="515" t="s">
        <v>86</v>
      </c>
      <c r="D2" s="517" t="s">
        <v>273</v>
      </c>
      <c r="E2" s="520" t="s">
        <v>145</v>
      </c>
      <c r="F2" s="538" t="s">
        <v>278</v>
      </c>
      <c r="G2" s="535" t="s">
        <v>279</v>
      </c>
      <c r="H2" s="523" t="s">
        <v>84</v>
      </c>
      <c r="I2" s="532" t="s">
        <v>154</v>
      </c>
      <c r="J2" s="526" t="s">
        <v>79</v>
      </c>
      <c r="K2" s="529" t="s">
        <v>146</v>
      </c>
    </row>
    <row r="3" spans="1:11" ht="3.75" customHeight="1">
      <c r="A3" s="513"/>
      <c r="B3" s="492"/>
      <c r="C3" s="516"/>
      <c r="D3" s="518"/>
      <c r="E3" s="521"/>
      <c r="F3" s="498"/>
      <c r="G3" s="536"/>
      <c r="H3" s="524"/>
      <c r="I3" s="533"/>
      <c r="J3" s="527"/>
      <c r="K3" s="530"/>
    </row>
    <row r="4" spans="1:11" ht="26.25" customHeight="1">
      <c r="A4" s="514"/>
      <c r="B4" s="493"/>
      <c r="C4" s="499"/>
      <c r="D4" s="519"/>
      <c r="E4" s="522"/>
      <c r="F4" s="539"/>
      <c r="G4" s="537"/>
      <c r="H4" s="525"/>
      <c r="I4" s="534"/>
      <c r="J4" s="528"/>
      <c r="K4" s="531"/>
    </row>
    <row r="5" spans="1:11" ht="26.25" customHeight="1">
      <c r="A5" s="99" t="str">
        <f>データ入力!AI64</f>
        <v/>
      </c>
      <c r="B5" s="9" t="str">
        <f>データ入力!AJ64</f>
        <v/>
      </c>
      <c r="C5" s="28" t="str">
        <f>データ入力!AK64</f>
        <v/>
      </c>
      <c r="D5" s="148" t="str">
        <f>データ入力!BY64</f>
        <v/>
      </c>
      <c r="E5" s="31" t="str">
        <f>データ入力!BZ64</f>
        <v/>
      </c>
      <c r="F5" s="149" t="str">
        <f>データ入力!CA64</f>
        <v/>
      </c>
      <c r="G5" s="31" t="str">
        <f>データ入力!CB64</f>
        <v/>
      </c>
      <c r="H5" s="6" t="str">
        <f>データ入力!CC64</f>
        <v/>
      </c>
      <c r="I5" s="28" t="str">
        <f>データ入力!CD64</f>
        <v/>
      </c>
      <c r="J5" s="6" t="str">
        <f>データ入力!CE64</f>
        <v/>
      </c>
      <c r="K5" s="6" t="str">
        <f>データ入力!CF64</f>
        <v/>
      </c>
    </row>
    <row r="6" spans="1:11" ht="26.25" customHeight="1">
      <c r="A6" s="99" t="str">
        <f>データ入力!AI65</f>
        <v/>
      </c>
      <c r="B6" s="9" t="str">
        <f>データ入力!AJ65</f>
        <v/>
      </c>
      <c r="C6" s="28" t="str">
        <f>データ入力!AK65</f>
        <v/>
      </c>
      <c r="D6" s="148" t="str">
        <f>データ入力!BY65</f>
        <v/>
      </c>
      <c r="E6" s="31" t="str">
        <f>データ入力!BZ65</f>
        <v/>
      </c>
      <c r="F6" s="149" t="str">
        <f>データ入力!CA65</f>
        <v/>
      </c>
      <c r="G6" s="31" t="str">
        <f>データ入力!CB65</f>
        <v/>
      </c>
      <c r="H6" s="6" t="str">
        <f>データ入力!CC65</f>
        <v/>
      </c>
      <c r="I6" s="28" t="str">
        <f>データ入力!CD65</f>
        <v/>
      </c>
      <c r="J6" s="6" t="str">
        <f>データ入力!CE65</f>
        <v/>
      </c>
      <c r="K6" s="6" t="str">
        <f>データ入力!CF65</f>
        <v/>
      </c>
    </row>
    <row r="7" spans="1:11" ht="26.25" customHeight="1">
      <c r="A7" s="99" t="str">
        <f>データ入力!AI66</f>
        <v/>
      </c>
      <c r="B7" s="9" t="str">
        <f>データ入力!AJ66</f>
        <v/>
      </c>
      <c r="C7" s="28" t="str">
        <f>データ入力!AK66</f>
        <v/>
      </c>
      <c r="D7" s="148" t="str">
        <f>データ入力!BY66</f>
        <v/>
      </c>
      <c r="E7" s="31" t="str">
        <f>データ入力!BZ66</f>
        <v/>
      </c>
      <c r="F7" s="149" t="str">
        <f>データ入力!CA66</f>
        <v/>
      </c>
      <c r="G7" s="31" t="str">
        <f>データ入力!CB66</f>
        <v/>
      </c>
      <c r="H7" s="6" t="str">
        <f>データ入力!CC66</f>
        <v/>
      </c>
      <c r="I7" s="28" t="str">
        <f>データ入力!CD66</f>
        <v/>
      </c>
      <c r="J7" s="6" t="str">
        <f>データ入力!CE66</f>
        <v/>
      </c>
      <c r="K7" s="6" t="str">
        <f>データ入力!CF66</f>
        <v/>
      </c>
    </row>
    <row r="8" spans="1:11" ht="26.25" customHeight="1">
      <c r="A8" s="99" t="str">
        <f>データ入力!AI67</f>
        <v/>
      </c>
      <c r="B8" s="9" t="str">
        <f>データ入力!AJ67</f>
        <v/>
      </c>
      <c r="C8" s="28" t="str">
        <f>データ入力!AK67</f>
        <v/>
      </c>
      <c r="D8" s="148" t="str">
        <f>データ入力!BY67</f>
        <v/>
      </c>
      <c r="E8" s="31" t="str">
        <f>データ入力!BZ67</f>
        <v/>
      </c>
      <c r="F8" s="149" t="str">
        <f>データ入力!CA67</f>
        <v/>
      </c>
      <c r="G8" s="31" t="str">
        <f>データ入力!CB67</f>
        <v/>
      </c>
      <c r="H8" s="6" t="str">
        <f>データ入力!CC67</f>
        <v/>
      </c>
      <c r="I8" s="28" t="str">
        <f>データ入力!CD67</f>
        <v/>
      </c>
      <c r="J8" s="6" t="str">
        <f>データ入力!CE67</f>
        <v/>
      </c>
      <c r="K8" s="6" t="str">
        <f>データ入力!CF67</f>
        <v/>
      </c>
    </row>
    <row r="9" spans="1:11" ht="26.25" customHeight="1">
      <c r="A9" s="99" t="str">
        <f>データ入力!AI68</f>
        <v/>
      </c>
      <c r="B9" s="9" t="str">
        <f>データ入力!AJ68</f>
        <v/>
      </c>
      <c r="C9" s="28" t="str">
        <f>データ入力!AK68</f>
        <v/>
      </c>
      <c r="D9" s="148" t="str">
        <f>データ入力!BY68</f>
        <v/>
      </c>
      <c r="E9" s="31" t="str">
        <f>データ入力!BZ68</f>
        <v/>
      </c>
      <c r="F9" s="149" t="str">
        <f>データ入力!CA68</f>
        <v/>
      </c>
      <c r="G9" s="31" t="str">
        <f>データ入力!CB68</f>
        <v/>
      </c>
      <c r="H9" s="6" t="str">
        <f>データ入力!CC68</f>
        <v/>
      </c>
      <c r="I9" s="28" t="str">
        <f>データ入力!CD68</f>
        <v/>
      </c>
      <c r="J9" s="6" t="str">
        <f>データ入力!CE68</f>
        <v/>
      </c>
      <c r="K9" s="6" t="str">
        <f>データ入力!CF68</f>
        <v/>
      </c>
    </row>
    <row r="10" spans="1:11" ht="26.25" customHeight="1">
      <c r="A10" s="99" t="str">
        <f>データ入力!AI69</f>
        <v/>
      </c>
      <c r="B10" s="9" t="str">
        <f>データ入力!AJ69</f>
        <v/>
      </c>
      <c r="C10" s="28" t="str">
        <f>データ入力!AK69</f>
        <v/>
      </c>
      <c r="D10" s="148" t="str">
        <f>データ入力!BY69</f>
        <v/>
      </c>
      <c r="E10" s="31" t="str">
        <f>データ入力!BZ69</f>
        <v/>
      </c>
      <c r="F10" s="149" t="str">
        <f>データ入力!CA69</f>
        <v/>
      </c>
      <c r="G10" s="31" t="str">
        <f>データ入力!CB69</f>
        <v/>
      </c>
      <c r="H10" s="6" t="str">
        <f>データ入力!CC69</f>
        <v/>
      </c>
      <c r="I10" s="28" t="str">
        <f>データ入力!CD69</f>
        <v/>
      </c>
      <c r="J10" s="6" t="str">
        <f>データ入力!CE69</f>
        <v/>
      </c>
      <c r="K10" s="6" t="str">
        <f>データ入力!CF69</f>
        <v/>
      </c>
    </row>
    <row r="11" spans="1:11" ht="26.25" customHeight="1">
      <c r="A11" s="99" t="str">
        <f>データ入力!AI70</f>
        <v/>
      </c>
      <c r="B11" s="9" t="str">
        <f>データ入力!AJ70</f>
        <v/>
      </c>
      <c r="C11" s="28" t="str">
        <f>データ入力!AK70</f>
        <v/>
      </c>
      <c r="D11" s="148" t="str">
        <f>データ入力!BY70</f>
        <v/>
      </c>
      <c r="E11" s="31" t="str">
        <f>データ入力!BZ70</f>
        <v/>
      </c>
      <c r="F11" s="149" t="str">
        <f>データ入力!CA70</f>
        <v/>
      </c>
      <c r="G11" s="31" t="str">
        <f>データ入力!CB70</f>
        <v/>
      </c>
      <c r="H11" s="6" t="str">
        <f>データ入力!CC70</f>
        <v/>
      </c>
      <c r="I11" s="28" t="str">
        <f>データ入力!CD70</f>
        <v/>
      </c>
      <c r="J11" s="6" t="str">
        <f>データ入力!CE70</f>
        <v/>
      </c>
      <c r="K11" s="6" t="str">
        <f>データ入力!CF70</f>
        <v/>
      </c>
    </row>
    <row r="12" spans="1:11" ht="26.25" customHeight="1">
      <c r="A12" s="99" t="str">
        <f>データ入力!AI71</f>
        <v/>
      </c>
      <c r="B12" s="9" t="str">
        <f>データ入力!AJ71</f>
        <v/>
      </c>
      <c r="C12" s="28" t="str">
        <f>データ入力!AK71</f>
        <v/>
      </c>
      <c r="D12" s="148" t="str">
        <f>データ入力!BY71</f>
        <v/>
      </c>
      <c r="E12" s="31" t="str">
        <f>データ入力!BZ71</f>
        <v/>
      </c>
      <c r="F12" s="149" t="str">
        <f>データ入力!CA71</f>
        <v/>
      </c>
      <c r="G12" s="31" t="str">
        <f>データ入力!CB71</f>
        <v/>
      </c>
      <c r="H12" s="6" t="str">
        <f>データ入力!CC71</f>
        <v/>
      </c>
      <c r="I12" s="28" t="str">
        <f>データ入力!CD71</f>
        <v/>
      </c>
      <c r="J12" s="6" t="str">
        <f>データ入力!CE71</f>
        <v/>
      </c>
      <c r="K12" s="6" t="str">
        <f>データ入力!CF71</f>
        <v/>
      </c>
    </row>
    <row r="13" spans="1:11" ht="26.25" customHeight="1">
      <c r="A13" s="99" t="str">
        <f>データ入力!AI72</f>
        <v/>
      </c>
      <c r="B13" s="9" t="str">
        <f>データ入力!AJ72</f>
        <v/>
      </c>
      <c r="C13" s="28" t="str">
        <f>データ入力!AK72</f>
        <v/>
      </c>
      <c r="D13" s="148" t="str">
        <f>データ入力!BY72</f>
        <v/>
      </c>
      <c r="E13" s="31" t="str">
        <f>データ入力!BZ72</f>
        <v/>
      </c>
      <c r="F13" s="149" t="str">
        <f>データ入力!CA72</f>
        <v/>
      </c>
      <c r="G13" s="31" t="str">
        <f>データ入力!CB72</f>
        <v/>
      </c>
      <c r="H13" s="6" t="str">
        <f>データ入力!CC72</f>
        <v/>
      </c>
      <c r="I13" s="28" t="str">
        <f>データ入力!CD72</f>
        <v/>
      </c>
      <c r="J13" s="6" t="str">
        <f>データ入力!CE72</f>
        <v/>
      </c>
      <c r="K13" s="6" t="str">
        <f>データ入力!CF72</f>
        <v/>
      </c>
    </row>
    <row r="14" spans="1:11" ht="26.25" customHeight="1">
      <c r="A14" s="99" t="str">
        <f>データ入力!AI73</f>
        <v/>
      </c>
      <c r="B14" s="9" t="str">
        <f>データ入力!AJ73</f>
        <v/>
      </c>
      <c r="C14" s="28" t="str">
        <f>データ入力!AK73</f>
        <v/>
      </c>
      <c r="D14" s="148" t="str">
        <f>データ入力!BY73</f>
        <v/>
      </c>
      <c r="E14" s="31" t="str">
        <f>データ入力!BZ73</f>
        <v/>
      </c>
      <c r="F14" s="149" t="str">
        <f>データ入力!CA73</f>
        <v/>
      </c>
      <c r="G14" s="31" t="str">
        <f>データ入力!CB73</f>
        <v/>
      </c>
      <c r="H14" s="6" t="str">
        <f>データ入力!CC73</f>
        <v/>
      </c>
      <c r="I14" s="28" t="str">
        <f>データ入力!CD73</f>
        <v/>
      </c>
      <c r="J14" s="6" t="str">
        <f>データ入力!CE73</f>
        <v/>
      </c>
      <c r="K14" s="6" t="str">
        <f>データ入力!CF73</f>
        <v/>
      </c>
    </row>
    <row r="15" spans="1:11" ht="26.25" customHeight="1">
      <c r="A15" s="99" t="str">
        <f>データ入力!AI74</f>
        <v/>
      </c>
      <c r="B15" s="9" t="str">
        <f>データ入力!AJ74</f>
        <v/>
      </c>
      <c r="C15" s="28" t="str">
        <f>データ入力!AK74</f>
        <v/>
      </c>
      <c r="D15" s="148" t="str">
        <f>データ入力!BY74</f>
        <v/>
      </c>
      <c r="E15" s="31" t="str">
        <f>データ入力!BZ74</f>
        <v/>
      </c>
      <c r="F15" s="149" t="str">
        <f>データ入力!CA74</f>
        <v/>
      </c>
      <c r="G15" s="31" t="str">
        <f>データ入力!CB74</f>
        <v/>
      </c>
      <c r="H15" s="6" t="str">
        <f>データ入力!CC74</f>
        <v/>
      </c>
      <c r="I15" s="28" t="str">
        <f>データ入力!CD74</f>
        <v/>
      </c>
      <c r="J15" s="6" t="str">
        <f>データ入力!CE74</f>
        <v/>
      </c>
      <c r="K15" s="6" t="str">
        <f>データ入力!CF74</f>
        <v/>
      </c>
    </row>
    <row r="16" spans="1:11" ht="26.25" customHeight="1">
      <c r="A16" s="99" t="str">
        <f>データ入力!AI75</f>
        <v/>
      </c>
      <c r="B16" s="9" t="str">
        <f>データ入力!AJ75</f>
        <v/>
      </c>
      <c r="C16" s="28" t="str">
        <f>データ入力!AK75</f>
        <v/>
      </c>
      <c r="D16" s="148" t="str">
        <f>データ入力!BY75</f>
        <v/>
      </c>
      <c r="E16" s="31" t="str">
        <f>データ入力!BZ75</f>
        <v/>
      </c>
      <c r="F16" s="149" t="str">
        <f>データ入力!CA75</f>
        <v/>
      </c>
      <c r="G16" s="31" t="str">
        <f>データ入力!CB75</f>
        <v/>
      </c>
      <c r="H16" s="6" t="str">
        <f>データ入力!CC75</f>
        <v/>
      </c>
      <c r="I16" s="28" t="str">
        <f>データ入力!CD75</f>
        <v/>
      </c>
      <c r="J16" s="6" t="str">
        <f>データ入力!CE75</f>
        <v/>
      </c>
      <c r="K16" s="6" t="str">
        <f>データ入力!CF75</f>
        <v/>
      </c>
    </row>
    <row r="17" spans="1:11" ht="26.25" customHeight="1">
      <c r="A17" s="99" t="str">
        <f>データ入力!AI76</f>
        <v/>
      </c>
      <c r="B17" s="9" t="str">
        <f>データ入力!AJ76</f>
        <v/>
      </c>
      <c r="C17" s="28" t="str">
        <f>データ入力!AK76</f>
        <v/>
      </c>
      <c r="D17" s="148" t="str">
        <f>データ入力!BY76</f>
        <v/>
      </c>
      <c r="E17" s="31" t="str">
        <f>データ入力!BZ76</f>
        <v/>
      </c>
      <c r="F17" s="149" t="str">
        <f>データ入力!CA76</f>
        <v/>
      </c>
      <c r="G17" s="31" t="str">
        <f>データ入力!CB76</f>
        <v/>
      </c>
      <c r="H17" s="6" t="str">
        <f>データ入力!CC76</f>
        <v/>
      </c>
      <c r="I17" s="28" t="str">
        <f>データ入力!CD76</f>
        <v/>
      </c>
      <c r="J17" s="6" t="str">
        <f>データ入力!CE76</f>
        <v/>
      </c>
      <c r="K17" s="6" t="str">
        <f>データ入力!CF76</f>
        <v/>
      </c>
    </row>
    <row r="18" spans="1:11" ht="26.25" customHeight="1">
      <c r="A18" s="99" t="str">
        <f>データ入力!AI77</f>
        <v/>
      </c>
      <c r="B18" s="9" t="str">
        <f>データ入力!AJ77</f>
        <v/>
      </c>
      <c r="C18" s="28" t="str">
        <f>データ入力!AK77</f>
        <v/>
      </c>
      <c r="D18" s="148" t="str">
        <f>データ入力!BY77</f>
        <v/>
      </c>
      <c r="E18" s="31" t="str">
        <f>データ入力!BZ77</f>
        <v/>
      </c>
      <c r="F18" s="149" t="str">
        <f>データ入力!CA77</f>
        <v/>
      </c>
      <c r="G18" s="31" t="str">
        <f>データ入力!CB77</f>
        <v/>
      </c>
      <c r="H18" s="6" t="str">
        <f>データ入力!CC77</f>
        <v/>
      </c>
      <c r="I18" s="28" t="str">
        <f>データ入力!CD77</f>
        <v/>
      </c>
      <c r="J18" s="6" t="str">
        <f>データ入力!CE77</f>
        <v/>
      </c>
      <c r="K18" s="6" t="str">
        <f>データ入力!CF77</f>
        <v/>
      </c>
    </row>
    <row r="19" spans="1:11" ht="26.25" customHeight="1">
      <c r="A19" s="99" t="str">
        <f>データ入力!AI78</f>
        <v/>
      </c>
      <c r="B19" s="9" t="str">
        <f>データ入力!AJ78</f>
        <v/>
      </c>
      <c r="C19" s="28" t="str">
        <f>データ入力!AK78</f>
        <v/>
      </c>
      <c r="D19" s="148" t="str">
        <f>データ入力!BY78</f>
        <v/>
      </c>
      <c r="E19" s="31" t="str">
        <f>データ入力!BZ78</f>
        <v/>
      </c>
      <c r="F19" s="149" t="str">
        <f>データ入力!CA78</f>
        <v/>
      </c>
      <c r="G19" s="31" t="str">
        <f>データ入力!CB78</f>
        <v/>
      </c>
      <c r="H19" s="6" t="str">
        <f>データ入力!CC78</f>
        <v/>
      </c>
      <c r="I19" s="28" t="str">
        <f>データ入力!CD78</f>
        <v/>
      </c>
      <c r="J19" s="6" t="str">
        <f>データ入力!CE78</f>
        <v/>
      </c>
      <c r="K19" s="6" t="str">
        <f>データ入力!CF78</f>
        <v/>
      </c>
    </row>
    <row r="20" spans="1:11" ht="26.25" customHeight="1">
      <c r="A20" s="99" t="str">
        <f>データ入力!AI79</f>
        <v/>
      </c>
      <c r="B20" s="9" t="str">
        <f>データ入力!AJ79</f>
        <v/>
      </c>
      <c r="C20" s="28" t="str">
        <f>データ入力!AK79</f>
        <v/>
      </c>
      <c r="D20" s="148" t="str">
        <f>データ入力!BY79</f>
        <v/>
      </c>
      <c r="E20" s="31" t="str">
        <f>データ入力!BZ79</f>
        <v/>
      </c>
      <c r="F20" s="149" t="str">
        <f>データ入力!CA79</f>
        <v/>
      </c>
      <c r="G20" s="31" t="str">
        <f>データ入力!CB79</f>
        <v/>
      </c>
      <c r="H20" s="6" t="str">
        <f>データ入力!CC79</f>
        <v/>
      </c>
      <c r="I20" s="28" t="str">
        <f>データ入力!CD79</f>
        <v/>
      </c>
      <c r="J20" s="6" t="str">
        <f>データ入力!CE79</f>
        <v/>
      </c>
      <c r="K20" s="6" t="str">
        <f>データ入力!CF79</f>
        <v/>
      </c>
    </row>
    <row r="21" spans="1:11" ht="26.25" customHeight="1">
      <c r="A21" s="99" t="str">
        <f>データ入力!AI80</f>
        <v/>
      </c>
      <c r="B21" s="9" t="str">
        <f>データ入力!AJ80</f>
        <v/>
      </c>
      <c r="C21" s="28" t="str">
        <f>データ入力!AK80</f>
        <v/>
      </c>
      <c r="D21" s="148" t="str">
        <f>データ入力!BY80</f>
        <v/>
      </c>
      <c r="E21" s="31" t="str">
        <f>データ入力!BZ80</f>
        <v/>
      </c>
      <c r="F21" s="149" t="str">
        <f>データ入力!CA80</f>
        <v/>
      </c>
      <c r="G21" s="31" t="str">
        <f>データ入力!CB80</f>
        <v/>
      </c>
      <c r="H21" s="6" t="str">
        <f>データ入力!CC80</f>
        <v/>
      </c>
      <c r="I21" s="28" t="str">
        <f>データ入力!CD80</f>
        <v/>
      </c>
      <c r="J21" s="6" t="str">
        <f>データ入力!CE80</f>
        <v/>
      </c>
      <c r="K21" s="6" t="str">
        <f>データ入力!CF80</f>
        <v/>
      </c>
    </row>
    <row r="22" spans="1:11" ht="26.25" customHeight="1">
      <c r="A22" s="99" t="str">
        <f>データ入力!AI81</f>
        <v/>
      </c>
      <c r="B22" s="9" t="str">
        <f>データ入力!AJ81</f>
        <v/>
      </c>
      <c r="C22" s="28" t="str">
        <f>データ入力!AK81</f>
        <v/>
      </c>
      <c r="D22" s="148" t="str">
        <f>データ入力!BY81</f>
        <v/>
      </c>
      <c r="E22" s="31" t="str">
        <f>データ入力!BZ81</f>
        <v/>
      </c>
      <c r="F22" s="149" t="str">
        <f>データ入力!CA81</f>
        <v/>
      </c>
      <c r="G22" s="31" t="str">
        <f>データ入力!CB81</f>
        <v/>
      </c>
      <c r="H22" s="6" t="str">
        <f>データ入力!CC81</f>
        <v/>
      </c>
      <c r="I22" s="28" t="str">
        <f>データ入力!CD81</f>
        <v/>
      </c>
      <c r="J22" s="6" t="str">
        <f>データ入力!CE81</f>
        <v/>
      </c>
      <c r="K22" s="6" t="str">
        <f>データ入力!CF81</f>
        <v/>
      </c>
    </row>
    <row r="23" spans="1:11" ht="26.25" customHeight="1">
      <c r="A23" s="99" t="str">
        <f>データ入力!AI82</f>
        <v/>
      </c>
      <c r="B23" s="9" t="str">
        <f>データ入力!AJ82</f>
        <v/>
      </c>
      <c r="C23" s="28" t="str">
        <f>データ入力!AK82</f>
        <v/>
      </c>
      <c r="D23" s="148" t="str">
        <f>データ入力!BY82</f>
        <v/>
      </c>
      <c r="E23" s="31" t="str">
        <f>データ入力!BZ82</f>
        <v/>
      </c>
      <c r="F23" s="149" t="str">
        <f>データ入力!CA82</f>
        <v/>
      </c>
      <c r="G23" s="31" t="str">
        <f>データ入力!CB82</f>
        <v/>
      </c>
      <c r="H23" s="6" t="str">
        <f>データ入力!CC82</f>
        <v/>
      </c>
      <c r="I23" s="28" t="str">
        <f>データ入力!CD82</f>
        <v/>
      </c>
      <c r="J23" s="6" t="str">
        <f>データ入力!CE82</f>
        <v/>
      </c>
      <c r="K23" s="6" t="str">
        <f>データ入力!CF82</f>
        <v/>
      </c>
    </row>
    <row r="24" spans="1:11" ht="26.25" customHeight="1">
      <c r="A24" s="99" t="str">
        <f>データ入力!AI83</f>
        <v/>
      </c>
      <c r="B24" s="9" t="str">
        <f>データ入力!AJ83</f>
        <v/>
      </c>
      <c r="C24" s="28" t="str">
        <f>データ入力!AK83</f>
        <v/>
      </c>
      <c r="D24" s="148" t="str">
        <f>データ入力!BY83</f>
        <v/>
      </c>
      <c r="E24" s="31" t="str">
        <f>データ入力!BZ83</f>
        <v/>
      </c>
      <c r="F24" s="149" t="str">
        <f>データ入力!CA83</f>
        <v/>
      </c>
      <c r="G24" s="31" t="str">
        <f>データ入力!CB83</f>
        <v/>
      </c>
      <c r="H24" s="6" t="str">
        <f>データ入力!CC83</f>
        <v/>
      </c>
      <c r="I24" s="28" t="str">
        <f>データ入力!CD83</f>
        <v/>
      </c>
      <c r="J24" s="6" t="str">
        <f>データ入力!CE83</f>
        <v/>
      </c>
      <c r="K24" s="6" t="str">
        <f>データ入力!CF83</f>
        <v/>
      </c>
    </row>
    <row r="25" spans="1:11" ht="26.25" customHeight="1">
      <c r="A25" s="99" t="str">
        <f>データ入力!AI84</f>
        <v/>
      </c>
      <c r="B25" s="9" t="str">
        <f>データ入力!AJ84</f>
        <v/>
      </c>
      <c r="C25" s="28" t="str">
        <f>データ入力!AK84</f>
        <v/>
      </c>
      <c r="D25" s="148" t="str">
        <f>データ入力!BY84</f>
        <v/>
      </c>
      <c r="E25" s="31" t="str">
        <f>データ入力!BZ84</f>
        <v/>
      </c>
      <c r="F25" s="149" t="str">
        <f>データ入力!CA84</f>
        <v/>
      </c>
      <c r="G25" s="31" t="str">
        <f>データ入力!CB84</f>
        <v/>
      </c>
      <c r="H25" s="6" t="str">
        <f>データ入力!CC84</f>
        <v/>
      </c>
      <c r="I25" s="28" t="str">
        <f>データ入力!CD84</f>
        <v/>
      </c>
      <c r="J25" s="6" t="str">
        <f>データ入力!CE84</f>
        <v/>
      </c>
      <c r="K25" s="6" t="str">
        <f>データ入力!CF84</f>
        <v/>
      </c>
    </row>
    <row r="26" spans="1:11" ht="26.25" customHeight="1">
      <c r="A26" s="99" t="str">
        <f>データ入力!AI85</f>
        <v/>
      </c>
      <c r="B26" s="9" t="str">
        <f>データ入力!AJ85</f>
        <v/>
      </c>
      <c r="C26" s="28" t="str">
        <f>データ入力!AK85</f>
        <v/>
      </c>
      <c r="D26" s="148" t="str">
        <f>データ入力!BY85</f>
        <v/>
      </c>
      <c r="E26" s="31" t="str">
        <f>データ入力!BZ85</f>
        <v/>
      </c>
      <c r="F26" s="149" t="str">
        <f>データ入力!CA85</f>
        <v/>
      </c>
      <c r="G26" s="31" t="str">
        <f>データ入力!CB85</f>
        <v/>
      </c>
      <c r="H26" s="6" t="str">
        <f>データ入力!CC85</f>
        <v/>
      </c>
      <c r="I26" s="28" t="str">
        <f>データ入力!CD85</f>
        <v/>
      </c>
      <c r="J26" s="6" t="str">
        <f>データ入力!CE85</f>
        <v/>
      </c>
      <c r="K26" s="6" t="str">
        <f>データ入力!CF85</f>
        <v/>
      </c>
    </row>
    <row r="27" spans="1:11" ht="26.25" customHeight="1">
      <c r="A27" s="99" t="str">
        <f>データ入力!AI86</f>
        <v/>
      </c>
      <c r="B27" s="9" t="str">
        <f>データ入力!AJ86</f>
        <v/>
      </c>
      <c r="C27" s="28" t="str">
        <f>データ入力!AK86</f>
        <v/>
      </c>
      <c r="D27" s="148" t="str">
        <f>データ入力!BY86</f>
        <v/>
      </c>
      <c r="E27" s="31" t="str">
        <f>データ入力!BZ86</f>
        <v/>
      </c>
      <c r="F27" s="149" t="str">
        <f>データ入力!CA86</f>
        <v/>
      </c>
      <c r="G27" s="31" t="str">
        <f>データ入力!CB86</f>
        <v/>
      </c>
      <c r="H27" s="6" t="str">
        <f>データ入力!CC86</f>
        <v/>
      </c>
      <c r="I27" s="28" t="str">
        <f>データ入力!CD86</f>
        <v/>
      </c>
      <c r="J27" s="6" t="str">
        <f>データ入力!CE86</f>
        <v/>
      </c>
      <c r="K27" s="6" t="str">
        <f>データ入力!CF86</f>
        <v/>
      </c>
    </row>
    <row r="28" spans="1:11" ht="26.25" customHeight="1">
      <c r="A28" s="99" t="str">
        <f>データ入力!AI87</f>
        <v/>
      </c>
      <c r="B28" s="9" t="str">
        <f>データ入力!AJ87</f>
        <v/>
      </c>
      <c r="C28" s="28" t="str">
        <f>データ入力!AK87</f>
        <v/>
      </c>
      <c r="D28" s="148" t="str">
        <f>データ入力!BY87</f>
        <v/>
      </c>
      <c r="E28" s="31" t="str">
        <f>データ入力!BZ87</f>
        <v/>
      </c>
      <c r="F28" s="149" t="str">
        <f>データ入力!CA87</f>
        <v/>
      </c>
      <c r="G28" s="31" t="str">
        <f>データ入力!CB87</f>
        <v/>
      </c>
      <c r="H28" s="6" t="str">
        <f>データ入力!CC87</f>
        <v/>
      </c>
      <c r="I28" s="28" t="str">
        <f>データ入力!CD87</f>
        <v/>
      </c>
      <c r="J28" s="6" t="str">
        <f>データ入力!CE87</f>
        <v/>
      </c>
      <c r="K28" s="6" t="str">
        <f>データ入力!CF87</f>
        <v/>
      </c>
    </row>
    <row r="29" spans="1:11" ht="26.25" customHeight="1">
      <c r="A29" s="99" t="str">
        <f>データ入力!AI88</f>
        <v/>
      </c>
      <c r="B29" s="9" t="str">
        <f>データ入力!AJ88</f>
        <v/>
      </c>
      <c r="C29" s="28" t="str">
        <f>データ入力!AK88</f>
        <v/>
      </c>
      <c r="D29" s="148" t="str">
        <f>データ入力!BY88</f>
        <v/>
      </c>
      <c r="E29" s="31" t="str">
        <f>データ入力!BZ88</f>
        <v/>
      </c>
      <c r="F29" s="149" t="str">
        <f>データ入力!CA88</f>
        <v/>
      </c>
      <c r="G29" s="31" t="str">
        <f>データ入力!CB88</f>
        <v/>
      </c>
      <c r="H29" s="6" t="str">
        <f>データ入力!CC88</f>
        <v/>
      </c>
      <c r="I29" s="28" t="str">
        <f>データ入力!CD88</f>
        <v/>
      </c>
      <c r="J29" s="6" t="str">
        <f>データ入力!CE88</f>
        <v/>
      </c>
      <c r="K29" s="6" t="str">
        <f>データ入力!CF88</f>
        <v/>
      </c>
    </row>
    <row r="30" spans="1:11" ht="26.25" customHeight="1">
      <c r="A30" s="99" t="str">
        <f>データ入力!AI89</f>
        <v/>
      </c>
      <c r="B30" s="9" t="str">
        <f>データ入力!AJ89</f>
        <v/>
      </c>
      <c r="C30" s="28" t="str">
        <f>データ入力!AK89</f>
        <v/>
      </c>
      <c r="D30" s="148" t="str">
        <f>データ入力!BY89</f>
        <v/>
      </c>
      <c r="E30" s="31" t="str">
        <f>データ入力!BZ89</f>
        <v/>
      </c>
      <c r="F30" s="149" t="str">
        <f>データ入力!CA89</f>
        <v/>
      </c>
      <c r="G30" s="31" t="str">
        <f>データ入力!CB89</f>
        <v/>
      </c>
      <c r="H30" s="6" t="str">
        <f>データ入力!CC89</f>
        <v/>
      </c>
      <c r="I30" s="28" t="str">
        <f>データ入力!CD89</f>
        <v/>
      </c>
      <c r="J30" s="6" t="str">
        <f>データ入力!CE89</f>
        <v/>
      </c>
      <c r="K30" s="6" t="str">
        <f>データ入力!CF89</f>
        <v/>
      </c>
    </row>
    <row r="31" spans="1:11" ht="26.25" customHeight="1">
      <c r="A31" s="99" t="str">
        <f>データ入力!AI90</f>
        <v/>
      </c>
      <c r="B31" s="9" t="str">
        <f>データ入力!AJ90</f>
        <v/>
      </c>
      <c r="C31" s="28" t="str">
        <f>データ入力!AK90</f>
        <v/>
      </c>
      <c r="D31" s="148" t="str">
        <f>データ入力!BY90</f>
        <v/>
      </c>
      <c r="E31" s="31" t="str">
        <f>データ入力!BZ90</f>
        <v/>
      </c>
      <c r="F31" s="149" t="str">
        <f>データ入力!CA90</f>
        <v/>
      </c>
      <c r="G31" s="31" t="str">
        <f>データ入力!CB90</f>
        <v/>
      </c>
      <c r="H31" s="6" t="str">
        <f>データ入力!CC90</f>
        <v/>
      </c>
      <c r="I31" s="28" t="str">
        <f>データ入力!CD90</f>
        <v/>
      </c>
      <c r="J31" s="6" t="str">
        <f>データ入力!CE90</f>
        <v/>
      </c>
      <c r="K31" s="6" t="str">
        <f>データ入力!CF90</f>
        <v/>
      </c>
    </row>
    <row r="32" spans="1:11" ht="26.25" customHeight="1">
      <c r="A32" s="99" t="str">
        <f>データ入力!AI91</f>
        <v/>
      </c>
      <c r="B32" s="9" t="str">
        <f>データ入力!AJ91</f>
        <v/>
      </c>
      <c r="C32" s="28" t="str">
        <f>データ入力!AK91</f>
        <v/>
      </c>
      <c r="D32" s="148" t="str">
        <f>データ入力!BY91</f>
        <v/>
      </c>
      <c r="E32" s="31" t="str">
        <f>データ入力!BZ91</f>
        <v/>
      </c>
      <c r="F32" s="149" t="str">
        <f>データ入力!CA91</f>
        <v/>
      </c>
      <c r="G32" s="31" t="str">
        <f>データ入力!CB91</f>
        <v/>
      </c>
      <c r="H32" s="6" t="str">
        <f>データ入力!CC91</f>
        <v/>
      </c>
      <c r="I32" s="28" t="str">
        <f>データ入力!CD91</f>
        <v/>
      </c>
      <c r="J32" s="6" t="str">
        <f>データ入力!CE91</f>
        <v/>
      </c>
      <c r="K32" s="6" t="str">
        <f>データ入力!CF91</f>
        <v/>
      </c>
    </row>
    <row r="33" spans="1:11" ht="26.25" customHeight="1">
      <c r="A33" s="99" t="str">
        <f>データ入力!AI92</f>
        <v/>
      </c>
      <c r="B33" s="9" t="str">
        <f>データ入力!AJ92</f>
        <v/>
      </c>
      <c r="C33" s="28" t="str">
        <f>データ入力!AK92</f>
        <v/>
      </c>
      <c r="D33" s="148" t="str">
        <f>データ入力!BY92</f>
        <v/>
      </c>
      <c r="E33" s="31" t="str">
        <f>データ入力!BZ92</f>
        <v/>
      </c>
      <c r="F33" s="149" t="str">
        <f>データ入力!CA92</f>
        <v/>
      </c>
      <c r="G33" s="31" t="str">
        <f>データ入力!CB92</f>
        <v/>
      </c>
      <c r="H33" s="6" t="str">
        <f>データ入力!CC92</f>
        <v/>
      </c>
      <c r="I33" s="28" t="str">
        <f>データ入力!CD92</f>
        <v/>
      </c>
      <c r="J33" s="6" t="str">
        <f>データ入力!CE92</f>
        <v/>
      </c>
      <c r="K33" s="6" t="str">
        <f>データ入力!CF92</f>
        <v/>
      </c>
    </row>
    <row r="34" spans="1:11" ht="26.25" customHeight="1">
      <c r="A34" s="99" t="str">
        <f>データ入力!AI93</f>
        <v/>
      </c>
      <c r="B34" s="9" t="str">
        <f>データ入力!AJ93</f>
        <v/>
      </c>
      <c r="C34" s="28" t="str">
        <f>データ入力!AK93</f>
        <v/>
      </c>
      <c r="D34" s="148" t="str">
        <f>データ入力!BY93</f>
        <v/>
      </c>
      <c r="E34" s="31" t="str">
        <f>データ入力!BZ93</f>
        <v/>
      </c>
      <c r="F34" s="149" t="str">
        <f>データ入力!CA93</f>
        <v/>
      </c>
      <c r="G34" s="31" t="str">
        <f>データ入力!CB93</f>
        <v/>
      </c>
      <c r="H34" s="6" t="str">
        <f>データ入力!CC93</f>
        <v/>
      </c>
      <c r="I34" s="28" t="str">
        <f>データ入力!CD93</f>
        <v/>
      </c>
      <c r="J34" s="6" t="str">
        <f>データ入力!CE93</f>
        <v/>
      </c>
      <c r="K34" s="6" t="str">
        <f>データ入力!CF93</f>
        <v/>
      </c>
    </row>
    <row r="35" spans="1:11" ht="26.25" customHeight="1">
      <c r="A35" s="99" t="str">
        <f>データ入力!AI94</f>
        <v/>
      </c>
      <c r="B35" s="9" t="str">
        <f>データ入力!AJ94</f>
        <v/>
      </c>
      <c r="C35" s="28" t="str">
        <f>データ入力!AK94</f>
        <v/>
      </c>
      <c r="D35" s="148" t="str">
        <f>データ入力!BY94</f>
        <v/>
      </c>
      <c r="E35" s="31" t="str">
        <f>データ入力!BZ94</f>
        <v/>
      </c>
      <c r="F35" s="149" t="str">
        <f>データ入力!CA94</f>
        <v/>
      </c>
      <c r="G35" s="31" t="str">
        <f>データ入力!CB94</f>
        <v/>
      </c>
      <c r="H35" s="6" t="str">
        <f>データ入力!CC94</f>
        <v/>
      </c>
      <c r="I35" s="28" t="str">
        <f>データ入力!CD94</f>
        <v/>
      </c>
      <c r="J35" s="6" t="str">
        <f>データ入力!CE94</f>
        <v/>
      </c>
      <c r="K35" s="6" t="str">
        <f>データ入力!CF94</f>
        <v/>
      </c>
    </row>
    <row r="36" spans="1:11" ht="26.25" customHeight="1">
      <c r="A36" s="99" t="str">
        <f>データ入力!AI95</f>
        <v/>
      </c>
      <c r="B36" s="9" t="str">
        <f>データ入力!AJ95</f>
        <v/>
      </c>
      <c r="C36" s="28" t="str">
        <f>データ入力!AK95</f>
        <v/>
      </c>
      <c r="D36" s="148" t="str">
        <f>データ入力!BY95</f>
        <v/>
      </c>
      <c r="E36" s="31" t="str">
        <f>データ入力!BZ95</f>
        <v/>
      </c>
      <c r="F36" s="149" t="str">
        <f>データ入力!CA95</f>
        <v/>
      </c>
      <c r="G36" s="31" t="str">
        <f>データ入力!CB95</f>
        <v/>
      </c>
      <c r="H36" s="6" t="str">
        <f>データ入力!CC95</f>
        <v/>
      </c>
      <c r="I36" s="28" t="str">
        <f>データ入力!CD95</f>
        <v/>
      </c>
      <c r="J36" s="6" t="str">
        <f>データ入力!CE95</f>
        <v/>
      </c>
      <c r="K36" s="6" t="str">
        <f>データ入力!CF95</f>
        <v/>
      </c>
    </row>
    <row r="37" spans="1:11" ht="26.25" customHeight="1">
      <c r="A37" s="99" t="str">
        <f>データ入力!AI96</f>
        <v/>
      </c>
      <c r="B37" s="9" t="str">
        <f>データ入力!AJ96</f>
        <v/>
      </c>
      <c r="C37" s="28" t="str">
        <f>データ入力!AK96</f>
        <v/>
      </c>
      <c r="D37" s="148" t="str">
        <f>データ入力!BY96</f>
        <v/>
      </c>
      <c r="E37" s="31" t="str">
        <f>データ入力!BZ96</f>
        <v/>
      </c>
      <c r="F37" s="149" t="str">
        <f>データ入力!CA96</f>
        <v/>
      </c>
      <c r="G37" s="31" t="str">
        <f>データ入力!CB96</f>
        <v/>
      </c>
      <c r="H37" s="6" t="str">
        <f>データ入力!CC96</f>
        <v/>
      </c>
      <c r="I37" s="28" t="str">
        <f>データ入力!CD96</f>
        <v/>
      </c>
      <c r="J37" s="6" t="str">
        <f>データ入力!CE96</f>
        <v/>
      </c>
      <c r="K37" s="6" t="str">
        <f>データ入力!CF96</f>
        <v/>
      </c>
    </row>
    <row r="38" spans="1:11" ht="26.25" customHeight="1">
      <c r="A38" s="99" t="str">
        <f>データ入力!AI97</f>
        <v/>
      </c>
      <c r="B38" s="9" t="str">
        <f>データ入力!AJ97</f>
        <v/>
      </c>
      <c r="C38" s="28" t="str">
        <f>データ入力!AK97</f>
        <v/>
      </c>
      <c r="D38" s="148" t="str">
        <f>データ入力!BY97</f>
        <v/>
      </c>
      <c r="E38" s="31" t="str">
        <f>データ入力!BZ97</f>
        <v/>
      </c>
      <c r="F38" s="149" t="str">
        <f>データ入力!CA97</f>
        <v/>
      </c>
      <c r="G38" s="31" t="str">
        <f>データ入力!CB97</f>
        <v/>
      </c>
      <c r="H38" s="6" t="str">
        <f>データ入力!CC97</f>
        <v/>
      </c>
      <c r="I38" s="28" t="str">
        <f>データ入力!CD97</f>
        <v/>
      </c>
      <c r="J38" s="6" t="str">
        <f>データ入力!CE97</f>
        <v/>
      </c>
      <c r="K38" s="6" t="str">
        <f>データ入力!CF97</f>
        <v/>
      </c>
    </row>
    <row r="39" spans="1:11" ht="26.25" customHeight="1">
      <c r="A39" s="99" t="str">
        <f>データ入力!AI98</f>
        <v/>
      </c>
      <c r="B39" s="9" t="str">
        <f>データ入力!AJ98</f>
        <v/>
      </c>
      <c r="C39" s="28" t="str">
        <f>データ入力!AK98</f>
        <v/>
      </c>
      <c r="D39" s="148" t="str">
        <f>データ入力!BY98</f>
        <v/>
      </c>
      <c r="E39" s="31" t="str">
        <f>データ入力!BZ98</f>
        <v/>
      </c>
      <c r="F39" s="149" t="str">
        <f>データ入力!CA98</f>
        <v/>
      </c>
      <c r="G39" s="31" t="str">
        <f>データ入力!CB98</f>
        <v/>
      </c>
      <c r="H39" s="6" t="str">
        <f>データ入力!CC98</f>
        <v/>
      </c>
      <c r="I39" s="28" t="str">
        <f>データ入力!CD98</f>
        <v/>
      </c>
      <c r="J39" s="6" t="str">
        <f>データ入力!CE98</f>
        <v/>
      </c>
      <c r="K39" s="6" t="str">
        <f>データ入力!CF98</f>
        <v/>
      </c>
    </row>
    <row r="40" spans="1:11" ht="26.25" customHeight="1">
      <c r="A40" s="99" t="str">
        <f>データ入力!AI99</f>
        <v/>
      </c>
      <c r="B40" s="9" t="str">
        <f>データ入力!AJ99</f>
        <v/>
      </c>
      <c r="C40" s="28" t="str">
        <f>データ入力!AK99</f>
        <v/>
      </c>
      <c r="D40" s="148" t="str">
        <f>データ入力!BY99</f>
        <v/>
      </c>
      <c r="E40" s="31" t="str">
        <f>データ入力!BZ99</f>
        <v/>
      </c>
      <c r="F40" s="149" t="str">
        <f>データ入力!CA99</f>
        <v/>
      </c>
      <c r="G40" s="31" t="str">
        <f>データ入力!CB99</f>
        <v/>
      </c>
      <c r="H40" s="6" t="str">
        <f>データ入力!CC99</f>
        <v/>
      </c>
      <c r="I40" s="28" t="str">
        <f>データ入力!CD99</f>
        <v/>
      </c>
      <c r="J40" s="6" t="str">
        <f>データ入力!CE99</f>
        <v/>
      </c>
      <c r="K40" s="6" t="str">
        <f>データ入力!CF99</f>
        <v/>
      </c>
    </row>
    <row r="41" spans="1:11" ht="26.25" customHeight="1">
      <c r="A41" s="99" t="str">
        <f>データ入力!AI100</f>
        <v/>
      </c>
      <c r="B41" s="9" t="str">
        <f>データ入力!AJ100</f>
        <v/>
      </c>
      <c r="C41" s="28" t="str">
        <f>データ入力!AK100</f>
        <v/>
      </c>
      <c r="D41" s="148" t="str">
        <f>データ入力!BY100</f>
        <v/>
      </c>
      <c r="E41" s="31" t="str">
        <f>データ入力!BZ100</f>
        <v/>
      </c>
      <c r="F41" s="149" t="str">
        <f>データ入力!CA100</f>
        <v/>
      </c>
      <c r="G41" s="31" t="str">
        <f>データ入力!CB100</f>
        <v/>
      </c>
      <c r="H41" s="6" t="str">
        <f>データ入力!CC100</f>
        <v/>
      </c>
      <c r="I41" s="28" t="str">
        <f>データ入力!CD100</f>
        <v/>
      </c>
      <c r="J41" s="6" t="str">
        <f>データ入力!CE100</f>
        <v/>
      </c>
      <c r="K41" s="6" t="str">
        <f>データ入力!CF100</f>
        <v/>
      </c>
    </row>
    <row r="42" spans="1:11" ht="26.25" customHeight="1">
      <c r="A42" s="99" t="str">
        <f>データ入力!AI101</f>
        <v/>
      </c>
      <c r="B42" s="9" t="str">
        <f>データ入力!AJ101</f>
        <v/>
      </c>
      <c r="C42" s="28" t="str">
        <f>データ入力!AK101</f>
        <v/>
      </c>
      <c r="D42" s="148" t="str">
        <f>データ入力!BY101</f>
        <v/>
      </c>
      <c r="E42" s="31" t="str">
        <f>データ入力!BZ101</f>
        <v/>
      </c>
      <c r="F42" s="149" t="str">
        <f>データ入力!CA101</f>
        <v/>
      </c>
      <c r="G42" s="31" t="str">
        <f>データ入力!CB101</f>
        <v/>
      </c>
      <c r="H42" s="6" t="str">
        <f>データ入力!CC101</f>
        <v/>
      </c>
      <c r="I42" s="28" t="str">
        <f>データ入力!CD101</f>
        <v/>
      </c>
      <c r="J42" s="6" t="str">
        <f>データ入力!CE101</f>
        <v/>
      </c>
      <c r="K42" s="6" t="str">
        <f>データ入力!CF101</f>
        <v/>
      </c>
    </row>
    <row r="43" spans="1:11" ht="26.25" customHeight="1">
      <c r="A43" s="99" t="str">
        <f>データ入力!AI102</f>
        <v/>
      </c>
      <c r="B43" s="9" t="str">
        <f>データ入力!AJ102</f>
        <v/>
      </c>
      <c r="C43" s="28" t="str">
        <f>データ入力!AK102</f>
        <v/>
      </c>
      <c r="D43" s="148" t="str">
        <f>データ入力!BY102</f>
        <v/>
      </c>
      <c r="E43" s="31" t="str">
        <f>データ入力!BZ102</f>
        <v/>
      </c>
      <c r="F43" s="149" t="str">
        <f>データ入力!CA102</f>
        <v/>
      </c>
      <c r="G43" s="31" t="str">
        <f>データ入力!CB102</f>
        <v/>
      </c>
      <c r="H43" s="6" t="str">
        <f>データ入力!CC102</f>
        <v/>
      </c>
      <c r="I43" s="28" t="str">
        <f>データ入力!CD102</f>
        <v/>
      </c>
      <c r="J43" s="6" t="str">
        <f>データ入力!CE102</f>
        <v/>
      </c>
      <c r="K43" s="6" t="str">
        <f>データ入力!CF102</f>
        <v/>
      </c>
    </row>
    <row r="44" spans="1:11" ht="26.25" customHeight="1">
      <c r="A44" s="99" t="str">
        <f>データ入力!AI103</f>
        <v/>
      </c>
      <c r="B44" s="9" t="str">
        <f>データ入力!AJ103</f>
        <v/>
      </c>
      <c r="C44" s="28" t="str">
        <f>データ入力!AK103</f>
        <v/>
      </c>
      <c r="D44" s="148" t="str">
        <f>データ入力!BY103</f>
        <v/>
      </c>
      <c r="E44" s="31" t="str">
        <f>データ入力!BZ103</f>
        <v/>
      </c>
      <c r="F44" s="149" t="str">
        <f>データ入力!CA103</f>
        <v/>
      </c>
      <c r="G44" s="31" t="str">
        <f>データ入力!CB103</f>
        <v/>
      </c>
      <c r="H44" s="6" t="str">
        <f>データ入力!CC103</f>
        <v/>
      </c>
      <c r="I44" s="28" t="str">
        <f>データ入力!CD103</f>
        <v/>
      </c>
      <c r="J44" s="6" t="str">
        <f>データ入力!CE103</f>
        <v/>
      </c>
      <c r="K44" s="6" t="str">
        <f>データ入力!CF103</f>
        <v/>
      </c>
    </row>
    <row r="45" spans="1:11" ht="26.25" customHeight="1">
      <c r="A45" s="99" t="str">
        <f>データ入力!AI104</f>
        <v/>
      </c>
      <c r="B45" s="9" t="str">
        <f>データ入力!AJ104</f>
        <v/>
      </c>
      <c r="C45" s="28" t="str">
        <f>データ入力!AK104</f>
        <v/>
      </c>
      <c r="D45" s="148" t="str">
        <f>データ入力!BY104</f>
        <v/>
      </c>
      <c r="E45" s="31" t="str">
        <f>データ入力!BZ104</f>
        <v/>
      </c>
      <c r="F45" s="149" t="str">
        <f>データ入力!CA104</f>
        <v/>
      </c>
      <c r="G45" s="31" t="str">
        <f>データ入力!CB104</f>
        <v/>
      </c>
      <c r="H45" s="6" t="str">
        <f>データ入力!CC104</f>
        <v/>
      </c>
      <c r="I45" s="28" t="str">
        <f>データ入力!CD104</f>
        <v/>
      </c>
      <c r="J45" s="6" t="str">
        <f>データ入力!CE104</f>
        <v/>
      </c>
      <c r="K45" s="6" t="str">
        <f>データ入力!CF104</f>
        <v/>
      </c>
    </row>
    <row r="46" spans="1:11" ht="26.25" customHeight="1">
      <c r="A46" s="99" t="str">
        <f>データ入力!AI105</f>
        <v/>
      </c>
      <c r="B46" s="9" t="str">
        <f>データ入力!AJ105</f>
        <v/>
      </c>
      <c r="C46" s="28" t="str">
        <f>データ入力!AK105</f>
        <v/>
      </c>
      <c r="D46" s="148" t="str">
        <f>データ入力!BY105</f>
        <v/>
      </c>
      <c r="E46" s="31" t="str">
        <f>データ入力!BZ105</f>
        <v/>
      </c>
      <c r="F46" s="149" t="str">
        <f>データ入力!CA105</f>
        <v/>
      </c>
      <c r="G46" s="31" t="str">
        <f>データ入力!CB105</f>
        <v/>
      </c>
      <c r="H46" s="6" t="str">
        <f>データ入力!CC105</f>
        <v/>
      </c>
      <c r="I46" s="28" t="str">
        <f>データ入力!CD105</f>
        <v/>
      </c>
      <c r="J46" s="6" t="str">
        <f>データ入力!CE105</f>
        <v/>
      </c>
      <c r="K46" s="6" t="str">
        <f>データ入力!CF105</f>
        <v/>
      </c>
    </row>
    <row r="47" spans="1:11" ht="26.25" customHeight="1">
      <c r="A47" s="99" t="str">
        <f>データ入力!AI106</f>
        <v/>
      </c>
      <c r="B47" s="9" t="str">
        <f>データ入力!AJ106</f>
        <v/>
      </c>
      <c r="C47" s="28" t="str">
        <f>データ入力!AK106</f>
        <v/>
      </c>
      <c r="D47" s="148" t="str">
        <f>データ入力!BY106</f>
        <v/>
      </c>
      <c r="E47" s="31" t="str">
        <f>データ入力!BZ106</f>
        <v/>
      </c>
      <c r="F47" s="149" t="str">
        <f>データ入力!CA106</f>
        <v/>
      </c>
      <c r="G47" s="31" t="str">
        <f>データ入力!CB106</f>
        <v/>
      </c>
      <c r="H47" s="6" t="str">
        <f>データ入力!CC106</f>
        <v/>
      </c>
      <c r="I47" s="28" t="str">
        <f>データ入力!CD106</f>
        <v/>
      </c>
      <c r="J47" s="6" t="str">
        <f>データ入力!CE106</f>
        <v/>
      </c>
      <c r="K47" s="6" t="str">
        <f>データ入力!CF106</f>
        <v/>
      </c>
    </row>
    <row r="48" spans="1:11" ht="26.25" customHeight="1">
      <c r="A48" s="99" t="str">
        <f>データ入力!AI107</f>
        <v/>
      </c>
      <c r="B48" s="9" t="str">
        <f>データ入力!AJ107</f>
        <v/>
      </c>
      <c r="C48" s="28" t="str">
        <f>データ入力!AK107</f>
        <v/>
      </c>
      <c r="D48" s="148" t="str">
        <f>データ入力!BY107</f>
        <v/>
      </c>
      <c r="E48" s="31" t="str">
        <f>データ入力!BZ107</f>
        <v/>
      </c>
      <c r="F48" s="149" t="str">
        <f>データ入力!CA107</f>
        <v/>
      </c>
      <c r="G48" s="31" t="str">
        <f>データ入力!CB107</f>
        <v/>
      </c>
      <c r="H48" s="6" t="str">
        <f>データ入力!CC107</f>
        <v/>
      </c>
      <c r="I48" s="28" t="str">
        <f>データ入力!CD107</f>
        <v/>
      </c>
      <c r="J48" s="6" t="str">
        <f>データ入力!CE107</f>
        <v/>
      </c>
      <c r="K48" s="6" t="str">
        <f>データ入力!CF107</f>
        <v/>
      </c>
    </row>
    <row r="49" spans="1:11" ht="26.25" customHeight="1">
      <c r="A49" s="99" t="str">
        <f>データ入力!AI108</f>
        <v/>
      </c>
      <c r="B49" s="9" t="str">
        <f>データ入力!AJ108</f>
        <v/>
      </c>
      <c r="C49" s="28" t="str">
        <f>データ入力!AK108</f>
        <v/>
      </c>
      <c r="D49" s="148" t="str">
        <f>データ入力!BY108</f>
        <v/>
      </c>
      <c r="E49" s="31" t="str">
        <f>データ入力!BZ108</f>
        <v/>
      </c>
      <c r="F49" s="149" t="str">
        <f>データ入力!CA108</f>
        <v/>
      </c>
      <c r="G49" s="31" t="str">
        <f>データ入力!CB108</f>
        <v/>
      </c>
      <c r="H49" s="6" t="str">
        <f>データ入力!CC108</f>
        <v/>
      </c>
      <c r="I49" s="28" t="str">
        <f>データ入力!CD108</f>
        <v/>
      </c>
      <c r="J49" s="6" t="str">
        <f>データ入力!CE108</f>
        <v/>
      </c>
      <c r="K49" s="6" t="str">
        <f>データ入力!CF108</f>
        <v/>
      </c>
    </row>
    <row r="50" spans="1:11" ht="26.25" customHeight="1">
      <c r="A50" s="99" t="str">
        <f>データ入力!AI109</f>
        <v/>
      </c>
      <c r="B50" s="9" t="str">
        <f>データ入力!AJ109</f>
        <v/>
      </c>
      <c r="C50" s="28" t="str">
        <f>データ入力!AK109</f>
        <v/>
      </c>
      <c r="D50" s="148" t="str">
        <f>データ入力!BY109</f>
        <v/>
      </c>
      <c r="E50" s="31" t="str">
        <f>データ入力!BZ109</f>
        <v/>
      </c>
      <c r="F50" s="149" t="str">
        <f>データ入力!CA109</f>
        <v/>
      </c>
      <c r="G50" s="31" t="str">
        <f>データ入力!CB109</f>
        <v/>
      </c>
      <c r="H50" s="6" t="str">
        <f>データ入力!CC109</f>
        <v/>
      </c>
      <c r="I50" s="28" t="str">
        <f>データ入力!CD109</f>
        <v/>
      </c>
      <c r="J50" s="6" t="str">
        <f>データ入力!CE109</f>
        <v/>
      </c>
      <c r="K50" s="6" t="str">
        <f>データ入力!CF109</f>
        <v/>
      </c>
    </row>
    <row r="51" spans="1:11" ht="26.25" customHeight="1">
      <c r="A51" s="99" t="str">
        <f>データ入力!AI110</f>
        <v/>
      </c>
      <c r="B51" s="9" t="str">
        <f>データ入力!AJ110</f>
        <v/>
      </c>
      <c r="C51" s="28" t="str">
        <f>データ入力!AK110</f>
        <v/>
      </c>
      <c r="D51" s="148" t="str">
        <f>データ入力!BY110</f>
        <v/>
      </c>
      <c r="E51" s="31" t="str">
        <f>データ入力!BZ110</f>
        <v/>
      </c>
      <c r="F51" s="149" t="str">
        <f>データ入力!CA110</f>
        <v/>
      </c>
      <c r="G51" s="31" t="str">
        <f>データ入力!CB110</f>
        <v/>
      </c>
      <c r="H51" s="6" t="str">
        <f>データ入力!CC110</f>
        <v/>
      </c>
      <c r="I51" s="28" t="str">
        <f>データ入力!CD110</f>
        <v/>
      </c>
      <c r="J51" s="6" t="str">
        <f>データ入力!CE110</f>
        <v/>
      </c>
      <c r="K51" s="6" t="str">
        <f>データ入力!CF110</f>
        <v/>
      </c>
    </row>
    <row r="52" spans="1:11" ht="26.25" customHeight="1">
      <c r="A52" s="99" t="str">
        <f>データ入力!AI111</f>
        <v/>
      </c>
      <c r="B52" s="9" t="str">
        <f>データ入力!AJ111</f>
        <v/>
      </c>
      <c r="C52" s="28" t="str">
        <f>データ入力!AK111</f>
        <v/>
      </c>
      <c r="D52" s="148" t="str">
        <f>データ入力!BY111</f>
        <v/>
      </c>
      <c r="E52" s="31" t="str">
        <f>データ入力!BZ111</f>
        <v/>
      </c>
      <c r="F52" s="149" t="str">
        <f>データ入力!CA111</f>
        <v/>
      </c>
      <c r="G52" s="31" t="str">
        <f>データ入力!CB111</f>
        <v/>
      </c>
      <c r="H52" s="6" t="str">
        <f>データ入力!CC111</f>
        <v/>
      </c>
      <c r="I52" s="28" t="str">
        <f>データ入力!CD111</f>
        <v/>
      </c>
      <c r="J52" s="6" t="str">
        <f>データ入力!CE111</f>
        <v/>
      </c>
      <c r="K52" s="6" t="str">
        <f>データ入力!CF111</f>
        <v/>
      </c>
    </row>
    <row r="53" spans="1:11" ht="26.25" customHeight="1">
      <c r="A53" s="99" t="str">
        <f>データ入力!AI112</f>
        <v/>
      </c>
      <c r="B53" s="9" t="str">
        <f>データ入力!AJ112</f>
        <v/>
      </c>
      <c r="C53" s="28" t="str">
        <f>データ入力!AK112</f>
        <v/>
      </c>
      <c r="D53" s="148" t="str">
        <f>データ入力!BY112</f>
        <v/>
      </c>
      <c r="E53" s="31" t="str">
        <f>データ入力!BZ112</f>
        <v/>
      </c>
      <c r="F53" s="149" t="str">
        <f>データ入力!CA112</f>
        <v/>
      </c>
      <c r="G53" s="31" t="str">
        <f>データ入力!CB112</f>
        <v/>
      </c>
      <c r="H53" s="6" t="str">
        <f>データ入力!CC112</f>
        <v/>
      </c>
      <c r="I53" s="28" t="str">
        <f>データ入力!CD112</f>
        <v/>
      </c>
      <c r="J53" s="6" t="str">
        <f>データ入力!CE112</f>
        <v/>
      </c>
      <c r="K53" s="6" t="str">
        <f>データ入力!CF112</f>
        <v/>
      </c>
    </row>
    <row r="54" spans="1:11" ht="26.25" customHeight="1">
      <c r="A54" s="99" t="str">
        <f>データ入力!AI113</f>
        <v/>
      </c>
      <c r="B54" s="9" t="str">
        <f>データ入力!AJ113</f>
        <v/>
      </c>
      <c r="C54" s="28" t="str">
        <f>データ入力!AK113</f>
        <v/>
      </c>
      <c r="D54" s="148" t="str">
        <f>データ入力!BY113</f>
        <v/>
      </c>
      <c r="E54" s="31" t="str">
        <f>データ入力!BZ113</f>
        <v/>
      </c>
      <c r="F54" s="149" t="str">
        <f>データ入力!CA113</f>
        <v/>
      </c>
      <c r="G54" s="31" t="str">
        <f>データ入力!CB113</f>
        <v/>
      </c>
      <c r="H54" s="6" t="str">
        <f>データ入力!CC113</f>
        <v/>
      </c>
      <c r="I54" s="28" t="str">
        <f>データ入力!CD113</f>
        <v/>
      </c>
      <c r="J54" s="6" t="str">
        <f>データ入力!CE113</f>
        <v/>
      </c>
      <c r="K54" s="6" t="str">
        <f>データ入力!CF113</f>
        <v/>
      </c>
    </row>
    <row r="55" spans="1:11" ht="26.25" customHeight="1">
      <c r="A55" s="99" t="str">
        <f>データ入力!AI114</f>
        <v/>
      </c>
      <c r="B55" s="9" t="str">
        <f>データ入力!AJ114</f>
        <v/>
      </c>
      <c r="C55" s="28" t="str">
        <f>データ入力!AK114</f>
        <v/>
      </c>
      <c r="D55" s="148" t="str">
        <f>データ入力!BY114</f>
        <v/>
      </c>
      <c r="E55" s="31" t="str">
        <f>データ入力!BZ114</f>
        <v/>
      </c>
      <c r="F55" s="149" t="str">
        <f>データ入力!CA114</f>
        <v/>
      </c>
      <c r="G55" s="31" t="str">
        <f>データ入力!CB114</f>
        <v/>
      </c>
      <c r="H55" s="6" t="str">
        <f>データ入力!CC114</f>
        <v/>
      </c>
      <c r="I55" s="28" t="str">
        <f>データ入力!CD114</f>
        <v/>
      </c>
      <c r="J55" s="6" t="str">
        <f>データ入力!CE114</f>
        <v/>
      </c>
      <c r="K55" s="6" t="str">
        <f>データ入力!CF114</f>
        <v/>
      </c>
    </row>
    <row r="56" spans="1:11" ht="26.25" customHeight="1">
      <c r="A56" s="99" t="str">
        <f>データ入力!AI115</f>
        <v/>
      </c>
      <c r="B56" s="9" t="str">
        <f>データ入力!AJ115</f>
        <v/>
      </c>
      <c r="C56" s="28" t="str">
        <f>データ入力!AK115</f>
        <v/>
      </c>
      <c r="D56" s="148" t="str">
        <f>データ入力!BY115</f>
        <v/>
      </c>
      <c r="E56" s="31" t="str">
        <f>データ入力!BZ115</f>
        <v/>
      </c>
      <c r="F56" s="149" t="str">
        <f>データ入力!CA115</f>
        <v/>
      </c>
      <c r="G56" s="31" t="str">
        <f>データ入力!CB115</f>
        <v/>
      </c>
      <c r="H56" s="6" t="str">
        <f>データ入力!CC115</f>
        <v/>
      </c>
      <c r="I56" s="28" t="str">
        <f>データ入力!CD115</f>
        <v/>
      </c>
      <c r="J56" s="6" t="str">
        <f>データ入力!CE115</f>
        <v/>
      </c>
      <c r="K56" s="6" t="str">
        <f>データ入力!CF115</f>
        <v/>
      </c>
    </row>
    <row r="57" spans="1:11" ht="26.25" customHeight="1">
      <c r="A57" s="99" t="str">
        <f>データ入力!AI116</f>
        <v/>
      </c>
      <c r="B57" s="9" t="str">
        <f>データ入力!AJ116</f>
        <v/>
      </c>
      <c r="C57" s="28" t="str">
        <f>データ入力!AK116</f>
        <v/>
      </c>
      <c r="D57" s="148" t="str">
        <f>データ入力!BY116</f>
        <v/>
      </c>
      <c r="E57" s="31" t="str">
        <f>データ入力!BZ116</f>
        <v/>
      </c>
      <c r="F57" s="149" t="str">
        <f>データ入力!CA116</f>
        <v/>
      </c>
      <c r="G57" s="31" t="str">
        <f>データ入力!CB116</f>
        <v/>
      </c>
      <c r="H57" s="6" t="str">
        <f>データ入力!CC116</f>
        <v/>
      </c>
      <c r="I57" s="28" t="str">
        <f>データ入力!CD116</f>
        <v/>
      </c>
      <c r="J57" s="6" t="str">
        <f>データ入力!CE116</f>
        <v/>
      </c>
      <c r="K57" s="6" t="str">
        <f>データ入力!CF116</f>
        <v/>
      </c>
    </row>
    <row r="58" spans="1:11" ht="26.25" customHeight="1">
      <c r="A58" s="99" t="str">
        <f>データ入力!AI117</f>
        <v/>
      </c>
      <c r="B58" s="9" t="str">
        <f>データ入力!AJ117</f>
        <v/>
      </c>
      <c r="C58" s="28" t="str">
        <f>データ入力!AK117</f>
        <v/>
      </c>
      <c r="D58" s="148" t="str">
        <f>データ入力!BY117</f>
        <v/>
      </c>
      <c r="E58" s="31" t="str">
        <f>データ入力!BZ117</f>
        <v/>
      </c>
      <c r="F58" s="149" t="str">
        <f>データ入力!CA117</f>
        <v/>
      </c>
      <c r="G58" s="31" t="str">
        <f>データ入力!CB117</f>
        <v/>
      </c>
      <c r="H58" s="6" t="str">
        <f>データ入力!CC117</f>
        <v/>
      </c>
      <c r="I58" s="28" t="str">
        <f>データ入力!CD117</f>
        <v/>
      </c>
      <c r="J58" s="6" t="str">
        <f>データ入力!CE117</f>
        <v/>
      </c>
      <c r="K58" s="6" t="str">
        <f>データ入力!CF117</f>
        <v/>
      </c>
    </row>
    <row r="59" spans="1:11" ht="26.25" customHeight="1">
      <c r="A59" s="99" t="str">
        <f>データ入力!AI118</f>
        <v/>
      </c>
      <c r="B59" s="9" t="str">
        <f>データ入力!AJ118</f>
        <v/>
      </c>
      <c r="C59" s="28" t="str">
        <f>データ入力!AK118</f>
        <v/>
      </c>
      <c r="D59" s="148" t="str">
        <f>データ入力!BY118</f>
        <v/>
      </c>
      <c r="E59" s="31" t="str">
        <f>データ入力!BZ118</f>
        <v/>
      </c>
      <c r="F59" s="149" t="str">
        <f>データ入力!CA118</f>
        <v/>
      </c>
      <c r="G59" s="31" t="str">
        <f>データ入力!CB118</f>
        <v/>
      </c>
      <c r="H59" s="6" t="str">
        <f>データ入力!CC118</f>
        <v/>
      </c>
      <c r="I59" s="28" t="str">
        <f>データ入力!CD118</f>
        <v/>
      </c>
      <c r="J59" s="6" t="str">
        <f>データ入力!CE118</f>
        <v/>
      </c>
      <c r="K59" s="6" t="str">
        <f>データ入力!CF118</f>
        <v/>
      </c>
    </row>
    <row r="60" spans="1:11" ht="26.25" customHeight="1">
      <c r="A60" s="99" t="str">
        <f>データ入力!AI119</f>
        <v/>
      </c>
      <c r="B60" s="9" t="str">
        <f>データ入力!AJ119</f>
        <v/>
      </c>
      <c r="C60" s="28" t="str">
        <f>データ入力!AK119</f>
        <v/>
      </c>
      <c r="D60" s="148" t="str">
        <f>データ入力!BY119</f>
        <v/>
      </c>
      <c r="E60" s="31" t="str">
        <f>データ入力!BZ119</f>
        <v/>
      </c>
      <c r="F60" s="149" t="str">
        <f>データ入力!CA119</f>
        <v/>
      </c>
      <c r="G60" s="31" t="str">
        <f>データ入力!CB119</f>
        <v/>
      </c>
      <c r="H60" s="6" t="str">
        <f>データ入力!CC119</f>
        <v/>
      </c>
      <c r="I60" s="28" t="str">
        <f>データ入力!CD119</f>
        <v/>
      </c>
      <c r="J60" s="6" t="str">
        <f>データ入力!CE119</f>
        <v/>
      </c>
      <c r="K60" s="6" t="str">
        <f>データ入力!CF119</f>
        <v/>
      </c>
    </row>
    <row r="61" spans="1:11" ht="26.25" customHeight="1">
      <c r="A61" s="99" t="str">
        <f>データ入力!AI120</f>
        <v/>
      </c>
      <c r="B61" s="9" t="str">
        <f>データ入力!AJ120</f>
        <v/>
      </c>
      <c r="C61" s="28" t="str">
        <f>データ入力!AK120</f>
        <v/>
      </c>
      <c r="D61" s="148" t="str">
        <f>データ入力!BY120</f>
        <v/>
      </c>
      <c r="E61" s="31" t="str">
        <f>データ入力!BZ120</f>
        <v/>
      </c>
      <c r="F61" s="149" t="str">
        <f>データ入力!CA120</f>
        <v/>
      </c>
      <c r="G61" s="31" t="str">
        <f>データ入力!CB120</f>
        <v/>
      </c>
      <c r="H61" s="6" t="str">
        <f>データ入力!CC120</f>
        <v/>
      </c>
      <c r="I61" s="28" t="str">
        <f>データ入力!CD120</f>
        <v/>
      </c>
      <c r="J61" s="6" t="str">
        <f>データ入力!CE120</f>
        <v/>
      </c>
      <c r="K61" s="6" t="str">
        <f>データ入力!CF120</f>
        <v/>
      </c>
    </row>
    <row r="62" spans="1:11" ht="26.25" customHeight="1">
      <c r="A62" s="99" t="str">
        <f>データ入力!AI121</f>
        <v/>
      </c>
      <c r="B62" s="9" t="str">
        <f>データ入力!AJ121</f>
        <v/>
      </c>
      <c r="C62" s="28" t="str">
        <f>データ入力!AK121</f>
        <v/>
      </c>
      <c r="D62" s="148" t="str">
        <f>データ入力!BY121</f>
        <v/>
      </c>
      <c r="E62" s="31" t="str">
        <f>データ入力!BZ121</f>
        <v/>
      </c>
      <c r="F62" s="149" t="str">
        <f>データ入力!CA121</f>
        <v/>
      </c>
      <c r="G62" s="31" t="str">
        <f>データ入力!CB121</f>
        <v/>
      </c>
      <c r="H62" s="6" t="str">
        <f>データ入力!CC121</f>
        <v/>
      </c>
      <c r="I62" s="28" t="str">
        <f>データ入力!CD121</f>
        <v/>
      </c>
      <c r="J62" s="6" t="str">
        <f>データ入力!CE121</f>
        <v/>
      </c>
      <c r="K62" s="6" t="str">
        <f>データ入力!CF121</f>
        <v/>
      </c>
    </row>
    <row r="63" spans="1:11" ht="26.25" customHeight="1">
      <c r="A63" s="99" t="str">
        <f>データ入力!AI122</f>
        <v/>
      </c>
      <c r="B63" s="9" t="str">
        <f>データ入力!AJ122</f>
        <v/>
      </c>
      <c r="C63" s="28" t="str">
        <f>データ入力!AK122</f>
        <v/>
      </c>
      <c r="D63" s="148" t="str">
        <f>データ入力!BY122</f>
        <v/>
      </c>
      <c r="E63" s="31" t="str">
        <f>データ入力!BZ122</f>
        <v/>
      </c>
      <c r="F63" s="149" t="str">
        <f>データ入力!CA122</f>
        <v/>
      </c>
      <c r="G63" s="31" t="str">
        <f>データ入力!CB122</f>
        <v/>
      </c>
      <c r="H63" s="6" t="str">
        <f>データ入力!CC122</f>
        <v/>
      </c>
      <c r="I63" s="28" t="str">
        <f>データ入力!CD122</f>
        <v/>
      </c>
      <c r="J63" s="6" t="str">
        <f>データ入力!CE122</f>
        <v/>
      </c>
      <c r="K63" s="6" t="str">
        <f>データ入力!CF122</f>
        <v/>
      </c>
    </row>
    <row r="64" spans="1:11" ht="26.25" customHeight="1">
      <c r="A64" s="99" t="str">
        <f>データ入力!AI123</f>
        <v/>
      </c>
      <c r="B64" s="9" t="str">
        <f>データ入力!AJ123</f>
        <v/>
      </c>
      <c r="C64" s="28" t="str">
        <f>データ入力!AK123</f>
        <v/>
      </c>
      <c r="D64" s="148" t="str">
        <f>データ入力!BY123</f>
        <v/>
      </c>
      <c r="E64" s="31" t="str">
        <f>データ入力!BZ123</f>
        <v/>
      </c>
      <c r="F64" s="149" t="str">
        <f>データ入力!CA123</f>
        <v/>
      </c>
      <c r="G64" s="31" t="str">
        <f>データ入力!CB123</f>
        <v/>
      </c>
      <c r="H64" s="6" t="str">
        <f>データ入力!CC123</f>
        <v/>
      </c>
      <c r="I64" s="28" t="str">
        <f>データ入力!CD123</f>
        <v/>
      </c>
      <c r="J64" s="6" t="str">
        <f>データ入力!CE123</f>
        <v/>
      </c>
      <c r="K64" s="6" t="str">
        <f>データ入力!CF123</f>
        <v/>
      </c>
    </row>
    <row r="65" spans="1:11" ht="26.25" customHeight="1">
      <c r="A65" s="99" t="str">
        <f>データ入力!AI124</f>
        <v/>
      </c>
      <c r="B65" s="9" t="str">
        <f>データ入力!AJ124</f>
        <v/>
      </c>
      <c r="C65" s="28" t="str">
        <f>データ入力!AK124</f>
        <v/>
      </c>
      <c r="D65" s="148" t="str">
        <f>データ入力!BY124</f>
        <v/>
      </c>
      <c r="E65" s="31" t="str">
        <f>データ入力!BZ124</f>
        <v/>
      </c>
      <c r="F65" s="149" t="str">
        <f>データ入力!CA124</f>
        <v/>
      </c>
      <c r="G65" s="31" t="str">
        <f>データ入力!CB124</f>
        <v/>
      </c>
      <c r="H65" s="6" t="str">
        <f>データ入力!CC124</f>
        <v/>
      </c>
      <c r="I65" s="28" t="str">
        <f>データ入力!CD124</f>
        <v/>
      </c>
      <c r="J65" s="6" t="str">
        <f>データ入力!CE124</f>
        <v/>
      </c>
      <c r="K65" s="6" t="str">
        <f>データ入力!CF124</f>
        <v/>
      </c>
    </row>
    <row r="66" spans="1:11" ht="26.25" customHeight="1">
      <c r="A66" s="99" t="str">
        <f>データ入力!AI125</f>
        <v/>
      </c>
      <c r="B66" s="9" t="str">
        <f>データ入力!AJ125</f>
        <v/>
      </c>
      <c r="C66" s="28" t="str">
        <f>データ入力!AK125</f>
        <v/>
      </c>
      <c r="D66" s="148" t="str">
        <f>データ入力!BY125</f>
        <v/>
      </c>
      <c r="E66" s="31" t="str">
        <f>データ入力!BZ125</f>
        <v/>
      </c>
      <c r="F66" s="149" t="str">
        <f>データ入力!CA125</f>
        <v/>
      </c>
      <c r="G66" s="31" t="str">
        <f>データ入力!CB125</f>
        <v/>
      </c>
      <c r="H66" s="6" t="str">
        <f>データ入力!CC125</f>
        <v/>
      </c>
      <c r="I66" s="28" t="str">
        <f>データ入力!CD125</f>
        <v/>
      </c>
      <c r="J66" s="6" t="str">
        <f>データ入力!CE125</f>
        <v/>
      </c>
      <c r="K66" s="6" t="str">
        <f>データ入力!CF125</f>
        <v/>
      </c>
    </row>
    <row r="67" spans="1:11" ht="26.25" customHeight="1">
      <c r="A67" s="99" t="str">
        <f>データ入力!AI126</f>
        <v/>
      </c>
      <c r="B67" s="9" t="str">
        <f>データ入力!AJ126</f>
        <v/>
      </c>
      <c r="C67" s="28" t="str">
        <f>データ入力!AK126</f>
        <v/>
      </c>
      <c r="D67" s="148" t="str">
        <f>データ入力!BY126</f>
        <v/>
      </c>
      <c r="E67" s="31" t="str">
        <f>データ入力!BZ126</f>
        <v/>
      </c>
      <c r="F67" s="149" t="str">
        <f>データ入力!CA126</f>
        <v/>
      </c>
      <c r="G67" s="31" t="str">
        <f>データ入力!CB126</f>
        <v/>
      </c>
      <c r="H67" s="6" t="str">
        <f>データ入力!CC126</f>
        <v/>
      </c>
      <c r="I67" s="28" t="str">
        <f>データ入力!CD126</f>
        <v/>
      </c>
      <c r="J67" s="6" t="str">
        <f>データ入力!CE126</f>
        <v/>
      </c>
      <c r="K67" s="6" t="str">
        <f>データ入力!CF126</f>
        <v/>
      </c>
    </row>
    <row r="68" spans="1:11" ht="26.25" customHeight="1">
      <c r="A68" s="99" t="str">
        <f>データ入力!AI127</f>
        <v/>
      </c>
      <c r="B68" s="9" t="str">
        <f>データ入力!AJ127</f>
        <v/>
      </c>
      <c r="C68" s="28" t="str">
        <f>データ入力!AK127</f>
        <v/>
      </c>
      <c r="D68" s="148" t="str">
        <f>データ入力!BY127</f>
        <v/>
      </c>
      <c r="E68" s="31" t="str">
        <f>データ入力!BZ127</f>
        <v/>
      </c>
      <c r="F68" s="149" t="str">
        <f>データ入力!CA127</f>
        <v/>
      </c>
      <c r="G68" s="31" t="str">
        <f>データ入力!CB127</f>
        <v/>
      </c>
      <c r="H68" s="6" t="str">
        <f>データ入力!CC127</f>
        <v/>
      </c>
      <c r="I68" s="28" t="str">
        <f>データ入力!CD127</f>
        <v/>
      </c>
      <c r="J68" s="6" t="str">
        <f>データ入力!CE127</f>
        <v/>
      </c>
      <c r="K68" s="6" t="str">
        <f>データ入力!CF127</f>
        <v/>
      </c>
    </row>
    <row r="69" spans="1:11" ht="26.25" customHeight="1">
      <c r="A69" s="99" t="str">
        <f>データ入力!AI128</f>
        <v/>
      </c>
      <c r="B69" s="9" t="str">
        <f>データ入力!AJ128</f>
        <v/>
      </c>
      <c r="C69" s="28" t="str">
        <f>データ入力!AK128</f>
        <v/>
      </c>
      <c r="D69" s="148" t="str">
        <f>データ入力!BY128</f>
        <v/>
      </c>
      <c r="E69" s="31" t="str">
        <f>データ入力!BZ128</f>
        <v/>
      </c>
      <c r="F69" s="149" t="str">
        <f>データ入力!CA128</f>
        <v/>
      </c>
      <c r="G69" s="31" t="str">
        <f>データ入力!CB128</f>
        <v/>
      </c>
      <c r="H69" s="6" t="str">
        <f>データ入力!CC128</f>
        <v/>
      </c>
      <c r="I69" s="28" t="str">
        <f>データ入力!CD128</f>
        <v/>
      </c>
      <c r="J69" s="6" t="str">
        <f>データ入力!CE128</f>
        <v/>
      </c>
      <c r="K69" s="6" t="str">
        <f>データ入力!CF128</f>
        <v/>
      </c>
    </row>
    <row r="70" spans="1:11" ht="26.25" customHeight="1">
      <c r="A70" s="99" t="str">
        <f>データ入力!AI129</f>
        <v/>
      </c>
      <c r="B70" s="9" t="str">
        <f>データ入力!AJ129</f>
        <v/>
      </c>
      <c r="C70" s="28" t="str">
        <f>データ入力!AK129</f>
        <v/>
      </c>
      <c r="D70" s="148" t="str">
        <f>データ入力!BY129</f>
        <v/>
      </c>
      <c r="E70" s="31" t="str">
        <f>データ入力!BZ129</f>
        <v/>
      </c>
      <c r="F70" s="149" t="str">
        <f>データ入力!CA129</f>
        <v/>
      </c>
      <c r="G70" s="31" t="str">
        <f>データ入力!CB129</f>
        <v/>
      </c>
      <c r="H70" s="6" t="str">
        <f>データ入力!CC129</f>
        <v/>
      </c>
      <c r="I70" s="28" t="str">
        <f>データ入力!CD129</f>
        <v/>
      </c>
      <c r="J70" s="6" t="str">
        <f>データ入力!CE129</f>
        <v/>
      </c>
      <c r="K70" s="6" t="str">
        <f>データ入力!CF129</f>
        <v/>
      </c>
    </row>
    <row r="71" spans="1:11" ht="26.25" customHeight="1">
      <c r="A71" s="99" t="str">
        <f>データ入力!AI130</f>
        <v/>
      </c>
      <c r="B71" s="9" t="str">
        <f>データ入力!AJ130</f>
        <v/>
      </c>
      <c r="C71" s="28" t="str">
        <f>データ入力!AK130</f>
        <v/>
      </c>
      <c r="D71" s="148" t="str">
        <f>データ入力!BY130</f>
        <v/>
      </c>
      <c r="E71" s="31" t="str">
        <f>データ入力!BZ130</f>
        <v/>
      </c>
      <c r="F71" s="149" t="str">
        <f>データ入力!CA130</f>
        <v/>
      </c>
      <c r="G71" s="31" t="str">
        <f>データ入力!CB130</f>
        <v/>
      </c>
      <c r="H71" s="6" t="str">
        <f>データ入力!CC130</f>
        <v/>
      </c>
      <c r="I71" s="28" t="str">
        <f>データ入力!CD130</f>
        <v/>
      </c>
      <c r="J71" s="6" t="str">
        <f>データ入力!CE130</f>
        <v/>
      </c>
      <c r="K71" s="6" t="str">
        <f>データ入力!CF130</f>
        <v/>
      </c>
    </row>
    <row r="72" spans="1:11" ht="26.25" customHeight="1">
      <c r="A72" s="99" t="str">
        <f>データ入力!AI131</f>
        <v/>
      </c>
      <c r="B72" s="9" t="str">
        <f>データ入力!AJ131</f>
        <v/>
      </c>
      <c r="C72" s="28" t="str">
        <f>データ入力!AK131</f>
        <v/>
      </c>
      <c r="D72" s="148" t="str">
        <f>データ入力!BY131</f>
        <v/>
      </c>
      <c r="E72" s="31" t="str">
        <f>データ入力!BZ131</f>
        <v/>
      </c>
      <c r="F72" s="149" t="str">
        <f>データ入力!CA131</f>
        <v/>
      </c>
      <c r="G72" s="31" t="str">
        <f>データ入力!CB131</f>
        <v/>
      </c>
      <c r="H72" s="6" t="str">
        <f>データ入力!CC131</f>
        <v/>
      </c>
      <c r="I72" s="28" t="str">
        <f>データ入力!CD131</f>
        <v/>
      </c>
      <c r="J72" s="6" t="str">
        <f>データ入力!CE131</f>
        <v/>
      </c>
      <c r="K72" s="6" t="str">
        <f>データ入力!CF131</f>
        <v/>
      </c>
    </row>
    <row r="73" spans="1:11" ht="26.25" customHeight="1">
      <c r="A73" s="99" t="str">
        <f>データ入力!AI132</f>
        <v/>
      </c>
      <c r="B73" s="9" t="str">
        <f>データ入力!AJ132</f>
        <v/>
      </c>
      <c r="C73" s="28" t="str">
        <f>データ入力!AK132</f>
        <v/>
      </c>
      <c r="D73" s="148" t="str">
        <f>データ入力!BY132</f>
        <v/>
      </c>
      <c r="E73" s="31" t="str">
        <f>データ入力!BZ132</f>
        <v/>
      </c>
      <c r="F73" s="149" t="str">
        <f>データ入力!CA132</f>
        <v/>
      </c>
      <c r="G73" s="31" t="str">
        <f>データ入力!CB132</f>
        <v/>
      </c>
      <c r="H73" s="6" t="str">
        <f>データ入力!CC132</f>
        <v/>
      </c>
      <c r="I73" s="28" t="str">
        <f>データ入力!CD132</f>
        <v/>
      </c>
      <c r="J73" s="6" t="str">
        <f>データ入力!CE132</f>
        <v/>
      </c>
      <c r="K73" s="6" t="str">
        <f>データ入力!CF132</f>
        <v/>
      </c>
    </row>
    <row r="74" spans="1:11" ht="26.25" customHeight="1">
      <c r="A74" s="99" t="str">
        <f>データ入力!AI133</f>
        <v/>
      </c>
      <c r="B74" s="9" t="str">
        <f>データ入力!AJ133</f>
        <v/>
      </c>
      <c r="C74" s="28" t="str">
        <f>データ入力!AK133</f>
        <v/>
      </c>
      <c r="D74" s="148" t="str">
        <f>データ入力!BY133</f>
        <v/>
      </c>
      <c r="E74" s="31" t="str">
        <f>データ入力!BZ133</f>
        <v/>
      </c>
      <c r="F74" s="149" t="str">
        <f>データ入力!CA133</f>
        <v/>
      </c>
      <c r="G74" s="31" t="str">
        <f>データ入力!CB133</f>
        <v/>
      </c>
      <c r="H74" s="6" t="str">
        <f>データ入力!CC133</f>
        <v/>
      </c>
      <c r="I74" s="28" t="str">
        <f>データ入力!CD133</f>
        <v/>
      </c>
      <c r="J74" s="6" t="str">
        <f>データ入力!CE133</f>
        <v/>
      </c>
      <c r="K74" s="6" t="str">
        <f>データ入力!CF133</f>
        <v/>
      </c>
    </row>
    <row r="75" spans="1:11" ht="26.25" customHeight="1">
      <c r="A75" s="99" t="str">
        <f>データ入力!AI134</f>
        <v/>
      </c>
      <c r="B75" s="9" t="str">
        <f>データ入力!AJ134</f>
        <v/>
      </c>
      <c r="C75" s="28" t="str">
        <f>データ入力!AK134</f>
        <v/>
      </c>
      <c r="D75" s="148" t="str">
        <f>データ入力!BY134</f>
        <v/>
      </c>
      <c r="E75" s="31" t="str">
        <f>データ入力!BZ134</f>
        <v/>
      </c>
      <c r="F75" s="149" t="str">
        <f>データ入力!CA134</f>
        <v/>
      </c>
      <c r="G75" s="31" t="str">
        <f>データ入力!CB134</f>
        <v/>
      </c>
      <c r="H75" s="6" t="str">
        <f>データ入力!CC134</f>
        <v/>
      </c>
      <c r="I75" s="28" t="str">
        <f>データ入力!CD134</f>
        <v/>
      </c>
      <c r="J75" s="6" t="str">
        <f>データ入力!CE134</f>
        <v/>
      </c>
      <c r="K75" s="6" t="str">
        <f>データ入力!CF134</f>
        <v/>
      </c>
    </row>
    <row r="76" spans="1:11" ht="26.25" customHeight="1">
      <c r="A76" s="99" t="str">
        <f>データ入力!AI135</f>
        <v/>
      </c>
      <c r="B76" s="9" t="str">
        <f>データ入力!AJ135</f>
        <v/>
      </c>
      <c r="C76" s="28" t="str">
        <f>データ入力!AK135</f>
        <v/>
      </c>
      <c r="D76" s="148" t="str">
        <f>データ入力!BY135</f>
        <v/>
      </c>
      <c r="E76" s="31" t="str">
        <f>データ入力!BZ135</f>
        <v/>
      </c>
      <c r="F76" s="149" t="str">
        <f>データ入力!CA135</f>
        <v/>
      </c>
      <c r="G76" s="31" t="str">
        <f>データ入力!CB135</f>
        <v/>
      </c>
      <c r="H76" s="6" t="str">
        <f>データ入力!CC135</f>
        <v/>
      </c>
      <c r="I76" s="28" t="str">
        <f>データ入力!CD135</f>
        <v/>
      </c>
      <c r="J76" s="6" t="str">
        <f>データ入力!CE135</f>
        <v/>
      </c>
      <c r="K76" s="6" t="str">
        <f>データ入力!CF135</f>
        <v/>
      </c>
    </row>
    <row r="77" spans="1:11" ht="26.25" customHeight="1">
      <c r="A77" s="99" t="str">
        <f>データ入力!AI136</f>
        <v/>
      </c>
      <c r="B77" s="9" t="str">
        <f>データ入力!AJ136</f>
        <v/>
      </c>
      <c r="C77" s="28" t="str">
        <f>データ入力!AK136</f>
        <v/>
      </c>
      <c r="D77" s="148" t="str">
        <f>データ入力!BY136</f>
        <v/>
      </c>
      <c r="E77" s="31" t="str">
        <f>データ入力!BZ136</f>
        <v/>
      </c>
      <c r="F77" s="149" t="str">
        <f>データ入力!CA136</f>
        <v/>
      </c>
      <c r="G77" s="31" t="str">
        <f>データ入力!CB136</f>
        <v/>
      </c>
      <c r="H77" s="6" t="str">
        <f>データ入力!CC136</f>
        <v/>
      </c>
      <c r="I77" s="28" t="str">
        <f>データ入力!CD136</f>
        <v/>
      </c>
      <c r="J77" s="6" t="str">
        <f>データ入力!CE136</f>
        <v/>
      </c>
      <c r="K77" s="6" t="str">
        <f>データ入力!CF136</f>
        <v/>
      </c>
    </row>
    <row r="78" spans="1:11" ht="26.25" customHeight="1">
      <c r="A78" s="99" t="str">
        <f>データ入力!AI137</f>
        <v/>
      </c>
      <c r="B78" s="9" t="str">
        <f>データ入力!AJ137</f>
        <v/>
      </c>
      <c r="C78" s="28" t="str">
        <f>データ入力!AK137</f>
        <v/>
      </c>
      <c r="D78" s="148" t="str">
        <f>データ入力!BY137</f>
        <v/>
      </c>
      <c r="E78" s="31" t="str">
        <f>データ入力!BZ137</f>
        <v/>
      </c>
      <c r="F78" s="149" t="str">
        <f>データ入力!CA137</f>
        <v/>
      </c>
      <c r="G78" s="31" t="str">
        <f>データ入力!CB137</f>
        <v/>
      </c>
      <c r="H78" s="6" t="str">
        <f>データ入力!CC137</f>
        <v/>
      </c>
      <c r="I78" s="28" t="str">
        <f>データ入力!CD137</f>
        <v/>
      </c>
      <c r="J78" s="6" t="str">
        <f>データ入力!CE137</f>
        <v/>
      </c>
      <c r="K78" s="6" t="str">
        <f>データ入力!CF137</f>
        <v/>
      </c>
    </row>
    <row r="79" spans="1:11" ht="26.25" customHeight="1">
      <c r="A79" s="99" t="str">
        <f>データ入力!AI138</f>
        <v/>
      </c>
      <c r="B79" s="9" t="str">
        <f>データ入力!AJ138</f>
        <v/>
      </c>
      <c r="C79" s="28" t="str">
        <f>データ入力!AK138</f>
        <v/>
      </c>
      <c r="D79" s="148" t="str">
        <f>データ入力!BY138</f>
        <v/>
      </c>
      <c r="E79" s="31" t="str">
        <f>データ入力!BZ138</f>
        <v/>
      </c>
      <c r="F79" s="149" t="str">
        <f>データ入力!CA138</f>
        <v/>
      </c>
      <c r="G79" s="31" t="str">
        <f>データ入力!CB138</f>
        <v/>
      </c>
      <c r="H79" s="6" t="str">
        <f>データ入力!CC138</f>
        <v/>
      </c>
      <c r="I79" s="28" t="str">
        <f>データ入力!CD138</f>
        <v/>
      </c>
      <c r="J79" s="6" t="str">
        <f>データ入力!CE138</f>
        <v/>
      </c>
      <c r="K79" s="6" t="str">
        <f>データ入力!CF138</f>
        <v/>
      </c>
    </row>
    <row r="80" spans="1:11" ht="26.25" customHeight="1">
      <c r="A80" s="99" t="str">
        <f>データ入力!AI139</f>
        <v/>
      </c>
      <c r="B80" s="9" t="str">
        <f>データ入力!AJ139</f>
        <v/>
      </c>
      <c r="C80" s="28" t="str">
        <f>データ入力!AK139</f>
        <v/>
      </c>
      <c r="D80" s="148" t="str">
        <f>データ入力!BY139</f>
        <v/>
      </c>
      <c r="E80" s="31" t="str">
        <f>データ入力!BZ139</f>
        <v/>
      </c>
      <c r="F80" s="149" t="str">
        <f>データ入力!CA139</f>
        <v/>
      </c>
      <c r="G80" s="31" t="str">
        <f>データ入力!CB139</f>
        <v/>
      </c>
      <c r="H80" s="6" t="str">
        <f>データ入力!CC139</f>
        <v/>
      </c>
      <c r="I80" s="28" t="str">
        <f>データ入力!CD139</f>
        <v/>
      </c>
      <c r="J80" s="6" t="str">
        <f>データ入力!CE139</f>
        <v/>
      </c>
      <c r="K80" s="6" t="str">
        <f>データ入力!CF139</f>
        <v/>
      </c>
    </row>
    <row r="81" spans="1:11" ht="26.25" customHeight="1">
      <c r="A81" s="99" t="str">
        <f>データ入力!AI140</f>
        <v/>
      </c>
      <c r="B81" s="9" t="str">
        <f>データ入力!AJ140</f>
        <v/>
      </c>
      <c r="C81" s="28" t="str">
        <f>データ入力!AK140</f>
        <v/>
      </c>
      <c r="D81" s="148" t="str">
        <f>データ入力!BY140</f>
        <v/>
      </c>
      <c r="E81" s="31" t="str">
        <f>データ入力!BZ140</f>
        <v/>
      </c>
      <c r="F81" s="149" t="str">
        <f>データ入力!CA140</f>
        <v/>
      </c>
      <c r="G81" s="31" t="str">
        <f>データ入力!CB140</f>
        <v/>
      </c>
      <c r="H81" s="6" t="str">
        <f>データ入力!CC140</f>
        <v/>
      </c>
      <c r="I81" s="28" t="str">
        <f>データ入力!CD140</f>
        <v/>
      </c>
      <c r="J81" s="6" t="str">
        <f>データ入力!CE140</f>
        <v/>
      </c>
      <c r="K81" s="6" t="str">
        <f>データ入力!CF140</f>
        <v/>
      </c>
    </row>
    <row r="82" spans="1:11" ht="26.25" customHeight="1">
      <c r="A82" s="99" t="str">
        <f>データ入力!AI141</f>
        <v/>
      </c>
      <c r="B82" s="9" t="str">
        <f>データ入力!AJ141</f>
        <v/>
      </c>
      <c r="C82" s="28" t="str">
        <f>データ入力!AK141</f>
        <v/>
      </c>
      <c r="D82" s="148" t="str">
        <f>データ入力!BY141</f>
        <v/>
      </c>
      <c r="E82" s="31" t="str">
        <f>データ入力!BZ141</f>
        <v/>
      </c>
      <c r="F82" s="149" t="str">
        <f>データ入力!CA141</f>
        <v/>
      </c>
      <c r="G82" s="31" t="str">
        <f>データ入力!CB141</f>
        <v/>
      </c>
      <c r="H82" s="6" t="str">
        <f>データ入力!CC141</f>
        <v/>
      </c>
      <c r="I82" s="28" t="str">
        <f>データ入力!CD141</f>
        <v/>
      </c>
      <c r="J82" s="6" t="str">
        <f>データ入力!CE141</f>
        <v/>
      </c>
      <c r="K82" s="6" t="str">
        <f>データ入力!CF141</f>
        <v/>
      </c>
    </row>
    <row r="83" spans="1:11" ht="26.25" customHeight="1">
      <c r="A83" s="99" t="str">
        <f>データ入力!AI142</f>
        <v/>
      </c>
      <c r="B83" s="9" t="str">
        <f>データ入力!AJ142</f>
        <v/>
      </c>
      <c r="C83" s="28" t="str">
        <f>データ入力!AK142</f>
        <v/>
      </c>
      <c r="D83" s="148" t="str">
        <f>データ入力!BY142</f>
        <v/>
      </c>
      <c r="E83" s="31" t="str">
        <f>データ入力!BZ142</f>
        <v/>
      </c>
      <c r="F83" s="149" t="str">
        <f>データ入力!CA142</f>
        <v/>
      </c>
      <c r="G83" s="31" t="str">
        <f>データ入力!CB142</f>
        <v/>
      </c>
      <c r="H83" s="6" t="str">
        <f>データ入力!CC142</f>
        <v/>
      </c>
      <c r="I83" s="28" t="str">
        <f>データ入力!CD142</f>
        <v/>
      </c>
      <c r="J83" s="6" t="str">
        <f>データ入力!CE142</f>
        <v/>
      </c>
      <c r="K83" s="6" t="str">
        <f>データ入力!CF142</f>
        <v/>
      </c>
    </row>
    <row r="84" spans="1:11" ht="26.25" customHeight="1">
      <c r="A84" s="99" t="str">
        <f>データ入力!AI143</f>
        <v/>
      </c>
      <c r="B84" s="9" t="str">
        <f>データ入力!AJ143</f>
        <v/>
      </c>
      <c r="C84" s="28" t="str">
        <f>データ入力!AK143</f>
        <v/>
      </c>
      <c r="D84" s="148" t="str">
        <f>データ入力!BY143</f>
        <v/>
      </c>
      <c r="E84" s="31" t="str">
        <f>データ入力!BZ143</f>
        <v/>
      </c>
      <c r="F84" s="149" t="str">
        <f>データ入力!CA143</f>
        <v/>
      </c>
      <c r="G84" s="31" t="str">
        <f>データ入力!CB143</f>
        <v/>
      </c>
      <c r="H84" s="6" t="str">
        <f>データ入力!CC143</f>
        <v/>
      </c>
      <c r="I84" s="28" t="str">
        <f>データ入力!CD143</f>
        <v/>
      </c>
      <c r="J84" s="6" t="str">
        <f>データ入力!CE143</f>
        <v/>
      </c>
      <c r="K84" s="6" t="str">
        <f>データ入力!CF143</f>
        <v/>
      </c>
    </row>
    <row r="85" spans="1:11" ht="26.25" customHeight="1">
      <c r="A85" s="99" t="str">
        <f>データ入力!AI144</f>
        <v/>
      </c>
      <c r="B85" s="9" t="str">
        <f>データ入力!AJ144</f>
        <v/>
      </c>
      <c r="C85" s="28" t="str">
        <f>データ入力!AK144</f>
        <v/>
      </c>
      <c r="D85" s="148" t="str">
        <f>データ入力!BY144</f>
        <v/>
      </c>
      <c r="E85" s="31" t="str">
        <f>データ入力!BZ144</f>
        <v/>
      </c>
      <c r="F85" s="149" t="str">
        <f>データ入力!CA144</f>
        <v/>
      </c>
      <c r="G85" s="31" t="str">
        <f>データ入力!CB144</f>
        <v/>
      </c>
      <c r="H85" s="6" t="str">
        <f>データ入力!CC144</f>
        <v/>
      </c>
      <c r="I85" s="28" t="str">
        <f>データ入力!CD144</f>
        <v/>
      </c>
      <c r="J85" s="6" t="str">
        <f>データ入力!CE144</f>
        <v/>
      </c>
      <c r="K85" s="6" t="str">
        <f>データ入力!CF144</f>
        <v/>
      </c>
    </row>
    <row r="86" spans="1:11" ht="26.25" customHeight="1">
      <c r="A86" s="99" t="str">
        <f>データ入力!AI145</f>
        <v/>
      </c>
      <c r="B86" s="9" t="str">
        <f>データ入力!AJ145</f>
        <v/>
      </c>
      <c r="C86" s="28" t="str">
        <f>データ入力!AK145</f>
        <v/>
      </c>
      <c r="D86" s="148" t="str">
        <f>データ入力!BY145</f>
        <v/>
      </c>
      <c r="E86" s="31" t="str">
        <f>データ入力!BZ145</f>
        <v/>
      </c>
      <c r="F86" s="149" t="str">
        <f>データ入力!CA145</f>
        <v/>
      </c>
      <c r="G86" s="31" t="str">
        <f>データ入力!CB145</f>
        <v/>
      </c>
      <c r="H86" s="6" t="str">
        <f>データ入力!CC145</f>
        <v/>
      </c>
      <c r="I86" s="28" t="str">
        <f>データ入力!CD145</f>
        <v/>
      </c>
      <c r="J86" s="6" t="str">
        <f>データ入力!CE145</f>
        <v/>
      </c>
      <c r="K86" s="6" t="str">
        <f>データ入力!CF145</f>
        <v/>
      </c>
    </row>
    <row r="87" spans="1:11" ht="26.25" customHeight="1">
      <c r="A87" s="99" t="str">
        <f>データ入力!AI146</f>
        <v/>
      </c>
      <c r="B87" s="9" t="str">
        <f>データ入力!AJ146</f>
        <v/>
      </c>
      <c r="C87" s="28" t="str">
        <f>データ入力!AK146</f>
        <v/>
      </c>
      <c r="D87" s="148" t="str">
        <f>データ入力!BY146</f>
        <v/>
      </c>
      <c r="E87" s="31" t="str">
        <f>データ入力!BZ146</f>
        <v/>
      </c>
      <c r="F87" s="149" t="str">
        <f>データ入力!CA146</f>
        <v/>
      </c>
      <c r="G87" s="31" t="str">
        <f>データ入力!CB146</f>
        <v/>
      </c>
      <c r="H87" s="6" t="str">
        <f>データ入力!CC146</f>
        <v/>
      </c>
      <c r="I87" s="28" t="str">
        <f>データ入力!CD146</f>
        <v/>
      </c>
      <c r="J87" s="6" t="str">
        <f>データ入力!CE146</f>
        <v/>
      </c>
      <c r="K87" s="6" t="str">
        <f>データ入力!CF146</f>
        <v/>
      </c>
    </row>
    <row r="88" spans="1:11" ht="26.25" customHeight="1">
      <c r="A88" s="99" t="str">
        <f>データ入力!AI147</f>
        <v/>
      </c>
      <c r="B88" s="9" t="str">
        <f>データ入力!AJ147</f>
        <v/>
      </c>
      <c r="C88" s="28" t="str">
        <f>データ入力!AK147</f>
        <v/>
      </c>
      <c r="D88" s="148" t="str">
        <f>データ入力!BY147</f>
        <v/>
      </c>
      <c r="E88" s="31" t="str">
        <f>データ入力!BZ147</f>
        <v/>
      </c>
      <c r="F88" s="149" t="str">
        <f>データ入力!CA147</f>
        <v/>
      </c>
      <c r="G88" s="31" t="str">
        <f>データ入力!CB147</f>
        <v/>
      </c>
      <c r="H88" s="6" t="str">
        <f>データ入力!CC147</f>
        <v/>
      </c>
      <c r="I88" s="28" t="str">
        <f>データ入力!CD147</f>
        <v/>
      </c>
      <c r="J88" s="6" t="str">
        <f>データ入力!CE147</f>
        <v/>
      </c>
      <c r="K88" s="6" t="str">
        <f>データ入力!CF147</f>
        <v/>
      </c>
    </row>
    <row r="89" spans="1:11" ht="26.25" customHeight="1">
      <c r="A89" s="99" t="str">
        <f>データ入力!AI148</f>
        <v/>
      </c>
      <c r="B89" s="9" t="str">
        <f>データ入力!AJ148</f>
        <v/>
      </c>
      <c r="C89" s="28" t="str">
        <f>データ入力!AK148</f>
        <v/>
      </c>
      <c r="D89" s="148" t="str">
        <f>データ入力!BY148</f>
        <v/>
      </c>
      <c r="E89" s="31" t="str">
        <f>データ入力!BZ148</f>
        <v/>
      </c>
      <c r="F89" s="149" t="str">
        <f>データ入力!CA148</f>
        <v/>
      </c>
      <c r="G89" s="31" t="str">
        <f>データ入力!CB148</f>
        <v/>
      </c>
      <c r="H89" s="6" t="str">
        <f>データ入力!CC148</f>
        <v/>
      </c>
      <c r="I89" s="28" t="str">
        <f>データ入力!CD148</f>
        <v/>
      </c>
      <c r="J89" s="6" t="str">
        <f>データ入力!CE148</f>
        <v/>
      </c>
      <c r="K89" s="6" t="str">
        <f>データ入力!CF148</f>
        <v/>
      </c>
    </row>
    <row r="90" spans="1:11" ht="26.25" customHeight="1">
      <c r="A90" s="99" t="str">
        <f>データ入力!AI149</f>
        <v/>
      </c>
      <c r="B90" s="9" t="str">
        <f>データ入力!AJ149</f>
        <v/>
      </c>
      <c r="C90" s="28" t="str">
        <f>データ入力!AK149</f>
        <v/>
      </c>
      <c r="D90" s="148" t="str">
        <f>データ入力!BY149</f>
        <v/>
      </c>
      <c r="E90" s="31" t="str">
        <f>データ入力!BZ149</f>
        <v/>
      </c>
      <c r="F90" s="149" t="str">
        <f>データ入力!CA149</f>
        <v/>
      </c>
      <c r="G90" s="31" t="str">
        <f>データ入力!CB149</f>
        <v/>
      </c>
      <c r="H90" s="6" t="str">
        <f>データ入力!CC149</f>
        <v/>
      </c>
      <c r="I90" s="28" t="str">
        <f>データ入力!CD149</f>
        <v/>
      </c>
      <c r="J90" s="6" t="str">
        <f>データ入力!CE149</f>
        <v/>
      </c>
      <c r="K90" s="6" t="str">
        <f>データ入力!CF149</f>
        <v/>
      </c>
    </row>
    <row r="91" spans="1:11" ht="26.25" customHeight="1">
      <c r="A91" s="99" t="str">
        <f>データ入力!AI150</f>
        <v/>
      </c>
      <c r="B91" s="9" t="str">
        <f>データ入力!AJ150</f>
        <v/>
      </c>
      <c r="C91" s="28" t="str">
        <f>データ入力!AK150</f>
        <v/>
      </c>
      <c r="D91" s="148" t="str">
        <f>データ入力!BY150</f>
        <v/>
      </c>
      <c r="E91" s="31" t="str">
        <f>データ入力!BZ150</f>
        <v/>
      </c>
      <c r="F91" s="149" t="str">
        <f>データ入力!CA150</f>
        <v/>
      </c>
      <c r="G91" s="31" t="str">
        <f>データ入力!CB150</f>
        <v/>
      </c>
      <c r="H91" s="6" t="str">
        <f>データ入力!CC150</f>
        <v/>
      </c>
      <c r="I91" s="28" t="str">
        <f>データ入力!CD150</f>
        <v/>
      </c>
      <c r="J91" s="6" t="str">
        <f>データ入力!CE150</f>
        <v/>
      </c>
      <c r="K91" s="6" t="str">
        <f>データ入力!CF150</f>
        <v/>
      </c>
    </row>
    <row r="92" spans="1:11" ht="26.25" customHeight="1">
      <c r="A92" s="99" t="str">
        <f>データ入力!AI151</f>
        <v/>
      </c>
      <c r="B92" s="9" t="str">
        <f>データ入力!AJ151</f>
        <v/>
      </c>
      <c r="C92" s="28" t="str">
        <f>データ入力!AK151</f>
        <v/>
      </c>
      <c r="D92" s="148" t="str">
        <f>データ入力!BY151</f>
        <v/>
      </c>
      <c r="E92" s="31" t="str">
        <f>データ入力!BZ151</f>
        <v/>
      </c>
      <c r="F92" s="149" t="str">
        <f>データ入力!CA151</f>
        <v/>
      </c>
      <c r="G92" s="31" t="str">
        <f>データ入力!CB151</f>
        <v/>
      </c>
      <c r="H92" s="6" t="str">
        <f>データ入力!CC151</f>
        <v/>
      </c>
      <c r="I92" s="28" t="str">
        <f>データ入力!CD151</f>
        <v/>
      </c>
      <c r="J92" s="6" t="str">
        <f>データ入力!CE151</f>
        <v/>
      </c>
      <c r="K92" s="6" t="str">
        <f>データ入力!CF151</f>
        <v/>
      </c>
    </row>
    <row r="93" spans="1:11" ht="26.25" customHeight="1">
      <c r="A93" s="99" t="str">
        <f>データ入力!AI152</f>
        <v/>
      </c>
      <c r="B93" s="9" t="str">
        <f>データ入力!AJ152</f>
        <v/>
      </c>
      <c r="C93" s="28" t="str">
        <f>データ入力!AK152</f>
        <v/>
      </c>
      <c r="D93" s="148" t="str">
        <f>データ入力!BY152</f>
        <v/>
      </c>
      <c r="E93" s="31" t="str">
        <f>データ入力!BZ152</f>
        <v/>
      </c>
      <c r="F93" s="149" t="str">
        <f>データ入力!CA152</f>
        <v/>
      </c>
      <c r="G93" s="31" t="str">
        <f>データ入力!CB152</f>
        <v/>
      </c>
      <c r="H93" s="6" t="str">
        <f>データ入力!CC152</f>
        <v/>
      </c>
      <c r="I93" s="28" t="str">
        <f>データ入力!CD152</f>
        <v/>
      </c>
      <c r="J93" s="6" t="str">
        <f>データ入力!CE152</f>
        <v/>
      </c>
      <c r="K93" s="6" t="str">
        <f>データ入力!CF152</f>
        <v/>
      </c>
    </row>
    <row r="94" spans="1:11" ht="26.25" customHeight="1">
      <c r="A94" s="99" t="str">
        <f>データ入力!AI153</f>
        <v/>
      </c>
      <c r="B94" s="9" t="str">
        <f>データ入力!AJ153</f>
        <v/>
      </c>
      <c r="C94" s="28" t="str">
        <f>データ入力!AK153</f>
        <v/>
      </c>
      <c r="D94" s="148" t="str">
        <f>データ入力!BY153</f>
        <v/>
      </c>
      <c r="E94" s="31" t="str">
        <f>データ入力!BZ153</f>
        <v/>
      </c>
      <c r="F94" s="149" t="str">
        <f>データ入力!CA153</f>
        <v/>
      </c>
      <c r="G94" s="31" t="str">
        <f>データ入力!CB153</f>
        <v/>
      </c>
      <c r="H94" s="6" t="str">
        <f>データ入力!CC153</f>
        <v/>
      </c>
      <c r="I94" s="28" t="str">
        <f>データ入力!CD153</f>
        <v/>
      </c>
      <c r="J94" s="6" t="str">
        <f>データ入力!CE153</f>
        <v/>
      </c>
      <c r="K94" s="6" t="str">
        <f>データ入力!CF153</f>
        <v/>
      </c>
    </row>
    <row r="95" spans="1:11" ht="26.25" customHeight="1">
      <c r="A95" s="99" t="str">
        <f>データ入力!AI154</f>
        <v/>
      </c>
      <c r="B95" s="9" t="str">
        <f>データ入力!AJ154</f>
        <v/>
      </c>
      <c r="C95" s="28" t="str">
        <f>データ入力!AK154</f>
        <v/>
      </c>
      <c r="D95" s="148" t="str">
        <f>データ入力!BY154</f>
        <v/>
      </c>
      <c r="E95" s="31" t="str">
        <f>データ入力!BZ154</f>
        <v/>
      </c>
      <c r="F95" s="149" t="str">
        <f>データ入力!CA154</f>
        <v/>
      </c>
      <c r="G95" s="31" t="str">
        <f>データ入力!CB154</f>
        <v/>
      </c>
      <c r="H95" s="6" t="str">
        <f>データ入力!CC154</f>
        <v/>
      </c>
      <c r="I95" s="28" t="str">
        <f>データ入力!CD154</f>
        <v/>
      </c>
      <c r="J95" s="6" t="str">
        <f>データ入力!CE154</f>
        <v/>
      </c>
      <c r="K95" s="6" t="str">
        <f>データ入力!CF154</f>
        <v/>
      </c>
    </row>
    <row r="96" spans="1:11" ht="26.25" customHeight="1">
      <c r="A96" s="99" t="str">
        <f>データ入力!AI155</f>
        <v/>
      </c>
      <c r="B96" s="9" t="str">
        <f>データ入力!AJ155</f>
        <v/>
      </c>
      <c r="C96" s="28" t="str">
        <f>データ入力!AK155</f>
        <v/>
      </c>
      <c r="D96" s="148" t="str">
        <f>データ入力!BY155</f>
        <v/>
      </c>
      <c r="E96" s="31" t="str">
        <f>データ入力!BZ155</f>
        <v/>
      </c>
      <c r="F96" s="149" t="str">
        <f>データ入力!CA155</f>
        <v/>
      </c>
      <c r="G96" s="31" t="str">
        <f>データ入力!CB155</f>
        <v/>
      </c>
      <c r="H96" s="6" t="str">
        <f>データ入力!CC155</f>
        <v/>
      </c>
      <c r="I96" s="28" t="str">
        <f>データ入力!CD155</f>
        <v/>
      </c>
      <c r="J96" s="6" t="str">
        <f>データ入力!CE155</f>
        <v/>
      </c>
      <c r="K96" s="6" t="str">
        <f>データ入力!CF155</f>
        <v/>
      </c>
    </row>
    <row r="97" spans="1:11" ht="26.25" customHeight="1">
      <c r="A97" s="99" t="str">
        <f>データ入力!AI156</f>
        <v/>
      </c>
      <c r="B97" s="9" t="str">
        <f>データ入力!AJ156</f>
        <v/>
      </c>
      <c r="C97" s="28" t="str">
        <f>データ入力!AK156</f>
        <v/>
      </c>
      <c r="D97" s="148" t="str">
        <f>データ入力!BY156</f>
        <v/>
      </c>
      <c r="E97" s="31" t="str">
        <f>データ入力!BZ156</f>
        <v/>
      </c>
      <c r="F97" s="149" t="str">
        <f>データ入力!CA156</f>
        <v/>
      </c>
      <c r="G97" s="31" t="str">
        <f>データ入力!CB156</f>
        <v/>
      </c>
      <c r="H97" s="6" t="str">
        <f>データ入力!CC156</f>
        <v/>
      </c>
      <c r="I97" s="28" t="str">
        <f>データ入力!CD156</f>
        <v/>
      </c>
      <c r="J97" s="6" t="str">
        <f>データ入力!CE156</f>
        <v/>
      </c>
      <c r="K97" s="6" t="str">
        <f>データ入力!CF156</f>
        <v/>
      </c>
    </row>
    <row r="98" spans="1:11" ht="26.25" customHeight="1">
      <c r="A98" s="99" t="str">
        <f>データ入力!AI157</f>
        <v/>
      </c>
      <c r="B98" s="9" t="str">
        <f>データ入力!AJ157</f>
        <v/>
      </c>
      <c r="C98" s="28" t="str">
        <f>データ入力!AK157</f>
        <v/>
      </c>
      <c r="D98" s="148" t="str">
        <f>データ入力!BY157</f>
        <v/>
      </c>
      <c r="E98" s="31" t="str">
        <f>データ入力!BZ157</f>
        <v/>
      </c>
      <c r="F98" s="149" t="str">
        <f>データ入力!CA157</f>
        <v/>
      </c>
      <c r="G98" s="31" t="str">
        <f>データ入力!CB157</f>
        <v/>
      </c>
      <c r="H98" s="6" t="str">
        <f>データ入力!CC157</f>
        <v/>
      </c>
      <c r="I98" s="28" t="str">
        <f>データ入力!CD157</f>
        <v/>
      </c>
      <c r="J98" s="6" t="str">
        <f>データ入力!CE157</f>
        <v/>
      </c>
      <c r="K98" s="6" t="str">
        <f>データ入力!CF157</f>
        <v/>
      </c>
    </row>
    <row r="99" spans="1:11" ht="26.25" customHeight="1">
      <c r="A99" s="99" t="str">
        <f>データ入力!AI158</f>
        <v/>
      </c>
      <c r="B99" s="9" t="str">
        <f>データ入力!AJ158</f>
        <v/>
      </c>
      <c r="C99" s="28" t="str">
        <f>データ入力!AK158</f>
        <v/>
      </c>
      <c r="D99" s="148" t="str">
        <f>データ入力!BY158</f>
        <v/>
      </c>
      <c r="E99" s="31" t="str">
        <f>データ入力!BZ158</f>
        <v/>
      </c>
      <c r="F99" s="149" t="str">
        <f>データ入力!CA158</f>
        <v/>
      </c>
      <c r="G99" s="31" t="str">
        <f>データ入力!CB158</f>
        <v/>
      </c>
      <c r="H99" s="6" t="str">
        <f>データ入力!CC158</f>
        <v/>
      </c>
      <c r="I99" s="28" t="str">
        <f>データ入力!CD158</f>
        <v/>
      </c>
      <c r="J99" s="6" t="str">
        <f>データ入力!CE158</f>
        <v/>
      </c>
      <c r="K99" s="6" t="str">
        <f>データ入力!CF158</f>
        <v/>
      </c>
    </row>
    <row r="100" spans="1:11" ht="26.25" customHeight="1">
      <c r="A100" s="99" t="str">
        <f>データ入力!AI159</f>
        <v/>
      </c>
      <c r="B100" s="9" t="str">
        <f>データ入力!AJ159</f>
        <v/>
      </c>
      <c r="C100" s="28" t="str">
        <f>データ入力!AK159</f>
        <v/>
      </c>
      <c r="D100" s="148" t="str">
        <f>データ入力!BY159</f>
        <v/>
      </c>
      <c r="E100" s="31" t="str">
        <f>データ入力!BZ159</f>
        <v/>
      </c>
      <c r="F100" s="149" t="str">
        <f>データ入力!CA159</f>
        <v/>
      </c>
      <c r="G100" s="31" t="str">
        <f>データ入力!CB159</f>
        <v/>
      </c>
      <c r="H100" s="6" t="str">
        <f>データ入力!CC159</f>
        <v/>
      </c>
      <c r="I100" s="28" t="str">
        <f>データ入力!CD159</f>
        <v/>
      </c>
      <c r="J100" s="6" t="str">
        <f>データ入力!CE159</f>
        <v/>
      </c>
      <c r="K100" s="6" t="str">
        <f>データ入力!CF159</f>
        <v/>
      </c>
    </row>
    <row r="101" spans="1:11" ht="26.25" customHeight="1">
      <c r="A101" s="99" t="str">
        <f>データ入力!AI160</f>
        <v/>
      </c>
      <c r="B101" s="9" t="str">
        <f>データ入力!AJ160</f>
        <v/>
      </c>
      <c r="C101" s="28" t="str">
        <f>データ入力!AK160</f>
        <v/>
      </c>
      <c r="D101" s="148" t="str">
        <f>データ入力!BY160</f>
        <v/>
      </c>
      <c r="E101" s="31" t="str">
        <f>データ入力!BZ160</f>
        <v/>
      </c>
      <c r="F101" s="149" t="str">
        <f>データ入力!CA160</f>
        <v/>
      </c>
      <c r="G101" s="31" t="str">
        <f>データ入力!CB160</f>
        <v/>
      </c>
      <c r="H101" s="6" t="str">
        <f>データ入力!CC160</f>
        <v/>
      </c>
      <c r="I101" s="28" t="str">
        <f>データ入力!CD160</f>
        <v/>
      </c>
      <c r="J101" s="6" t="str">
        <f>データ入力!CE160</f>
        <v/>
      </c>
      <c r="K101" s="6" t="str">
        <f>データ入力!CF160</f>
        <v/>
      </c>
    </row>
    <row r="102" spans="1:11" ht="26.25" customHeight="1">
      <c r="A102" s="99" t="str">
        <f>データ入力!AI161</f>
        <v/>
      </c>
      <c r="B102" s="9" t="str">
        <f>データ入力!AJ161</f>
        <v/>
      </c>
      <c r="C102" s="28" t="str">
        <f>データ入力!AK161</f>
        <v/>
      </c>
      <c r="D102" s="148" t="str">
        <f>データ入力!BY161</f>
        <v/>
      </c>
      <c r="E102" s="31" t="str">
        <f>データ入力!BZ161</f>
        <v/>
      </c>
      <c r="F102" s="149" t="str">
        <f>データ入力!CA161</f>
        <v/>
      </c>
      <c r="G102" s="31" t="str">
        <f>データ入力!CB161</f>
        <v/>
      </c>
      <c r="H102" s="6" t="str">
        <f>データ入力!CC161</f>
        <v/>
      </c>
      <c r="I102" s="28" t="str">
        <f>データ入力!CD161</f>
        <v/>
      </c>
      <c r="J102" s="6" t="str">
        <f>データ入力!CE161</f>
        <v/>
      </c>
      <c r="K102" s="6" t="str">
        <f>データ入力!CF161</f>
        <v/>
      </c>
    </row>
    <row r="103" spans="1:11" ht="26.25" customHeight="1">
      <c r="A103" s="99" t="str">
        <f>データ入力!AI162</f>
        <v/>
      </c>
      <c r="B103" s="9" t="str">
        <f>データ入力!AJ162</f>
        <v/>
      </c>
      <c r="C103" s="28" t="str">
        <f>データ入力!AK162</f>
        <v/>
      </c>
      <c r="D103" s="148" t="str">
        <f>データ入力!BY162</f>
        <v/>
      </c>
      <c r="E103" s="31" t="str">
        <f>データ入力!BZ162</f>
        <v/>
      </c>
      <c r="F103" s="149" t="str">
        <f>データ入力!CA162</f>
        <v/>
      </c>
      <c r="G103" s="31" t="str">
        <f>データ入力!CB162</f>
        <v/>
      </c>
      <c r="H103" s="6" t="str">
        <f>データ入力!CC162</f>
        <v/>
      </c>
      <c r="I103" s="28" t="str">
        <f>データ入力!CD162</f>
        <v/>
      </c>
      <c r="J103" s="6" t="str">
        <f>データ入力!CE162</f>
        <v/>
      </c>
      <c r="K103" s="6" t="str">
        <f>データ入力!CF162</f>
        <v/>
      </c>
    </row>
    <row r="104" spans="1:11" ht="26.25" customHeight="1">
      <c r="A104" s="99" t="str">
        <f>データ入力!AI163</f>
        <v/>
      </c>
      <c r="B104" s="9" t="str">
        <f>データ入力!AJ163</f>
        <v/>
      </c>
      <c r="C104" s="28" t="str">
        <f>データ入力!AK163</f>
        <v/>
      </c>
      <c r="D104" s="148" t="str">
        <f>データ入力!BY163</f>
        <v/>
      </c>
      <c r="E104" s="31" t="str">
        <f>データ入力!BZ163</f>
        <v/>
      </c>
      <c r="F104" s="149" t="str">
        <f>データ入力!CA163</f>
        <v/>
      </c>
      <c r="G104" s="31" t="str">
        <f>データ入力!CB163</f>
        <v/>
      </c>
      <c r="H104" s="6" t="str">
        <f>データ入力!CC163</f>
        <v/>
      </c>
      <c r="I104" s="28" t="str">
        <f>データ入力!CD163</f>
        <v/>
      </c>
      <c r="J104" s="6" t="str">
        <f>データ入力!CE163</f>
        <v/>
      </c>
      <c r="K104" s="6" t="str">
        <f>データ入力!CF163</f>
        <v/>
      </c>
    </row>
    <row r="105" spans="1:11" ht="26.25" customHeight="1">
      <c r="A105" s="99" t="str">
        <f>データ入力!AI164</f>
        <v/>
      </c>
      <c r="B105" s="9" t="str">
        <f>データ入力!AJ164</f>
        <v/>
      </c>
      <c r="C105" s="28" t="str">
        <f>データ入力!AK164</f>
        <v/>
      </c>
      <c r="D105" s="148" t="str">
        <f>データ入力!BY164</f>
        <v/>
      </c>
      <c r="E105" s="31" t="str">
        <f>データ入力!BZ164</f>
        <v/>
      </c>
      <c r="F105" s="149" t="str">
        <f>データ入力!CA164</f>
        <v/>
      </c>
      <c r="G105" s="31" t="str">
        <f>データ入力!CB164</f>
        <v/>
      </c>
      <c r="H105" s="6" t="str">
        <f>データ入力!CC164</f>
        <v/>
      </c>
      <c r="I105" s="28" t="str">
        <f>データ入力!CD164</f>
        <v/>
      </c>
      <c r="J105" s="6" t="str">
        <f>データ入力!CE164</f>
        <v/>
      </c>
      <c r="K105" s="6" t="str">
        <f>データ入力!CF164</f>
        <v/>
      </c>
    </row>
    <row r="106" spans="1:11" ht="26.25" customHeight="1">
      <c r="A106" s="99" t="str">
        <f>データ入力!AI165</f>
        <v/>
      </c>
      <c r="B106" s="9" t="str">
        <f>データ入力!AJ165</f>
        <v/>
      </c>
      <c r="C106" s="28" t="str">
        <f>データ入力!AK165</f>
        <v/>
      </c>
      <c r="D106" s="148" t="str">
        <f>データ入力!BY165</f>
        <v/>
      </c>
      <c r="E106" s="31" t="str">
        <f>データ入力!BZ165</f>
        <v/>
      </c>
      <c r="F106" s="149" t="str">
        <f>データ入力!CA165</f>
        <v/>
      </c>
      <c r="G106" s="31" t="str">
        <f>データ入力!CB165</f>
        <v/>
      </c>
      <c r="H106" s="6" t="str">
        <f>データ入力!CC165</f>
        <v/>
      </c>
      <c r="I106" s="28" t="str">
        <f>データ入力!CD165</f>
        <v/>
      </c>
      <c r="J106" s="6" t="str">
        <f>データ入力!CE165</f>
        <v/>
      </c>
      <c r="K106" s="6" t="str">
        <f>データ入力!CF165</f>
        <v/>
      </c>
    </row>
    <row r="107" spans="1:11" ht="26.25" customHeight="1">
      <c r="A107" s="99" t="str">
        <f>データ入力!AI166</f>
        <v/>
      </c>
      <c r="B107" s="9" t="str">
        <f>データ入力!AJ166</f>
        <v/>
      </c>
      <c r="C107" s="28" t="str">
        <f>データ入力!AK166</f>
        <v/>
      </c>
      <c r="D107" s="148" t="str">
        <f>データ入力!BY166</f>
        <v/>
      </c>
      <c r="E107" s="31" t="str">
        <f>データ入力!BZ166</f>
        <v/>
      </c>
      <c r="F107" s="149" t="str">
        <f>データ入力!CA166</f>
        <v/>
      </c>
      <c r="G107" s="31" t="str">
        <f>データ入力!CB166</f>
        <v/>
      </c>
      <c r="H107" s="6" t="str">
        <f>データ入力!CC166</f>
        <v/>
      </c>
      <c r="I107" s="28" t="str">
        <f>データ入力!CD166</f>
        <v/>
      </c>
      <c r="J107" s="6" t="str">
        <f>データ入力!CE166</f>
        <v/>
      </c>
      <c r="K107" s="6" t="str">
        <f>データ入力!CF166</f>
        <v/>
      </c>
    </row>
    <row r="108" spans="1:11" ht="26.25" customHeight="1">
      <c r="A108" s="99" t="str">
        <f>データ入力!AI167</f>
        <v/>
      </c>
      <c r="B108" s="9" t="str">
        <f>データ入力!AJ167</f>
        <v/>
      </c>
      <c r="C108" s="28" t="str">
        <f>データ入力!AK167</f>
        <v/>
      </c>
      <c r="D108" s="148" t="str">
        <f>データ入力!BY167</f>
        <v/>
      </c>
      <c r="E108" s="31" t="str">
        <f>データ入力!BZ167</f>
        <v/>
      </c>
      <c r="F108" s="149" t="str">
        <f>データ入力!CA167</f>
        <v/>
      </c>
      <c r="G108" s="31" t="str">
        <f>データ入力!CB167</f>
        <v/>
      </c>
      <c r="H108" s="6" t="str">
        <f>データ入力!CC167</f>
        <v/>
      </c>
      <c r="I108" s="28" t="str">
        <f>データ入力!CD167</f>
        <v/>
      </c>
      <c r="J108" s="6" t="str">
        <f>データ入力!CE167</f>
        <v/>
      </c>
      <c r="K108" s="6" t="str">
        <f>データ入力!CF167</f>
        <v/>
      </c>
    </row>
    <row r="109" spans="1:11" ht="26.25" customHeight="1">
      <c r="A109" s="99" t="str">
        <f>データ入力!AI168</f>
        <v/>
      </c>
      <c r="B109" s="9" t="str">
        <f>データ入力!AJ168</f>
        <v/>
      </c>
      <c r="C109" s="28" t="str">
        <f>データ入力!AK168</f>
        <v/>
      </c>
      <c r="D109" s="148" t="str">
        <f>データ入力!BY168</f>
        <v/>
      </c>
      <c r="E109" s="31" t="str">
        <f>データ入力!BZ168</f>
        <v/>
      </c>
      <c r="F109" s="149" t="str">
        <f>データ入力!CA168</f>
        <v/>
      </c>
      <c r="G109" s="31" t="str">
        <f>データ入力!CB168</f>
        <v/>
      </c>
      <c r="H109" s="6" t="str">
        <f>データ入力!CC168</f>
        <v/>
      </c>
      <c r="I109" s="28" t="str">
        <f>データ入力!CD168</f>
        <v/>
      </c>
      <c r="J109" s="6" t="str">
        <f>データ入力!CE168</f>
        <v/>
      </c>
      <c r="K109" s="6" t="str">
        <f>データ入力!CF168</f>
        <v/>
      </c>
    </row>
    <row r="110" spans="1:11" ht="26.25" customHeight="1">
      <c r="A110" s="99" t="str">
        <f>データ入力!AI169</f>
        <v/>
      </c>
      <c r="B110" s="9" t="str">
        <f>データ入力!AJ169</f>
        <v/>
      </c>
      <c r="C110" s="28" t="str">
        <f>データ入力!AK169</f>
        <v/>
      </c>
      <c r="D110" s="148" t="str">
        <f>データ入力!BY169</f>
        <v/>
      </c>
      <c r="E110" s="31" t="str">
        <f>データ入力!BZ169</f>
        <v/>
      </c>
      <c r="F110" s="149" t="str">
        <f>データ入力!CA169</f>
        <v/>
      </c>
      <c r="G110" s="31" t="str">
        <f>データ入力!CB169</f>
        <v/>
      </c>
      <c r="H110" s="6" t="str">
        <f>データ入力!CC169</f>
        <v/>
      </c>
      <c r="I110" s="28" t="str">
        <f>データ入力!CD169</f>
        <v/>
      </c>
      <c r="J110" s="6" t="str">
        <f>データ入力!CE169</f>
        <v/>
      </c>
      <c r="K110" s="6" t="str">
        <f>データ入力!CF169</f>
        <v/>
      </c>
    </row>
    <row r="111" spans="1:11" ht="26.25" customHeight="1">
      <c r="A111" s="99" t="str">
        <f>データ入力!AI170</f>
        <v/>
      </c>
      <c r="B111" s="9" t="str">
        <f>データ入力!AJ170</f>
        <v/>
      </c>
      <c r="C111" s="28" t="str">
        <f>データ入力!AK170</f>
        <v/>
      </c>
      <c r="D111" s="148" t="str">
        <f>データ入力!BY170</f>
        <v/>
      </c>
      <c r="E111" s="31" t="str">
        <f>データ入力!BZ170</f>
        <v/>
      </c>
      <c r="F111" s="149" t="str">
        <f>データ入力!CA170</f>
        <v/>
      </c>
      <c r="G111" s="31" t="str">
        <f>データ入力!CB170</f>
        <v/>
      </c>
      <c r="H111" s="6" t="str">
        <f>データ入力!CC170</f>
        <v/>
      </c>
      <c r="I111" s="28" t="str">
        <f>データ入力!CD170</f>
        <v/>
      </c>
      <c r="J111" s="6" t="str">
        <f>データ入力!CE170</f>
        <v/>
      </c>
      <c r="K111" s="6" t="str">
        <f>データ入力!CF170</f>
        <v/>
      </c>
    </row>
    <row r="112" spans="1:11" ht="26.25" customHeight="1">
      <c r="A112" s="99" t="str">
        <f>データ入力!AI171</f>
        <v/>
      </c>
      <c r="B112" s="9" t="str">
        <f>データ入力!AJ171</f>
        <v/>
      </c>
      <c r="C112" s="28" t="str">
        <f>データ入力!AK171</f>
        <v/>
      </c>
      <c r="D112" s="148" t="str">
        <f>データ入力!BY171</f>
        <v/>
      </c>
      <c r="E112" s="31" t="str">
        <f>データ入力!BZ171</f>
        <v/>
      </c>
      <c r="F112" s="149" t="str">
        <f>データ入力!CA171</f>
        <v/>
      </c>
      <c r="G112" s="31" t="str">
        <f>データ入力!CB171</f>
        <v/>
      </c>
      <c r="H112" s="6" t="str">
        <f>データ入力!CC171</f>
        <v/>
      </c>
      <c r="I112" s="28" t="str">
        <f>データ入力!CD171</f>
        <v/>
      </c>
      <c r="J112" s="6" t="str">
        <f>データ入力!CE171</f>
        <v/>
      </c>
      <c r="K112" s="6" t="str">
        <f>データ入力!CF171</f>
        <v/>
      </c>
    </row>
    <row r="113" spans="1:11" ht="26.25" customHeight="1">
      <c r="A113" s="99" t="str">
        <f>データ入力!AI172</f>
        <v/>
      </c>
      <c r="B113" s="9" t="str">
        <f>データ入力!AJ172</f>
        <v/>
      </c>
      <c r="C113" s="28" t="str">
        <f>データ入力!AK172</f>
        <v/>
      </c>
      <c r="D113" s="148" t="str">
        <f>データ入力!BY172</f>
        <v/>
      </c>
      <c r="E113" s="31" t="str">
        <f>データ入力!BZ172</f>
        <v/>
      </c>
      <c r="F113" s="149" t="str">
        <f>データ入力!CA172</f>
        <v/>
      </c>
      <c r="G113" s="31" t="str">
        <f>データ入力!CB172</f>
        <v/>
      </c>
      <c r="H113" s="6" t="str">
        <f>データ入力!CC172</f>
        <v/>
      </c>
      <c r="I113" s="28" t="str">
        <f>データ入力!CD172</f>
        <v/>
      </c>
      <c r="J113" s="6" t="str">
        <f>データ入力!CE172</f>
        <v/>
      </c>
      <c r="K113" s="6" t="str">
        <f>データ入力!CF172</f>
        <v/>
      </c>
    </row>
    <row r="114" spans="1:11" ht="26.25" customHeight="1">
      <c r="A114" s="99" t="str">
        <f>データ入力!AI173</f>
        <v/>
      </c>
      <c r="B114" s="9" t="str">
        <f>データ入力!AJ173</f>
        <v/>
      </c>
      <c r="C114" s="28" t="str">
        <f>データ入力!AK173</f>
        <v/>
      </c>
      <c r="D114" s="148" t="str">
        <f>データ入力!BY173</f>
        <v/>
      </c>
      <c r="E114" s="31" t="str">
        <f>データ入力!BZ173</f>
        <v/>
      </c>
      <c r="F114" s="149" t="str">
        <f>データ入力!CA173</f>
        <v/>
      </c>
      <c r="G114" s="31" t="str">
        <f>データ入力!CB173</f>
        <v/>
      </c>
      <c r="H114" s="6" t="str">
        <f>データ入力!CC173</f>
        <v/>
      </c>
      <c r="I114" s="28" t="str">
        <f>データ入力!CD173</f>
        <v/>
      </c>
      <c r="J114" s="6" t="str">
        <f>データ入力!CE173</f>
        <v/>
      </c>
      <c r="K114" s="6" t="str">
        <f>データ入力!CF173</f>
        <v/>
      </c>
    </row>
    <row r="115" spans="1:11" ht="26.25" customHeight="1">
      <c r="A115" s="99" t="str">
        <f>データ入力!AI174</f>
        <v/>
      </c>
      <c r="B115" s="9" t="str">
        <f>データ入力!AJ174</f>
        <v/>
      </c>
      <c r="C115" s="28" t="str">
        <f>データ入力!AK174</f>
        <v/>
      </c>
      <c r="D115" s="148" t="str">
        <f>データ入力!BY174</f>
        <v/>
      </c>
      <c r="E115" s="31" t="str">
        <f>データ入力!BZ174</f>
        <v/>
      </c>
      <c r="F115" s="149" t="str">
        <f>データ入力!CA174</f>
        <v/>
      </c>
      <c r="G115" s="31" t="str">
        <f>データ入力!CB174</f>
        <v/>
      </c>
      <c r="H115" s="6" t="str">
        <f>データ入力!CC174</f>
        <v/>
      </c>
      <c r="I115" s="28" t="str">
        <f>データ入力!CD174</f>
        <v/>
      </c>
      <c r="J115" s="6" t="str">
        <f>データ入力!CE174</f>
        <v/>
      </c>
      <c r="K115" s="6" t="str">
        <f>データ入力!CF174</f>
        <v/>
      </c>
    </row>
    <row r="116" spans="1:11" ht="26.25" customHeight="1">
      <c r="A116" s="99" t="str">
        <f>データ入力!AI175</f>
        <v/>
      </c>
      <c r="B116" s="9" t="str">
        <f>データ入力!AJ175</f>
        <v/>
      </c>
      <c r="C116" s="28" t="str">
        <f>データ入力!AK175</f>
        <v/>
      </c>
      <c r="D116" s="148" t="str">
        <f>データ入力!BY175</f>
        <v/>
      </c>
      <c r="E116" s="31" t="str">
        <f>データ入力!BZ175</f>
        <v/>
      </c>
      <c r="F116" s="149" t="str">
        <f>データ入力!CA175</f>
        <v/>
      </c>
      <c r="G116" s="31" t="str">
        <f>データ入力!CB175</f>
        <v/>
      </c>
      <c r="H116" s="6" t="str">
        <f>データ入力!CC175</f>
        <v/>
      </c>
      <c r="I116" s="28" t="str">
        <f>データ入力!CD175</f>
        <v/>
      </c>
      <c r="J116" s="6" t="str">
        <f>データ入力!CE175</f>
        <v/>
      </c>
      <c r="K116" s="6" t="str">
        <f>データ入力!CF175</f>
        <v/>
      </c>
    </row>
    <row r="117" spans="1:11" ht="26.25" customHeight="1">
      <c r="A117" s="99" t="str">
        <f>データ入力!AI176</f>
        <v/>
      </c>
      <c r="B117" s="9" t="str">
        <f>データ入力!AJ176</f>
        <v/>
      </c>
      <c r="C117" s="28" t="str">
        <f>データ入力!AK176</f>
        <v/>
      </c>
      <c r="D117" s="148" t="str">
        <f>データ入力!BY176</f>
        <v/>
      </c>
      <c r="E117" s="31" t="str">
        <f>データ入力!BZ176</f>
        <v/>
      </c>
      <c r="F117" s="149" t="str">
        <f>データ入力!CA176</f>
        <v/>
      </c>
      <c r="G117" s="31" t="str">
        <f>データ入力!CB176</f>
        <v/>
      </c>
      <c r="H117" s="6" t="str">
        <f>データ入力!CC176</f>
        <v/>
      </c>
      <c r="I117" s="28" t="str">
        <f>データ入力!CD176</f>
        <v/>
      </c>
      <c r="J117" s="6" t="str">
        <f>データ入力!CE176</f>
        <v/>
      </c>
      <c r="K117" s="6" t="str">
        <f>データ入力!CF176</f>
        <v/>
      </c>
    </row>
    <row r="118" spans="1:11" ht="26.25" customHeight="1">
      <c r="A118" s="99" t="str">
        <f>データ入力!AI177</f>
        <v/>
      </c>
      <c r="B118" s="9" t="str">
        <f>データ入力!AJ177</f>
        <v/>
      </c>
      <c r="C118" s="28" t="str">
        <f>データ入力!AK177</f>
        <v/>
      </c>
      <c r="D118" s="148" t="str">
        <f>データ入力!BY177</f>
        <v/>
      </c>
      <c r="E118" s="31" t="str">
        <f>データ入力!BZ177</f>
        <v/>
      </c>
      <c r="F118" s="149" t="str">
        <f>データ入力!CA177</f>
        <v/>
      </c>
      <c r="G118" s="31" t="str">
        <f>データ入力!CB177</f>
        <v/>
      </c>
      <c r="H118" s="6" t="str">
        <f>データ入力!CC177</f>
        <v/>
      </c>
      <c r="I118" s="28" t="str">
        <f>データ入力!CD177</f>
        <v/>
      </c>
      <c r="J118" s="6" t="str">
        <f>データ入力!CE177</f>
        <v/>
      </c>
      <c r="K118" s="6" t="str">
        <f>データ入力!CF177</f>
        <v/>
      </c>
    </row>
    <row r="119" spans="1:11" ht="26.25" customHeight="1">
      <c r="A119" s="99" t="str">
        <f>データ入力!AI178</f>
        <v/>
      </c>
      <c r="B119" s="9" t="str">
        <f>データ入力!AJ178</f>
        <v/>
      </c>
      <c r="C119" s="28" t="str">
        <f>データ入力!AK178</f>
        <v/>
      </c>
      <c r="D119" s="148" t="str">
        <f>データ入力!BY178</f>
        <v/>
      </c>
      <c r="E119" s="31" t="str">
        <f>データ入力!BZ178</f>
        <v/>
      </c>
      <c r="F119" s="149" t="str">
        <f>データ入力!CA178</f>
        <v/>
      </c>
      <c r="G119" s="31" t="str">
        <f>データ入力!CB178</f>
        <v/>
      </c>
      <c r="H119" s="6" t="str">
        <f>データ入力!CC178</f>
        <v/>
      </c>
      <c r="I119" s="28" t="str">
        <f>データ入力!CD178</f>
        <v/>
      </c>
      <c r="J119" s="6" t="str">
        <f>データ入力!CE178</f>
        <v/>
      </c>
      <c r="K119" s="6" t="str">
        <f>データ入力!CF178</f>
        <v/>
      </c>
    </row>
    <row r="120" spans="1:11" ht="26.25" customHeight="1">
      <c r="A120" s="99" t="str">
        <f>データ入力!AI179</f>
        <v/>
      </c>
      <c r="B120" s="9" t="str">
        <f>データ入力!AJ179</f>
        <v/>
      </c>
      <c r="C120" s="28" t="str">
        <f>データ入力!AK179</f>
        <v/>
      </c>
      <c r="D120" s="148" t="str">
        <f>データ入力!BY179</f>
        <v/>
      </c>
      <c r="E120" s="31" t="str">
        <f>データ入力!BZ179</f>
        <v/>
      </c>
      <c r="F120" s="149" t="str">
        <f>データ入力!CA179</f>
        <v/>
      </c>
      <c r="G120" s="31" t="str">
        <f>データ入力!CB179</f>
        <v/>
      </c>
      <c r="H120" s="6" t="str">
        <f>データ入力!CC179</f>
        <v/>
      </c>
      <c r="I120" s="28" t="str">
        <f>データ入力!CD179</f>
        <v/>
      </c>
      <c r="J120" s="6" t="str">
        <f>データ入力!CE179</f>
        <v/>
      </c>
      <c r="K120" s="6" t="str">
        <f>データ入力!CF179</f>
        <v/>
      </c>
    </row>
    <row r="121" spans="1:11" ht="26.25" customHeight="1">
      <c r="A121" s="99" t="str">
        <f>データ入力!AI180</f>
        <v/>
      </c>
      <c r="B121" s="9" t="str">
        <f>データ入力!AJ180</f>
        <v/>
      </c>
      <c r="C121" s="28" t="str">
        <f>データ入力!AK180</f>
        <v/>
      </c>
      <c r="D121" s="148" t="str">
        <f>データ入力!BY180</f>
        <v/>
      </c>
      <c r="E121" s="31" t="str">
        <f>データ入力!BZ180</f>
        <v/>
      </c>
      <c r="F121" s="149" t="str">
        <f>データ入力!CA180</f>
        <v/>
      </c>
      <c r="G121" s="31" t="str">
        <f>データ入力!CB180</f>
        <v/>
      </c>
      <c r="H121" s="6" t="str">
        <f>データ入力!CC180</f>
        <v/>
      </c>
      <c r="I121" s="28" t="str">
        <f>データ入力!CD180</f>
        <v/>
      </c>
      <c r="J121" s="6" t="str">
        <f>データ入力!CE180</f>
        <v/>
      </c>
      <c r="K121" s="6" t="str">
        <f>データ入力!CF180</f>
        <v/>
      </c>
    </row>
    <row r="122" spans="1:11" ht="26.25" customHeight="1">
      <c r="A122" s="99" t="str">
        <f>データ入力!AI181</f>
        <v/>
      </c>
      <c r="B122" s="9" t="str">
        <f>データ入力!AJ181</f>
        <v/>
      </c>
      <c r="C122" s="28" t="str">
        <f>データ入力!AK181</f>
        <v/>
      </c>
      <c r="D122" s="148" t="str">
        <f>データ入力!BY181</f>
        <v/>
      </c>
      <c r="E122" s="31" t="str">
        <f>データ入力!BZ181</f>
        <v/>
      </c>
      <c r="F122" s="149" t="str">
        <f>データ入力!CA181</f>
        <v/>
      </c>
      <c r="G122" s="31" t="str">
        <f>データ入力!CB181</f>
        <v/>
      </c>
      <c r="H122" s="6" t="str">
        <f>データ入力!CC181</f>
        <v/>
      </c>
      <c r="I122" s="28" t="str">
        <f>データ入力!CD181</f>
        <v/>
      </c>
      <c r="J122" s="6" t="str">
        <f>データ入力!CE181</f>
        <v/>
      </c>
      <c r="K122" s="6" t="str">
        <f>データ入力!CF181</f>
        <v/>
      </c>
    </row>
    <row r="123" spans="1:11" ht="26.25" customHeight="1">
      <c r="A123" s="99" t="str">
        <f>データ入力!AI182</f>
        <v/>
      </c>
      <c r="B123" s="9" t="str">
        <f>データ入力!AJ182</f>
        <v/>
      </c>
      <c r="C123" s="28" t="str">
        <f>データ入力!AK182</f>
        <v/>
      </c>
      <c r="D123" s="148" t="str">
        <f>データ入力!BY182</f>
        <v/>
      </c>
      <c r="E123" s="31" t="str">
        <f>データ入力!BZ182</f>
        <v/>
      </c>
      <c r="F123" s="149" t="str">
        <f>データ入力!CA182</f>
        <v/>
      </c>
      <c r="G123" s="31" t="str">
        <f>データ入力!CB182</f>
        <v/>
      </c>
      <c r="H123" s="6" t="str">
        <f>データ入力!CC182</f>
        <v/>
      </c>
      <c r="I123" s="28" t="str">
        <f>データ入力!CD182</f>
        <v/>
      </c>
      <c r="J123" s="6" t="str">
        <f>データ入力!CE182</f>
        <v/>
      </c>
      <c r="K123" s="6" t="str">
        <f>データ入力!CF182</f>
        <v/>
      </c>
    </row>
    <row r="124" spans="1:11" ht="26.25" customHeight="1">
      <c r="A124" s="99" t="str">
        <f>データ入力!AI183</f>
        <v/>
      </c>
      <c r="B124" s="9" t="str">
        <f>データ入力!AJ183</f>
        <v/>
      </c>
      <c r="C124" s="28" t="str">
        <f>データ入力!AK183</f>
        <v/>
      </c>
      <c r="D124" s="148" t="str">
        <f>データ入力!BY183</f>
        <v/>
      </c>
      <c r="E124" s="31" t="str">
        <f>データ入力!BZ183</f>
        <v/>
      </c>
      <c r="F124" s="149" t="str">
        <f>データ入力!CA183</f>
        <v/>
      </c>
      <c r="G124" s="31" t="str">
        <f>データ入力!CB183</f>
        <v/>
      </c>
      <c r="H124" s="6" t="str">
        <f>データ入力!CC183</f>
        <v/>
      </c>
      <c r="I124" s="28" t="str">
        <f>データ入力!CD183</f>
        <v/>
      </c>
      <c r="J124" s="6" t="str">
        <f>データ入力!CE183</f>
        <v/>
      </c>
      <c r="K124" s="6" t="str">
        <f>データ入力!CF183</f>
        <v/>
      </c>
    </row>
    <row r="125" spans="1:11" ht="26.25" customHeight="1">
      <c r="A125" s="99" t="str">
        <f>データ入力!AI184</f>
        <v/>
      </c>
      <c r="B125" s="9" t="str">
        <f>データ入力!AJ184</f>
        <v/>
      </c>
      <c r="C125" s="28" t="str">
        <f>データ入力!AK184</f>
        <v/>
      </c>
      <c r="D125" s="148" t="str">
        <f>データ入力!BY184</f>
        <v/>
      </c>
      <c r="E125" s="31" t="str">
        <f>データ入力!BZ184</f>
        <v/>
      </c>
      <c r="F125" s="149" t="str">
        <f>データ入力!CA184</f>
        <v/>
      </c>
      <c r="G125" s="31" t="str">
        <f>データ入力!CB184</f>
        <v/>
      </c>
      <c r="H125" s="6" t="str">
        <f>データ入力!CC184</f>
        <v/>
      </c>
      <c r="I125" s="28" t="str">
        <f>データ入力!CD184</f>
        <v/>
      </c>
      <c r="J125" s="6" t="str">
        <f>データ入力!CE184</f>
        <v/>
      </c>
      <c r="K125" s="6" t="str">
        <f>データ入力!CF184</f>
        <v/>
      </c>
    </row>
    <row r="126" spans="1:11" ht="26.25" customHeight="1">
      <c r="A126" s="99" t="str">
        <f>データ入力!AI185</f>
        <v/>
      </c>
      <c r="B126" s="9" t="str">
        <f>データ入力!AJ185</f>
        <v/>
      </c>
      <c r="C126" s="28" t="str">
        <f>データ入力!AK185</f>
        <v/>
      </c>
      <c r="D126" s="148" t="str">
        <f>データ入力!BY185</f>
        <v/>
      </c>
      <c r="E126" s="31" t="str">
        <f>データ入力!BZ185</f>
        <v/>
      </c>
      <c r="F126" s="149" t="str">
        <f>データ入力!CA185</f>
        <v/>
      </c>
      <c r="G126" s="31" t="str">
        <f>データ入力!CB185</f>
        <v/>
      </c>
      <c r="H126" s="6" t="str">
        <f>データ入力!CC185</f>
        <v/>
      </c>
      <c r="I126" s="28" t="str">
        <f>データ入力!CD185</f>
        <v/>
      </c>
      <c r="J126" s="6" t="str">
        <f>データ入力!CE185</f>
        <v/>
      </c>
      <c r="K126" s="6" t="str">
        <f>データ入力!CF185</f>
        <v/>
      </c>
    </row>
    <row r="127" spans="1:11" ht="26.25" customHeight="1">
      <c r="A127" s="99" t="str">
        <f>データ入力!AI186</f>
        <v/>
      </c>
      <c r="B127" s="9" t="str">
        <f>データ入力!AJ186</f>
        <v/>
      </c>
      <c r="C127" s="28" t="str">
        <f>データ入力!AK186</f>
        <v/>
      </c>
      <c r="D127" s="148" t="str">
        <f>データ入力!BY186</f>
        <v/>
      </c>
      <c r="E127" s="31" t="str">
        <f>データ入力!BZ186</f>
        <v/>
      </c>
      <c r="F127" s="149" t="str">
        <f>データ入力!CA186</f>
        <v/>
      </c>
      <c r="G127" s="31" t="str">
        <f>データ入力!CB186</f>
        <v/>
      </c>
      <c r="H127" s="6" t="str">
        <f>データ入力!CC186</f>
        <v/>
      </c>
      <c r="I127" s="28" t="str">
        <f>データ入力!CD186</f>
        <v/>
      </c>
      <c r="J127" s="6" t="str">
        <f>データ入力!CE186</f>
        <v/>
      </c>
      <c r="K127" s="6" t="str">
        <f>データ入力!CF186</f>
        <v/>
      </c>
    </row>
    <row r="128" spans="1:11" ht="26.25" customHeight="1">
      <c r="A128" s="99" t="str">
        <f>データ入力!AI187</f>
        <v/>
      </c>
      <c r="B128" s="9" t="str">
        <f>データ入力!AJ187</f>
        <v/>
      </c>
      <c r="C128" s="28" t="str">
        <f>データ入力!AK187</f>
        <v/>
      </c>
      <c r="D128" s="148" t="str">
        <f>データ入力!BY187</f>
        <v/>
      </c>
      <c r="E128" s="31" t="str">
        <f>データ入力!BZ187</f>
        <v/>
      </c>
      <c r="F128" s="149" t="str">
        <f>データ入力!CA187</f>
        <v/>
      </c>
      <c r="G128" s="31" t="str">
        <f>データ入力!CB187</f>
        <v/>
      </c>
      <c r="H128" s="6" t="str">
        <f>データ入力!CC187</f>
        <v/>
      </c>
      <c r="I128" s="28" t="str">
        <f>データ入力!CD187</f>
        <v/>
      </c>
      <c r="J128" s="6" t="str">
        <f>データ入力!CE187</f>
        <v/>
      </c>
      <c r="K128" s="6" t="str">
        <f>データ入力!CF187</f>
        <v/>
      </c>
    </row>
    <row r="129" spans="1:11" ht="26.25" customHeight="1">
      <c r="A129" s="99" t="str">
        <f>データ入力!AI188</f>
        <v/>
      </c>
      <c r="B129" s="9" t="str">
        <f>データ入力!AJ188</f>
        <v/>
      </c>
      <c r="C129" s="28" t="str">
        <f>データ入力!AK188</f>
        <v/>
      </c>
      <c r="D129" s="148" t="str">
        <f>データ入力!BY188</f>
        <v/>
      </c>
      <c r="E129" s="31" t="str">
        <f>データ入力!BZ188</f>
        <v/>
      </c>
      <c r="F129" s="149" t="str">
        <f>データ入力!CA188</f>
        <v/>
      </c>
      <c r="G129" s="31" t="str">
        <f>データ入力!CB188</f>
        <v/>
      </c>
      <c r="H129" s="6" t="str">
        <f>データ入力!CC188</f>
        <v/>
      </c>
      <c r="I129" s="28" t="str">
        <f>データ入力!CD188</f>
        <v/>
      </c>
      <c r="J129" s="6" t="str">
        <f>データ入力!CE188</f>
        <v/>
      </c>
      <c r="K129" s="6" t="str">
        <f>データ入力!CF188</f>
        <v/>
      </c>
    </row>
    <row r="130" spans="1:11" ht="26.25" customHeight="1">
      <c r="A130" s="99" t="str">
        <f>データ入力!AI189</f>
        <v/>
      </c>
      <c r="B130" s="9" t="str">
        <f>データ入力!AJ189</f>
        <v/>
      </c>
      <c r="C130" s="28" t="str">
        <f>データ入力!AK189</f>
        <v/>
      </c>
      <c r="D130" s="148" t="str">
        <f>データ入力!BY189</f>
        <v/>
      </c>
      <c r="E130" s="31" t="str">
        <f>データ入力!BZ189</f>
        <v/>
      </c>
      <c r="F130" s="149" t="str">
        <f>データ入力!CA189</f>
        <v/>
      </c>
      <c r="G130" s="31" t="str">
        <f>データ入力!CB189</f>
        <v/>
      </c>
      <c r="H130" s="6" t="str">
        <f>データ入力!CC189</f>
        <v/>
      </c>
      <c r="I130" s="28" t="str">
        <f>データ入力!CD189</f>
        <v/>
      </c>
      <c r="J130" s="6" t="str">
        <f>データ入力!CE189</f>
        <v/>
      </c>
      <c r="K130" s="6" t="str">
        <f>データ入力!CF189</f>
        <v/>
      </c>
    </row>
    <row r="131" spans="1:11" ht="26.25" customHeight="1">
      <c r="A131" s="99" t="str">
        <f>データ入力!AI190</f>
        <v/>
      </c>
      <c r="B131" s="9" t="str">
        <f>データ入力!AJ190</f>
        <v/>
      </c>
      <c r="C131" s="28" t="str">
        <f>データ入力!AK190</f>
        <v/>
      </c>
      <c r="D131" s="148" t="str">
        <f>データ入力!BY190</f>
        <v/>
      </c>
      <c r="E131" s="31" t="str">
        <f>データ入力!BZ190</f>
        <v/>
      </c>
      <c r="F131" s="149" t="str">
        <f>データ入力!CA190</f>
        <v/>
      </c>
      <c r="G131" s="31" t="str">
        <f>データ入力!CB190</f>
        <v/>
      </c>
      <c r="H131" s="6" t="str">
        <f>データ入力!CC190</f>
        <v/>
      </c>
      <c r="I131" s="28" t="str">
        <f>データ入力!CD190</f>
        <v/>
      </c>
      <c r="J131" s="6" t="str">
        <f>データ入力!CE190</f>
        <v/>
      </c>
      <c r="K131" s="6" t="str">
        <f>データ入力!CF190</f>
        <v/>
      </c>
    </row>
    <row r="132" spans="1:11" ht="26.25" customHeight="1">
      <c r="A132" s="99" t="str">
        <f>データ入力!AI191</f>
        <v/>
      </c>
      <c r="B132" s="9" t="str">
        <f>データ入力!AJ191</f>
        <v/>
      </c>
      <c r="C132" s="28" t="str">
        <f>データ入力!AK191</f>
        <v/>
      </c>
      <c r="D132" s="148" t="str">
        <f>データ入力!BY191</f>
        <v/>
      </c>
      <c r="E132" s="31" t="str">
        <f>データ入力!BZ191</f>
        <v/>
      </c>
      <c r="F132" s="149" t="str">
        <f>データ入力!CA191</f>
        <v/>
      </c>
      <c r="G132" s="31" t="str">
        <f>データ入力!CB191</f>
        <v/>
      </c>
      <c r="H132" s="6" t="str">
        <f>データ入力!CC191</f>
        <v/>
      </c>
      <c r="I132" s="28" t="str">
        <f>データ入力!CD191</f>
        <v/>
      </c>
      <c r="J132" s="6" t="str">
        <f>データ入力!CE191</f>
        <v/>
      </c>
      <c r="K132" s="6" t="str">
        <f>データ入力!CF191</f>
        <v/>
      </c>
    </row>
    <row r="133" spans="1:11" ht="26.25" customHeight="1">
      <c r="A133" s="99" t="str">
        <f>データ入力!AI192</f>
        <v/>
      </c>
      <c r="B133" s="9" t="str">
        <f>データ入力!AJ192</f>
        <v/>
      </c>
      <c r="C133" s="28" t="str">
        <f>データ入力!AK192</f>
        <v/>
      </c>
      <c r="D133" s="148" t="str">
        <f>データ入力!BY192</f>
        <v/>
      </c>
      <c r="E133" s="31" t="str">
        <f>データ入力!BZ192</f>
        <v/>
      </c>
      <c r="F133" s="149" t="str">
        <f>データ入力!CA192</f>
        <v/>
      </c>
      <c r="G133" s="31" t="str">
        <f>データ入力!CB192</f>
        <v/>
      </c>
      <c r="H133" s="6" t="str">
        <f>データ入力!CC192</f>
        <v/>
      </c>
      <c r="I133" s="28" t="str">
        <f>データ入力!CD192</f>
        <v/>
      </c>
      <c r="J133" s="6" t="str">
        <f>データ入力!CE192</f>
        <v/>
      </c>
      <c r="K133" s="6" t="str">
        <f>データ入力!CF192</f>
        <v/>
      </c>
    </row>
    <row r="134" spans="1:11" ht="26.25" customHeight="1">
      <c r="A134" s="99" t="str">
        <f>データ入力!AI193</f>
        <v/>
      </c>
      <c r="B134" s="9" t="str">
        <f>データ入力!AJ193</f>
        <v/>
      </c>
      <c r="C134" s="28" t="str">
        <f>データ入力!AK193</f>
        <v/>
      </c>
      <c r="D134" s="148" t="str">
        <f>データ入力!BY193</f>
        <v/>
      </c>
      <c r="E134" s="31" t="str">
        <f>データ入力!BZ193</f>
        <v/>
      </c>
      <c r="F134" s="149" t="str">
        <f>データ入力!CA193</f>
        <v/>
      </c>
      <c r="G134" s="31" t="str">
        <f>データ入力!CB193</f>
        <v/>
      </c>
      <c r="H134" s="6" t="str">
        <f>データ入力!CC193</f>
        <v/>
      </c>
      <c r="I134" s="28" t="str">
        <f>データ入力!CD193</f>
        <v/>
      </c>
      <c r="J134" s="6" t="str">
        <f>データ入力!CE193</f>
        <v/>
      </c>
      <c r="K134" s="6" t="str">
        <f>データ入力!CF193</f>
        <v/>
      </c>
    </row>
    <row r="135" spans="1:11" ht="26.25" customHeight="1">
      <c r="A135" s="99" t="str">
        <f>データ入力!AI194</f>
        <v/>
      </c>
      <c r="B135" s="9" t="str">
        <f>データ入力!AJ194</f>
        <v/>
      </c>
      <c r="C135" s="28" t="str">
        <f>データ入力!AK194</f>
        <v/>
      </c>
      <c r="D135" s="148" t="str">
        <f>データ入力!BY194</f>
        <v/>
      </c>
      <c r="E135" s="31" t="str">
        <f>データ入力!BZ194</f>
        <v/>
      </c>
      <c r="F135" s="149" t="str">
        <f>データ入力!CA194</f>
        <v/>
      </c>
      <c r="G135" s="31" t="str">
        <f>データ入力!CB194</f>
        <v/>
      </c>
      <c r="H135" s="6" t="str">
        <f>データ入力!CC194</f>
        <v/>
      </c>
      <c r="I135" s="28" t="str">
        <f>データ入力!CD194</f>
        <v/>
      </c>
      <c r="J135" s="6" t="str">
        <f>データ入力!CE194</f>
        <v/>
      </c>
      <c r="K135" s="6" t="str">
        <f>データ入力!CF194</f>
        <v/>
      </c>
    </row>
    <row r="136" spans="1:11" ht="26.25" customHeight="1">
      <c r="A136" s="99" t="str">
        <f>データ入力!AI195</f>
        <v/>
      </c>
      <c r="B136" s="9" t="str">
        <f>データ入力!AJ195</f>
        <v/>
      </c>
      <c r="C136" s="28" t="str">
        <f>データ入力!AK195</f>
        <v/>
      </c>
      <c r="D136" s="148" t="str">
        <f>データ入力!BY195</f>
        <v/>
      </c>
      <c r="E136" s="31" t="str">
        <f>データ入力!BZ195</f>
        <v/>
      </c>
      <c r="F136" s="149" t="str">
        <f>データ入力!CA195</f>
        <v/>
      </c>
      <c r="G136" s="31" t="str">
        <f>データ入力!CB195</f>
        <v/>
      </c>
      <c r="H136" s="6" t="str">
        <f>データ入力!CC195</f>
        <v/>
      </c>
      <c r="I136" s="28" t="str">
        <f>データ入力!CD195</f>
        <v/>
      </c>
      <c r="J136" s="6" t="str">
        <f>データ入力!CE195</f>
        <v/>
      </c>
      <c r="K136" s="6" t="str">
        <f>データ入力!CF195</f>
        <v/>
      </c>
    </row>
    <row r="137" spans="1:11" ht="26.25" customHeight="1">
      <c r="A137" s="99" t="str">
        <f>データ入力!AI196</f>
        <v/>
      </c>
      <c r="B137" s="9" t="str">
        <f>データ入力!AJ196</f>
        <v/>
      </c>
      <c r="C137" s="28" t="str">
        <f>データ入力!AK196</f>
        <v/>
      </c>
      <c r="D137" s="148" t="str">
        <f>データ入力!BY196</f>
        <v/>
      </c>
      <c r="E137" s="31" t="str">
        <f>データ入力!BZ196</f>
        <v/>
      </c>
      <c r="F137" s="149" t="str">
        <f>データ入力!CA196</f>
        <v/>
      </c>
      <c r="G137" s="31" t="str">
        <f>データ入力!CB196</f>
        <v/>
      </c>
      <c r="H137" s="6" t="str">
        <f>データ入力!CC196</f>
        <v/>
      </c>
      <c r="I137" s="28" t="str">
        <f>データ入力!CD196</f>
        <v/>
      </c>
      <c r="J137" s="6" t="str">
        <f>データ入力!CE196</f>
        <v/>
      </c>
      <c r="K137" s="6" t="str">
        <f>データ入力!CF196</f>
        <v/>
      </c>
    </row>
    <row r="138" spans="1:11" ht="26.25" customHeight="1">
      <c r="A138" s="99" t="str">
        <f>データ入力!AI197</f>
        <v/>
      </c>
      <c r="B138" s="9" t="str">
        <f>データ入力!AJ197</f>
        <v/>
      </c>
      <c r="C138" s="28" t="str">
        <f>データ入力!AK197</f>
        <v/>
      </c>
      <c r="D138" s="148" t="str">
        <f>データ入力!BY197</f>
        <v/>
      </c>
      <c r="E138" s="31" t="str">
        <f>データ入力!BZ197</f>
        <v/>
      </c>
      <c r="F138" s="149" t="str">
        <f>データ入力!CA197</f>
        <v/>
      </c>
      <c r="G138" s="31" t="str">
        <f>データ入力!CB197</f>
        <v/>
      </c>
      <c r="H138" s="6" t="str">
        <f>データ入力!CC197</f>
        <v/>
      </c>
      <c r="I138" s="28" t="str">
        <f>データ入力!CD197</f>
        <v/>
      </c>
      <c r="J138" s="6" t="str">
        <f>データ入力!CE197</f>
        <v/>
      </c>
      <c r="K138" s="6" t="str">
        <f>データ入力!CF197</f>
        <v/>
      </c>
    </row>
    <row r="139" spans="1:11" ht="26.25" customHeight="1">
      <c r="A139" s="99" t="str">
        <f>データ入力!AI198</f>
        <v/>
      </c>
      <c r="B139" s="9" t="str">
        <f>データ入力!AJ198</f>
        <v/>
      </c>
      <c r="C139" s="28" t="str">
        <f>データ入力!AK198</f>
        <v/>
      </c>
      <c r="D139" s="148" t="str">
        <f>データ入力!BY198</f>
        <v/>
      </c>
      <c r="E139" s="31" t="str">
        <f>データ入力!BZ198</f>
        <v/>
      </c>
      <c r="F139" s="149" t="str">
        <f>データ入力!CA198</f>
        <v/>
      </c>
      <c r="G139" s="31" t="str">
        <f>データ入力!CB198</f>
        <v/>
      </c>
      <c r="H139" s="6" t="str">
        <f>データ入力!CC198</f>
        <v/>
      </c>
      <c r="I139" s="28" t="str">
        <f>データ入力!CD198</f>
        <v/>
      </c>
      <c r="J139" s="6" t="str">
        <f>データ入力!CE198</f>
        <v/>
      </c>
      <c r="K139" s="6" t="str">
        <f>データ入力!CF198</f>
        <v/>
      </c>
    </row>
    <row r="140" spans="1:11" ht="26.25" customHeight="1">
      <c r="A140" s="99" t="str">
        <f>データ入力!AI199</f>
        <v/>
      </c>
      <c r="B140" s="9" t="str">
        <f>データ入力!AJ199</f>
        <v/>
      </c>
      <c r="C140" s="28" t="str">
        <f>データ入力!AK199</f>
        <v/>
      </c>
      <c r="D140" s="148" t="str">
        <f>データ入力!BY199</f>
        <v/>
      </c>
      <c r="E140" s="31" t="str">
        <f>データ入力!BZ199</f>
        <v/>
      </c>
      <c r="F140" s="149" t="str">
        <f>データ入力!CA199</f>
        <v/>
      </c>
      <c r="G140" s="31" t="str">
        <f>データ入力!CB199</f>
        <v/>
      </c>
      <c r="H140" s="6" t="str">
        <f>データ入力!CC199</f>
        <v/>
      </c>
      <c r="I140" s="28" t="str">
        <f>データ入力!CD199</f>
        <v/>
      </c>
      <c r="J140" s="6" t="str">
        <f>データ入力!CE199</f>
        <v/>
      </c>
      <c r="K140" s="6" t="str">
        <f>データ入力!CF199</f>
        <v/>
      </c>
    </row>
    <row r="141" spans="1:11" ht="26.25" customHeight="1">
      <c r="A141" s="99" t="str">
        <f>データ入力!AI200</f>
        <v/>
      </c>
      <c r="B141" s="9" t="str">
        <f>データ入力!AJ200</f>
        <v/>
      </c>
      <c r="C141" s="28" t="str">
        <f>データ入力!AK200</f>
        <v/>
      </c>
      <c r="D141" s="148" t="str">
        <f>データ入力!BY200</f>
        <v/>
      </c>
      <c r="E141" s="31" t="str">
        <f>データ入力!BZ200</f>
        <v/>
      </c>
      <c r="F141" s="149" t="str">
        <f>データ入力!CA200</f>
        <v/>
      </c>
      <c r="G141" s="31" t="str">
        <f>データ入力!CB200</f>
        <v/>
      </c>
      <c r="H141" s="6" t="str">
        <f>データ入力!CC200</f>
        <v/>
      </c>
      <c r="I141" s="28" t="str">
        <f>データ入力!CD200</f>
        <v/>
      </c>
      <c r="J141" s="6" t="str">
        <f>データ入力!CE200</f>
        <v/>
      </c>
      <c r="K141" s="6" t="str">
        <f>データ入力!CF200</f>
        <v/>
      </c>
    </row>
    <row r="142" spans="1:11" ht="26.25" customHeight="1">
      <c r="A142" s="99" t="str">
        <f>データ入力!AI201</f>
        <v/>
      </c>
      <c r="B142" s="9" t="str">
        <f>データ入力!AJ201</f>
        <v/>
      </c>
      <c r="C142" s="28" t="str">
        <f>データ入力!AK201</f>
        <v/>
      </c>
      <c r="D142" s="148" t="str">
        <f>データ入力!BY201</f>
        <v/>
      </c>
      <c r="E142" s="31" t="str">
        <f>データ入力!BZ201</f>
        <v/>
      </c>
      <c r="F142" s="149" t="str">
        <f>データ入力!CA201</f>
        <v/>
      </c>
      <c r="G142" s="31" t="str">
        <f>データ入力!CB201</f>
        <v/>
      </c>
      <c r="H142" s="6" t="str">
        <f>データ入力!CC201</f>
        <v/>
      </c>
      <c r="I142" s="28" t="str">
        <f>データ入力!CD201</f>
        <v/>
      </c>
      <c r="J142" s="6" t="str">
        <f>データ入力!CE201</f>
        <v/>
      </c>
      <c r="K142" s="6" t="str">
        <f>データ入力!CF201</f>
        <v/>
      </c>
    </row>
    <row r="143" spans="1:11" ht="26.25" customHeight="1">
      <c r="A143" s="99" t="str">
        <f>データ入力!AI202</f>
        <v/>
      </c>
      <c r="B143" s="9" t="str">
        <f>データ入力!AJ202</f>
        <v/>
      </c>
      <c r="C143" s="28" t="str">
        <f>データ入力!AK202</f>
        <v/>
      </c>
      <c r="D143" s="148" t="str">
        <f>データ入力!BY202</f>
        <v/>
      </c>
      <c r="E143" s="31" t="str">
        <f>データ入力!BZ202</f>
        <v/>
      </c>
      <c r="F143" s="149" t="str">
        <f>データ入力!CA202</f>
        <v/>
      </c>
      <c r="G143" s="31" t="str">
        <f>データ入力!CB202</f>
        <v/>
      </c>
      <c r="H143" s="6" t="str">
        <f>データ入力!CC202</f>
        <v/>
      </c>
      <c r="I143" s="28" t="str">
        <f>データ入力!CD202</f>
        <v/>
      </c>
      <c r="J143" s="6" t="str">
        <f>データ入力!CE202</f>
        <v/>
      </c>
      <c r="K143" s="6" t="str">
        <f>データ入力!CF202</f>
        <v/>
      </c>
    </row>
    <row r="144" spans="1:11" ht="26.25" customHeight="1">
      <c r="A144" s="99" t="str">
        <f>データ入力!AI203</f>
        <v/>
      </c>
      <c r="B144" s="9" t="str">
        <f>データ入力!AJ203</f>
        <v/>
      </c>
      <c r="C144" s="28" t="str">
        <f>データ入力!AK203</f>
        <v/>
      </c>
      <c r="D144" s="148" t="str">
        <f>データ入力!BY203</f>
        <v/>
      </c>
      <c r="E144" s="31" t="str">
        <f>データ入力!BZ203</f>
        <v/>
      </c>
      <c r="F144" s="149" t="str">
        <f>データ入力!CA203</f>
        <v/>
      </c>
      <c r="G144" s="31" t="str">
        <f>データ入力!CB203</f>
        <v/>
      </c>
      <c r="H144" s="6" t="str">
        <f>データ入力!CC203</f>
        <v/>
      </c>
      <c r="I144" s="28" t="str">
        <f>データ入力!CD203</f>
        <v/>
      </c>
      <c r="J144" s="6" t="str">
        <f>データ入力!CE203</f>
        <v/>
      </c>
      <c r="K144" s="6" t="str">
        <f>データ入力!CF203</f>
        <v/>
      </c>
    </row>
    <row r="145" spans="1:11" ht="26.25" customHeight="1">
      <c r="A145" s="99" t="str">
        <f>データ入力!AI204</f>
        <v/>
      </c>
      <c r="B145" s="9" t="str">
        <f>データ入力!AJ204</f>
        <v/>
      </c>
      <c r="C145" s="28" t="str">
        <f>データ入力!AK204</f>
        <v/>
      </c>
      <c r="D145" s="148" t="str">
        <f>データ入力!BY204</f>
        <v/>
      </c>
      <c r="E145" s="31" t="str">
        <f>データ入力!BZ204</f>
        <v/>
      </c>
      <c r="F145" s="149" t="str">
        <f>データ入力!CA204</f>
        <v/>
      </c>
      <c r="G145" s="31" t="str">
        <f>データ入力!CB204</f>
        <v/>
      </c>
      <c r="H145" s="6" t="str">
        <f>データ入力!CC204</f>
        <v/>
      </c>
      <c r="I145" s="28" t="str">
        <f>データ入力!CD204</f>
        <v/>
      </c>
      <c r="J145" s="6" t="str">
        <f>データ入力!CE204</f>
        <v/>
      </c>
      <c r="K145" s="6" t="str">
        <f>データ入力!CF204</f>
        <v/>
      </c>
    </row>
    <row r="146" spans="1:11" ht="26.25" customHeight="1">
      <c r="A146" s="99" t="str">
        <f>データ入力!AI205</f>
        <v/>
      </c>
      <c r="B146" s="9" t="str">
        <f>データ入力!AJ205</f>
        <v/>
      </c>
      <c r="C146" s="28" t="str">
        <f>データ入力!AK205</f>
        <v/>
      </c>
      <c r="D146" s="148" t="str">
        <f>データ入力!BY205</f>
        <v/>
      </c>
      <c r="E146" s="31" t="str">
        <f>データ入力!BZ205</f>
        <v/>
      </c>
      <c r="F146" s="149" t="str">
        <f>データ入力!CA205</f>
        <v/>
      </c>
      <c r="G146" s="31" t="str">
        <f>データ入力!CB205</f>
        <v/>
      </c>
      <c r="H146" s="6" t="str">
        <f>データ入力!CC205</f>
        <v/>
      </c>
      <c r="I146" s="28" t="str">
        <f>データ入力!CD205</f>
        <v/>
      </c>
      <c r="J146" s="6" t="str">
        <f>データ入力!CE205</f>
        <v/>
      </c>
      <c r="K146" s="6" t="str">
        <f>データ入力!CF205</f>
        <v/>
      </c>
    </row>
    <row r="147" spans="1:11" ht="26.25" customHeight="1">
      <c r="A147" s="99" t="str">
        <f>データ入力!AI206</f>
        <v/>
      </c>
      <c r="B147" s="9" t="str">
        <f>データ入力!AJ206</f>
        <v/>
      </c>
      <c r="C147" s="28" t="str">
        <f>データ入力!AK206</f>
        <v/>
      </c>
      <c r="D147" s="148" t="str">
        <f>データ入力!BY206</f>
        <v/>
      </c>
      <c r="E147" s="31" t="str">
        <f>データ入力!BZ206</f>
        <v/>
      </c>
      <c r="F147" s="149" t="str">
        <f>データ入力!CA206</f>
        <v/>
      </c>
      <c r="G147" s="31" t="str">
        <f>データ入力!CB206</f>
        <v/>
      </c>
      <c r="H147" s="6" t="str">
        <f>データ入力!CC206</f>
        <v/>
      </c>
      <c r="I147" s="28" t="str">
        <f>データ入力!CD206</f>
        <v/>
      </c>
      <c r="J147" s="6" t="str">
        <f>データ入力!CE206</f>
        <v/>
      </c>
      <c r="K147" s="6" t="str">
        <f>データ入力!CF206</f>
        <v/>
      </c>
    </row>
    <row r="148" spans="1:11" ht="26.25" customHeight="1">
      <c r="A148" s="99" t="str">
        <f>データ入力!AI207</f>
        <v/>
      </c>
      <c r="B148" s="9" t="str">
        <f>データ入力!AJ207</f>
        <v/>
      </c>
      <c r="C148" s="28" t="str">
        <f>データ入力!AK207</f>
        <v/>
      </c>
      <c r="D148" s="148" t="str">
        <f>データ入力!BY207</f>
        <v/>
      </c>
      <c r="E148" s="31" t="str">
        <f>データ入力!BZ207</f>
        <v/>
      </c>
      <c r="F148" s="149" t="str">
        <f>データ入力!CA207</f>
        <v/>
      </c>
      <c r="G148" s="31" t="str">
        <f>データ入力!CB207</f>
        <v/>
      </c>
      <c r="H148" s="6" t="str">
        <f>データ入力!CC207</f>
        <v/>
      </c>
      <c r="I148" s="28" t="str">
        <f>データ入力!CD207</f>
        <v/>
      </c>
      <c r="J148" s="6" t="str">
        <f>データ入力!CE207</f>
        <v/>
      </c>
      <c r="K148" s="6" t="str">
        <f>データ入力!CF207</f>
        <v/>
      </c>
    </row>
    <row r="149" spans="1:11" ht="26.25" customHeight="1">
      <c r="A149" s="99" t="str">
        <f>データ入力!AI208</f>
        <v/>
      </c>
      <c r="B149" s="9" t="str">
        <f>データ入力!AJ208</f>
        <v/>
      </c>
      <c r="C149" s="28" t="str">
        <f>データ入力!AK208</f>
        <v/>
      </c>
      <c r="D149" s="148" t="str">
        <f>データ入力!BY208</f>
        <v/>
      </c>
      <c r="E149" s="31" t="str">
        <f>データ入力!BZ208</f>
        <v/>
      </c>
      <c r="F149" s="149" t="str">
        <f>データ入力!CA208</f>
        <v/>
      </c>
      <c r="G149" s="31" t="str">
        <f>データ入力!CB208</f>
        <v/>
      </c>
      <c r="H149" s="6" t="str">
        <f>データ入力!CC208</f>
        <v/>
      </c>
      <c r="I149" s="28" t="str">
        <f>データ入力!CD208</f>
        <v/>
      </c>
      <c r="J149" s="6" t="str">
        <f>データ入力!CE208</f>
        <v/>
      </c>
      <c r="K149" s="6" t="str">
        <f>データ入力!CF208</f>
        <v/>
      </c>
    </row>
    <row r="150" spans="1:11" ht="26.25" customHeight="1">
      <c r="A150" s="99" t="str">
        <f>データ入力!AI209</f>
        <v/>
      </c>
      <c r="B150" s="9" t="str">
        <f>データ入力!AJ209</f>
        <v/>
      </c>
      <c r="C150" s="28" t="str">
        <f>データ入力!AK209</f>
        <v/>
      </c>
      <c r="D150" s="148" t="str">
        <f>データ入力!BY209</f>
        <v/>
      </c>
      <c r="E150" s="31" t="str">
        <f>データ入力!BZ209</f>
        <v/>
      </c>
      <c r="F150" s="149" t="str">
        <f>データ入力!CA209</f>
        <v/>
      </c>
      <c r="G150" s="31" t="str">
        <f>データ入力!CB209</f>
        <v/>
      </c>
      <c r="H150" s="6" t="str">
        <f>データ入力!CC209</f>
        <v/>
      </c>
      <c r="I150" s="28" t="str">
        <f>データ入力!CD209</f>
        <v/>
      </c>
      <c r="J150" s="6" t="str">
        <f>データ入力!CE209</f>
        <v/>
      </c>
      <c r="K150" s="6" t="str">
        <f>データ入力!CF209</f>
        <v/>
      </c>
    </row>
    <row r="151" spans="1:11" ht="26.25" customHeight="1">
      <c r="A151" s="99" t="str">
        <f>データ入力!AI210</f>
        <v/>
      </c>
      <c r="B151" s="9" t="str">
        <f>データ入力!AJ210</f>
        <v/>
      </c>
      <c r="C151" s="28" t="str">
        <f>データ入力!AK210</f>
        <v/>
      </c>
      <c r="D151" s="148" t="str">
        <f>データ入力!BY210</f>
        <v/>
      </c>
      <c r="E151" s="31" t="str">
        <f>データ入力!BZ210</f>
        <v/>
      </c>
      <c r="F151" s="149" t="str">
        <f>データ入力!CA210</f>
        <v/>
      </c>
      <c r="G151" s="31" t="str">
        <f>データ入力!CB210</f>
        <v/>
      </c>
      <c r="H151" s="6" t="str">
        <f>データ入力!CC210</f>
        <v/>
      </c>
      <c r="I151" s="28" t="str">
        <f>データ入力!CD210</f>
        <v/>
      </c>
      <c r="J151" s="6" t="str">
        <f>データ入力!CE210</f>
        <v/>
      </c>
      <c r="K151" s="6" t="str">
        <f>データ入力!CF210</f>
        <v/>
      </c>
    </row>
    <row r="152" spans="1:11" ht="26.25" customHeight="1">
      <c r="A152" s="99" t="str">
        <f>データ入力!AI211</f>
        <v/>
      </c>
      <c r="B152" s="9" t="str">
        <f>データ入力!AJ211</f>
        <v/>
      </c>
      <c r="C152" s="28" t="str">
        <f>データ入力!AK211</f>
        <v/>
      </c>
      <c r="D152" s="148" t="str">
        <f>データ入力!BY211</f>
        <v/>
      </c>
      <c r="E152" s="31" t="str">
        <f>データ入力!BZ211</f>
        <v/>
      </c>
      <c r="F152" s="149" t="str">
        <f>データ入力!CA211</f>
        <v/>
      </c>
      <c r="G152" s="31" t="str">
        <f>データ入力!CB211</f>
        <v/>
      </c>
      <c r="H152" s="6" t="str">
        <f>データ入力!CC211</f>
        <v/>
      </c>
      <c r="I152" s="28" t="str">
        <f>データ入力!CD211</f>
        <v/>
      </c>
      <c r="J152" s="6" t="str">
        <f>データ入力!CE211</f>
        <v/>
      </c>
      <c r="K152" s="6" t="str">
        <f>データ入力!CF211</f>
        <v/>
      </c>
    </row>
    <row r="153" spans="1:11" ht="26.25" customHeight="1">
      <c r="A153" s="99" t="str">
        <f>データ入力!AI212</f>
        <v/>
      </c>
      <c r="B153" s="9" t="str">
        <f>データ入力!AJ212</f>
        <v/>
      </c>
      <c r="C153" s="28" t="str">
        <f>データ入力!AK212</f>
        <v/>
      </c>
      <c r="D153" s="148" t="str">
        <f>データ入力!BY212</f>
        <v/>
      </c>
      <c r="E153" s="31" t="str">
        <f>データ入力!BZ212</f>
        <v/>
      </c>
      <c r="F153" s="149" t="str">
        <f>データ入力!CA212</f>
        <v/>
      </c>
      <c r="G153" s="31" t="str">
        <f>データ入力!CB212</f>
        <v/>
      </c>
      <c r="H153" s="6" t="str">
        <f>データ入力!CC212</f>
        <v/>
      </c>
      <c r="I153" s="28" t="str">
        <f>データ入力!CD212</f>
        <v/>
      </c>
      <c r="J153" s="6" t="str">
        <f>データ入力!CE212</f>
        <v/>
      </c>
      <c r="K153" s="6" t="str">
        <f>データ入力!CF212</f>
        <v/>
      </c>
    </row>
    <row r="154" spans="1:11" ht="26.25" customHeight="1">
      <c r="A154" s="99" t="str">
        <f>データ入力!AI213</f>
        <v/>
      </c>
      <c r="B154" s="9" t="str">
        <f>データ入力!AJ213</f>
        <v/>
      </c>
      <c r="C154" s="28" t="str">
        <f>データ入力!AK213</f>
        <v/>
      </c>
      <c r="D154" s="148" t="str">
        <f>データ入力!BY213</f>
        <v/>
      </c>
      <c r="E154" s="31" t="str">
        <f>データ入力!BZ213</f>
        <v/>
      </c>
      <c r="F154" s="149" t="str">
        <f>データ入力!CA213</f>
        <v/>
      </c>
      <c r="G154" s="31" t="str">
        <f>データ入力!CB213</f>
        <v/>
      </c>
      <c r="H154" s="6" t="str">
        <f>データ入力!CC213</f>
        <v/>
      </c>
      <c r="I154" s="28" t="str">
        <f>データ入力!CD213</f>
        <v/>
      </c>
      <c r="J154" s="6" t="str">
        <f>データ入力!CE213</f>
        <v/>
      </c>
      <c r="K154" s="6" t="str">
        <f>データ入力!CF213</f>
        <v/>
      </c>
    </row>
    <row r="155" spans="1:11" ht="26.25" customHeight="1">
      <c r="A155" s="99" t="str">
        <f>データ入力!AI214</f>
        <v/>
      </c>
      <c r="B155" s="9" t="str">
        <f>データ入力!AJ214</f>
        <v/>
      </c>
      <c r="C155" s="28" t="str">
        <f>データ入力!AK214</f>
        <v/>
      </c>
      <c r="D155" s="148" t="str">
        <f>データ入力!BY214</f>
        <v/>
      </c>
      <c r="E155" s="31" t="str">
        <f>データ入力!BZ214</f>
        <v/>
      </c>
      <c r="F155" s="149" t="str">
        <f>データ入力!CA214</f>
        <v/>
      </c>
      <c r="G155" s="31" t="str">
        <f>データ入力!CB214</f>
        <v/>
      </c>
      <c r="H155" s="6" t="str">
        <f>データ入力!CC214</f>
        <v/>
      </c>
      <c r="I155" s="28" t="str">
        <f>データ入力!CD214</f>
        <v/>
      </c>
      <c r="J155" s="6" t="str">
        <f>データ入力!CE214</f>
        <v/>
      </c>
      <c r="K155" s="6" t="str">
        <f>データ入力!CF214</f>
        <v/>
      </c>
    </row>
    <row r="156" spans="1:11" ht="26.25" customHeight="1">
      <c r="A156" s="99" t="str">
        <f>データ入力!AI215</f>
        <v/>
      </c>
      <c r="B156" s="9" t="str">
        <f>データ入力!AJ215</f>
        <v/>
      </c>
      <c r="C156" s="28" t="str">
        <f>データ入力!AK215</f>
        <v/>
      </c>
      <c r="D156" s="148" t="str">
        <f>データ入力!BY215</f>
        <v/>
      </c>
      <c r="E156" s="31" t="str">
        <f>データ入力!BZ215</f>
        <v/>
      </c>
      <c r="F156" s="149" t="str">
        <f>データ入力!CA215</f>
        <v/>
      </c>
      <c r="G156" s="31" t="str">
        <f>データ入力!CB215</f>
        <v/>
      </c>
      <c r="H156" s="6" t="str">
        <f>データ入力!CC215</f>
        <v/>
      </c>
      <c r="I156" s="28" t="str">
        <f>データ入力!CD215</f>
        <v/>
      </c>
      <c r="J156" s="6" t="str">
        <f>データ入力!CE215</f>
        <v/>
      </c>
      <c r="K156" s="6" t="str">
        <f>データ入力!CF215</f>
        <v/>
      </c>
    </row>
    <row r="157" spans="1:11" ht="26.25" customHeight="1">
      <c r="A157" s="99" t="str">
        <f>データ入力!AI216</f>
        <v/>
      </c>
      <c r="B157" s="9" t="str">
        <f>データ入力!AJ216</f>
        <v/>
      </c>
      <c r="C157" s="28" t="str">
        <f>データ入力!AK216</f>
        <v/>
      </c>
      <c r="D157" s="148" t="str">
        <f>データ入力!BY216</f>
        <v/>
      </c>
      <c r="E157" s="31" t="str">
        <f>データ入力!BZ216</f>
        <v/>
      </c>
      <c r="F157" s="149" t="str">
        <f>データ入力!CA216</f>
        <v/>
      </c>
      <c r="G157" s="31" t="str">
        <f>データ入力!CB216</f>
        <v/>
      </c>
      <c r="H157" s="6" t="str">
        <f>データ入力!CC216</f>
        <v/>
      </c>
      <c r="I157" s="28" t="str">
        <f>データ入力!CD216</f>
        <v/>
      </c>
      <c r="J157" s="6" t="str">
        <f>データ入力!CE216</f>
        <v/>
      </c>
      <c r="K157" s="6" t="str">
        <f>データ入力!CF216</f>
        <v/>
      </c>
    </row>
    <row r="158" spans="1:11" ht="26.25" customHeight="1">
      <c r="A158" s="99" t="str">
        <f>データ入力!AI217</f>
        <v/>
      </c>
      <c r="B158" s="9" t="str">
        <f>データ入力!AJ217</f>
        <v/>
      </c>
      <c r="C158" s="28" t="str">
        <f>データ入力!AK217</f>
        <v/>
      </c>
      <c r="D158" s="148" t="str">
        <f>データ入力!BY217</f>
        <v/>
      </c>
      <c r="E158" s="31" t="str">
        <f>データ入力!BZ217</f>
        <v/>
      </c>
      <c r="F158" s="149" t="str">
        <f>データ入力!CA217</f>
        <v/>
      </c>
      <c r="G158" s="31" t="str">
        <f>データ入力!CB217</f>
        <v/>
      </c>
      <c r="H158" s="6" t="str">
        <f>データ入力!CC217</f>
        <v/>
      </c>
      <c r="I158" s="28" t="str">
        <f>データ入力!CD217</f>
        <v/>
      </c>
      <c r="J158" s="6" t="str">
        <f>データ入力!CE217</f>
        <v/>
      </c>
      <c r="K158" s="6" t="str">
        <f>データ入力!CF217</f>
        <v/>
      </c>
    </row>
    <row r="159" spans="1:11" ht="26.25" customHeight="1">
      <c r="A159" s="99" t="str">
        <f>データ入力!AI218</f>
        <v/>
      </c>
      <c r="B159" s="9" t="str">
        <f>データ入力!AJ218</f>
        <v/>
      </c>
      <c r="C159" s="28" t="str">
        <f>データ入力!AK218</f>
        <v/>
      </c>
      <c r="D159" s="148" t="str">
        <f>データ入力!BY218</f>
        <v/>
      </c>
      <c r="E159" s="31" t="str">
        <f>データ入力!BZ218</f>
        <v/>
      </c>
      <c r="F159" s="149" t="str">
        <f>データ入力!CA218</f>
        <v/>
      </c>
      <c r="G159" s="31" t="str">
        <f>データ入力!CB218</f>
        <v/>
      </c>
      <c r="H159" s="6" t="str">
        <f>データ入力!CC218</f>
        <v/>
      </c>
      <c r="I159" s="28" t="str">
        <f>データ入力!CD218</f>
        <v/>
      </c>
      <c r="J159" s="6" t="str">
        <f>データ入力!CE218</f>
        <v/>
      </c>
      <c r="K159" s="6" t="str">
        <f>データ入力!CF218</f>
        <v/>
      </c>
    </row>
    <row r="160" spans="1:11" ht="26.25" customHeight="1">
      <c r="A160" s="99" t="str">
        <f>データ入力!AI219</f>
        <v/>
      </c>
      <c r="B160" s="9" t="str">
        <f>データ入力!AJ219</f>
        <v/>
      </c>
      <c r="C160" s="28" t="str">
        <f>データ入力!AK219</f>
        <v/>
      </c>
      <c r="D160" s="148" t="str">
        <f>データ入力!BY219</f>
        <v/>
      </c>
      <c r="E160" s="31" t="str">
        <f>データ入力!BZ219</f>
        <v/>
      </c>
      <c r="F160" s="149" t="str">
        <f>データ入力!CA219</f>
        <v/>
      </c>
      <c r="G160" s="31" t="str">
        <f>データ入力!CB219</f>
        <v/>
      </c>
      <c r="H160" s="6" t="str">
        <f>データ入力!CC219</f>
        <v/>
      </c>
      <c r="I160" s="28" t="str">
        <f>データ入力!CD219</f>
        <v/>
      </c>
      <c r="J160" s="6" t="str">
        <f>データ入力!CE219</f>
        <v/>
      </c>
      <c r="K160" s="6" t="str">
        <f>データ入力!CF219</f>
        <v/>
      </c>
    </row>
    <row r="161" spans="1:11" ht="26.25" customHeight="1">
      <c r="A161" s="99" t="str">
        <f>データ入力!AI220</f>
        <v/>
      </c>
      <c r="B161" s="9" t="str">
        <f>データ入力!AJ220</f>
        <v/>
      </c>
      <c r="C161" s="28" t="str">
        <f>データ入力!AK220</f>
        <v/>
      </c>
      <c r="D161" s="148" t="str">
        <f>データ入力!BY220</f>
        <v/>
      </c>
      <c r="E161" s="31" t="str">
        <f>データ入力!BZ220</f>
        <v/>
      </c>
      <c r="F161" s="149" t="str">
        <f>データ入力!CA220</f>
        <v/>
      </c>
      <c r="G161" s="31" t="str">
        <f>データ入力!CB220</f>
        <v/>
      </c>
      <c r="H161" s="6" t="str">
        <f>データ入力!CC220</f>
        <v/>
      </c>
      <c r="I161" s="28" t="str">
        <f>データ入力!CD220</f>
        <v/>
      </c>
      <c r="J161" s="6" t="str">
        <f>データ入力!CE220</f>
        <v/>
      </c>
      <c r="K161" s="6" t="str">
        <f>データ入力!CF220</f>
        <v/>
      </c>
    </row>
    <row r="162" spans="1:11" ht="26.25" customHeight="1">
      <c r="A162" s="99" t="str">
        <f>データ入力!AI221</f>
        <v/>
      </c>
      <c r="B162" s="9" t="str">
        <f>データ入力!AJ221</f>
        <v/>
      </c>
      <c r="C162" s="28" t="str">
        <f>データ入力!AK221</f>
        <v/>
      </c>
      <c r="D162" s="148" t="str">
        <f>データ入力!BY221</f>
        <v/>
      </c>
      <c r="E162" s="31" t="str">
        <f>データ入力!BZ221</f>
        <v/>
      </c>
      <c r="F162" s="149" t="str">
        <f>データ入力!CA221</f>
        <v/>
      </c>
      <c r="G162" s="31" t="str">
        <f>データ入力!CB221</f>
        <v/>
      </c>
      <c r="H162" s="6" t="str">
        <f>データ入力!CC221</f>
        <v/>
      </c>
      <c r="I162" s="28" t="str">
        <f>データ入力!CD221</f>
        <v/>
      </c>
      <c r="J162" s="6" t="str">
        <f>データ入力!CE221</f>
        <v/>
      </c>
      <c r="K162" s="6" t="str">
        <f>データ入力!CF221</f>
        <v/>
      </c>
    </row>
    <row r="163" spans="1:11" ht="26.25" customHeight="1">
      <c r="A163" s="99" t="str">
        <f>データ入力!AI222</f>
        <v/>
      </c>
      <c r="B163" s="9" t="str">
        <f>データ入力!AJ222</f>
        <v/>
      </c>
      <c r="C163" s="28" t="str">
        <f>データ入力!AK222</f>
        <v/>
      </c>
      <c r="D163" s="148" t="str">
        <f>データ入力!BY222</f>
        <v/>
      </c>
      <c r="E163" s="31" t="str">
        <f>データ入力!BZ222</f>
        <v/>
      </c>
      <c r="F163" s="149" t="str">
        <f>データ入力!CA222</f>
        <v/>
      </c>
      <c r="G163" s="31" t="str">
        <f>データ入力!CB222</f>
        <v/>
      </c>
      <c r="H163" s="6" t="str">
        <f>データ入力!CC222</f>
        <v/>
      </c>
      <c r="I163" s="28" t="str">
        <f>データ入力!CD222</f>
        <v/>
      </c>
      <c r="J163" s="6" t="str">
        <f>データ入力!CE222</f>
        <v/>
      </c>
      <c r="K163" s="6" t="str">
        <f>データ入力!CF222</f>
        <v/>
      </c>
    </row>
    <row r="164" spans="1:11" ht="26.25" customHeight="1">
      <c r="A164" s="99" t="str">
        <f>データ入力!AI223</f>
        <v/>
      </c>
      <c r="B164" s="9" t="str">
        <f>データ入力!AJ223</f>
        <v/>
      </c>
      <c r="C164" s="28" t="str">
        <f>データ入力!AK223</f>
        <v/>
      </c>
      <c r="D164" s="148" t="str">
        <f>データ入力!BY223</f>
        <v/>
      </c>
      <c r="E164" s="31" t="str">
        <f>データ入力!BZ223</f>
        <v/>
      </c>
      <c r="F164" s="149" t="str">
        <f>データ入力!CA223</f>
        <v/>
      </c>
      <c r="G164" s="31" t="str">
        <f>データ入力!CB223</f>
        <v/>
      </c>
      <c r="H164" s="6" t="str">
        <f>データ入力!CC223</f>
        <v/>
      </c>
      <c r="I164" s="28" t="str">
        <f>データ入力!CD223</f>
        <v/>
      </c>
      <c r="J164" s="6" t="str">
        <f>データ入力!CE223</f>
        <v/>
      </c>
      <c r="K164" s="6" t="str">
        <f>データ入力!CF223</f>
        <v/>
      </c>
    </row>
    <row r="165" spans="1:11" ht="26.25" customHeight="1">
      <c r="A165" s="99" t="str">
        <f>データ入力!AI224</f>
        <v/>
      </c>
      <c r="B165" s="9" t="str">
        <f>データ入力!AJ224</f>
        <v/>
      </c>
      <c r="C165" s="28" t="str">
        <f>データ入力!AK224</f>
        <v/>
      </c>
      <c r="D165" s="148" t="str">
        <f>データ入力!BY224</f>
        <v/>
      </c>
      <c r="E165" s="31" t="str">
        <f>データ入力!BZ224</f>
        <v/>
      </c>
      <c r="F165" s="149" t="str">
        <f>データ入力!CA224</f>
        <v/>
      </c>
      <c r="G165" s="31" t="str">
        <f>データ入力!CB224</f>
        <v/>
      </c>
      <c r="H165" s="6" t="str">
        <f>データ入力!CC224</f>
        <v/>
      </c>
      <c r="I165" s="28" t="str">
        <f>データ入力!CD224</f>
        <v/>
      </c>
      <c r="J165" s="6" t="str">
        <f>データ入力!CE224</f>
        <v/>
      </c>
      <c r="K165" s="6" t="str">
        <f>データ入力!CF224</f>
        <v/>
      </c>
    </row>
    <row r="166" spans="1:11" ht="26.25" customHeight="1">
      <c r="A166" s="99" t="str">
        <f>データ入力!AI225</f>
        <v/>
      </c>
      <c r="B166" s="9" t="str">
        <f>データ入力!AJ225</f>
        <v/>
      </c>
      <c r="C166" s="28" t="str">
        <f>データ入力!AK225</f>
        <v/>
      </c>
      <c r="D166" s="148" t="str">
        <f>データ入力!BY225</f>
        <v/>
      </c>
      <c r="E166" s="31" t="str">
        <f>データ入力!BZ225</f>
        <v/>
      </c>
      <c r="F166" s="149" t="str">
        <f>データ入力!CA225</f>
        <v/>
      </c>
      <c r="G166" s="31" t="str">
        <f>データ入力!CB225</f>
        <v/>
      </c>
      <c r="H166" s="6" t="str">
        <f>データ入力!CC225</f>
        <v/>
      </c>
      <c r="I166" s="28" t="str">
        <f>データ入力!CD225</f>
        <v/>
      </c>
      <c r="J166" s="6" t="str">
        <f>データ入力!CE225</f>
        <v/>
      </c>
      <c r="K166" s="6" t="str">
        <f>データ入力!CF225</f>
        <v/>
      </c>
    </row>
    <row r="167" spans="1:11" ht="26.25" customHeight="1">
      <c r="A167" s="99" t="str">
        <f>データ入力!AI226</f>
        <v/>
      </c>
      <c r="B167" s="9" t="str">
        <f>データ入力!AJ226</f>
        <v/>
      </c>
      <c r="C167" s="28" t="str">
        <f>データ入力!AK226</f>
        <v/>
      </c>
      <c r="D167" s="148" t="str">
        <f>データ入力!BY226</f>
        <v/>
      </c>
      <c r="E167" s="31" t="str">
        <f>データ入力!BZ226</f>
        <v/>
      </c>
      <c r="F167" s="149" t="str">
        <f>データ入力!CA226</f>
        <v/>
      </c>
      <c r="G167" s="31" t="str">
        <f>データ入力!CB226</f>
        <v/>
      </c>
      <c r="H167" s="6" t="str">
        <f>データ入力!CC226</f>
        <v/>
      </c>
      <c r="I167" s="28" t="str">
        <f>データ入力!CD226</f>
        <v/>
      </c>
      <c r="J167" s="6" t="str">
        <f>データ入力!CE226</f>
        <v/>
      </c>
      <c r="K167" s="6" t="str">
        <f>データ入力!CF226</f>
        <v/>
      </c>
    </row>
    <row r="168" spans="1:11" ht="26.25" customHeight="1">
      <c r="A168" s="99" t="str">
        <f>データ入力!AI227</f>
        <v/>
      </c>
      <c r="B168" s="9" t="str">
        <f>データ入力!AJ227</f>
        <v/>
      </c>
      <c r="C168" s="28" t="str">
        <f>データ入力!AK227</f>
        <v/>
      </c>
      <c r="D168" s="148" t="str">
        <f>データ入力!BY227</f>
        <v/>
      </c>
      <c r="E168" s="31" t="str">
        <f>データ入力!BZ227</f>
        <v/>
      </c>
      <c r="F168" s="149" t="str">
        <f>データ入力!CA227</f>
        <v/>
      </c>
      <c r="G168" s="31" t="str">
        <f>データ入力!CB227</f>
        <v/>
      </c>
      <c r="H168" s="6" t="str">
        <f>データ入力!CC227</f>
        <v/>
      </c>
      <c r="I168" s="28" t="str">
        <f>データ入力!CD227</f>
        <v/>
      </c>
      <c r="J168" s="6" t="str">
        <f>データ入力!CE227</f>
        <v/>
      </c>
      <c r="K168" s="6" t="str">
        <f>データ入力!CF227</f>
        <v/>
      </c>
    </row>
    <row r="169" spans="1:11" ht="26.25" customHeight="1">
      <c r="A169" s="99" t="str">
        <f>データ入力!AI228</f>
        <v/>
      </c>
      <c r="B169" s="9" t="str">
        <f>データ入力!AJ228</f>
        <v/>
      </c>
      <c r="C169" s="28" t="str">
        <f>データ入力!AK228</f>
        <v/>
      </c>
      <c r="D169" s="148" t="str">
        <f>データ入力!BY228</f>
        <v/>
      </c>
      <c r="E169" s="31" t="str">
        <f>データ入力!BZ228</f>
        <v/>
      </c>
      <c r="F169" s="149" t="str">
        <f>データ入力!CA228</f>
        <v/>
      </c>
      <c r="G169" s="31" t="str">
        <f>データ入力!CB228</f>
        <v/>
      </c>
      <c r="H169" s="6" t="str">
        <f>データ入力!CC228</f>
        <v/>
      </c>
      <c r="I169" s="28" t="str">
        <f>データ入力!CD228</f>
        <v/>
      </c>
      <c r="J169" s="6" t="str">
        <f>データ入力!CE228</f>
        <v/>
      </c>
      <c r="K169" s="6" t="str">
        <f>データ入力!CF228</f>
        <v/>
      </c>
    </row>
    <row r="170" spans="1:11" ht="26.25" customHeight="1">
      <c r="A170" s="99" t="str">
        <f>データ入力!AI229</f>
        <v/>
      </c>
      <c r="B170" s="9" t="str">
        <f>データ入力!AJ229</f>
        <v/>
      </c>
      <c r="C170" s="28" t="str">
        <f>データ入力!AK229</f>
        <v/>
      </c>
      <c r="D170" s="148" t="str">
        <f>データ入力!BY229</f>
        <v/>
      </c>
      <c r="E170" s="31" t="str">
        <f>データ入力!BZ229</f>
        <v/>
      </c>
      <c r="F170" s="149" t="str">
        <f>データ入力!CA229</f>
        <v/>
      </c>
      <c r="G170" s="31" t="str">
        <f>データ入力!CB229</f>
        <v/>
      </c>
      <c r="H170" s="6" t="str">
        <f>データ入力!CC229</f>
        <v/>
      </c>
      <c r="I170" s="28" t="str">
        <f>データ入力!CD229</f>
        <v/>
      </c>
      <c r="J170" s="6" t="str">
        <f>データ入力!CE229</f>
        <v/>
      </c>
      <c r="K170" s="6" t="str">
        <f>データ入力!CF229</f>
        <v/>
      </c>
    </row>
    <row r="171" spans="1:11" ht="26.25" customHeight="1">
      <c r="A171" s="99" t="str">
        <f>データ入力!AI230</f>
        <v/>
      </c>
      <c r="B171" s="9" t="str">
        <f>データ入力!AJ230</f>
        <v/>
      </c>
      <c r="C171" s="28" t="str">
        <f>データ入力!AK230</f>
        <v/>
      </c>
      <c r="D171" s="148" t="str">
        <f>データ入力!BY230</f>
        <v/>
      </c>
      <c r="E171" s="31" t="str">
        <f>データ入力!BZ230</f>
        <v/>
      </c>
      <c r="F171" s="149" t="str">
        <f>データ入力!CA230</f>
        <v/>
      </c>
      <c r="G171" s="31" t="str">
        <f>データ入力!CB230</f>
        <v/>
      </c>
      <c r="H171" s="6" t="str">
        <f>データ入力!CC230</f>
        <v/>
      </c>
      <c r="I171" s="28" t="str">
        <f>データ入力!CD230</f>
        <v/>
      </c>
      <c r="J171" s="6" t="str">
        <f>データ入力!CE230</f>
        <v/>
      </c>
      <c r="K171" s="6" t="str">
        <f>データ入力!CF230</f>
        <v/>
      </c>
    </row>
    <row r="172" spans="1:11" ht="26.25" customHeight="1">
      <c r="A172" s="99" t="str">
        <f>データ入力!AI231</f>
        <v/>
      </c>
      <c r="B172" s="9" t="str">
        <f>データ入力!AJ231</f>
        <v/>
      </c>
      <c r="C172" s="28" t="str">
        <f>データ入力!AK231</f>
        <v/>
      </c>
      <c r="D172" s="148" t="str">
        <f>データ入力!BY231</f>
        <v/>
      </c>
      <c r="E172" s="31" t="str">
        <f>データ入力!BZ231</f>
        <v/>
      </c>
      <c r="F172" s="149" t="str">
        <f>データ入力!CA231</f>
        <v/>
      </c>
      <c r="G172" s="31" t="str">
        <f>データ入力!CB231</f>
        <v/>
      </c>
      <c r="H172" s="6" t="str">
        <f>データ入力!CC231</f>
        <v/>
      </c>
      <c r="I172" s="28" t="str">
        <f>データ入力!CD231</f>
        <v/>
      </c>
      <c r="J172" s="6" t="str">
        <f>データ入力!CE231</f>
        <v/>
      </c>
      <c r="K172" s="6" t="str">
        <f>データ入力!CF231</f>
        <v/>
      </c>
    </row>
    <row r="173" spans="1:11" ht="26.25" customHeight="1">
      <c r="A173" s="99" t="str">
        <f>データ入力!AI232</f>
        <v/>
      </c>
      <c r="B173" s="9" t="str">
        <f>データ入力!AJ232</f>
        <v/>
      </c>
      <c r="C173" s="28" t="str">
        <f>データ入力!AK232</f>
        <v/>
      </c>
      <c r="D173" s="148" t="str">
        <f>データ入力!BY232</f>
        <v/>
      </c>
      <c r="E173" s="31" t="str">
        <f>データ入力!BZ232</f>
        <v/>
      </c>
      <c r="F173" s="149" t="str">
        <f>データ入力!CA232</f>
        <v/>
      </c>
      <c r="G173" s="31" t="str">
        <f>データ入力!CB232</f>
        <v/>
      </c>
      <c r="H173" s="6" t="str">
        <f>データ入力!CC232</f>
        <v/>
      </c>
      <c r="I173" s="28" t="str">
        <f>データ入力!CD232</f>
        <v/>
      </c>
      <c r="J173" s="6" t="str">
        <f>データ入力!CE232</f>
        <v/>
      </c>
      <c r="K173" s="6" t="str">
        <f>データ入力!CF232</f>
        <v/>
      </c>
    </row>
    <row r="174" spans="1:11" ht="26.25" customHeight="1">
      <c r="A174" s="99" t="str">
        <f>データ入力!AI233</f>
        <v/>
      </c>
      <c r="B174" s="9" t="str">
        <f>データ入力!AJ233</f>
        <v/>
      </c>
      <c r="C174" s="28" t="str">
        <f>データ入力!AK233</f>
        <v/>
      </c>
      <c r="D174" s="148" t="str">
        <f>データ入力!BY233</f>
        <v/>
      </c>
      <c r="E174" s="31" t="str">
        <f>データ入力!BZ233</f>
        <v/>
      </c>
      <c r="F174" s="149" t="str">
        <f>データ入力!CA233</f>
        <v/>
      </c>
      <c r="G174" s="31" t="str">
        <f>データ入力!CB233</f>
        <v/>
      </c>
      <c r="H174" s="6" t="str">
        <f>データ入力!CC233</f>
        <v/>
      </c>
      <c r="I174" s="28" t="str">
        <f>データ入力!CD233</f>
        <v/>
      </c>
      <c r="J174" s="6" t="str">
        <f>データ入力!CE233</f>
        <v/>
      </c>
      <c r="K174" s="6" t="str">
        <f>データ入力!CF233</f>
        <v/>
      </c>
    </row>
    <row r="175" spans="1:11" ht="26.25" customHeight="1">
      <c r="A175" s="99" t="str">
        <f>データ入力!AI234</f>
        <v/>
      </c>
      <c r="B175" s="9" t="str">
        <f>データ入力!AJ234</f>
        <v/>
      </c>
      <c r="C175" s="28" t="str">
        <f>データ入力!AK234</f>
        <v/>
      </c>
      <c r="D175" s="148" t="str">
        <f>データ入力!BY234</f>
        <v/>
      </c>
      <c r="E175" s="31" t="str">
        <f>データ入力!BZ234</f>
        <v/>
      </c>
      <c r="F175" s="149" t="str">
        <f>データ入力!CA234</f>
        <v/>
      </c>
      <c r="G175" s="31" t="str">
        <f>データ入力!CB234</f>
        <v/>
      </c>
      <c r="H175" s="6" t="str">
        <f>データ入力!CC234</f>
        <v/>
      </c>
      <c r="I175" s="28" t="str">
        <f>データ入力!CD234</f>
        <v/>
      </c>
      <c r="J175" s="6" t="str">
        <f>データ入力!CE234</f>
        <v/>
      </c>
      <c r="K175" s="6" t="str">
        <f>データ入力!CF234</f>
        <v/>
      </c>
    </row>
    <row r="176" spans="1:11" ht="26.25" customHeight="1">
      <c r="A176" s="99" t="str">
        <f>データ入力!AI235</f>
        <v/>
      </c>
      <c r="B176" s="9" t="str">
        <f>データ入力!AJ235</f>
        <v/>
      </c>
      <c r="C176" s="28" t="str">
        <f>データ入力!AK235</f>
        <v/>
      </c>
      <c r="D176" s="148" t="str">
        <f>データ入力!BY235</f>
        <v/>
      </c>
      <c r="E176" s="31" t="str">
        <f>データ入力!BZ235</f>
        <v/>
      </c>
      <c r="F176" s="149" t="str">
        <f>データ入力!CA235</f>
        <v/>
      </c>
      <c r="G176" s="31" t="str">
        <f>データ入力!CB235</f>
        <v/>
      </c>
      <c r="H176" s="6" t="str">
        <f>データ入力!CC235</f>
        <v/>
      </c>
      <c r="I176" s="28" t="str">
        <f>データ入力!CD235</f>
        <v/>
      </c>
      <c r="J176" s="6" t="str">
        <f>データ入力!CE235</f>
        <v/>
      </c>
      <c r="K176" s="6" t="str">
        <f>データ入力!CF235</f>
        <v/>
      </c>
    </row>
    <row r="177" spans="1:11" ht="26.25" customHeight="1">
      <c r="A177" s="99" t="str">
        <f>データ入力!AI236</f>
        <v/>
      </c>
      <c r="B177" s="9" t="str">
        <f>データ入力!AJ236</f>
        <v/>
      </c>
      <c r="C177" s="28" t="str">
        <f>データ入力!AK236</f>
        <v/>
      </c>
      <c r="D177" s="148" t="str">
        <f>データ入力!BY236</f>
        <v/>
      </c>
      <c r="E177" s="31" t="str">
        <f>データ入力!BZ236</f>
        <v/>
      </c>
      <c r="F177" s="149" t="str">
        <f>データ入力!CA236</f>
        <v/>
      </c>
      <c r="G177" s="31" t="str">
        <f>データ入力!CB236</f>
        <v/>
      </c>
      <c r="H177" s="6" t="str">
        <f>データ入力!CC236</f>
        <v/>
      </c>
      <c r="I177" s="28" t="str">
        <f>データ入力!CD236</f>
        <v/>
      </c>
      <c r="J177" s="6" t="str">
        <f>データ入力!CE236</f>
        <v/>
      </c>
      <c r="K177" s="6" t="str">
        <f>データ入力!CF236</f>
        <v/>
      </c>
    </row>
    <row r="178" spans="1:11" ht="26.25" customHeight="1">
      <c r="A178" s="99" t="str">
        <f>データ入力!AI237</f>
        <v/>
      </c>
      <c r="B178" s="9" t="str">
        <f>データ入力!AJ237</f>
        <v/>
      </c>
      <c r="C178" s="28" t="str">
        <f>データ入力!AK237</f>
        <v/>
      </c>
      <c r="D178" s="148" t="str">
        <f>データ入力!BY237</f>
        <v/>
      </c>
      <c r="E178" s="31" t="str">
        <f>データ入力!BZ237</f>
        <v/>
      </c>
      <c r="F178" s="149" t="str">
        <f>データ入力!CA237</f>
        <v/>
      </c>
      <c r="G178" s="31" t="str">
        <f>データ入力!CB237</f>
        <v/>
      </c>
      <c r="H178" s="6" t="str">
        <f>データ入力!CC237</f>
        <v/>
      </c>
      <c r="I178" s="28" t="str">
        <f>データ入力!CD237</f>
        <v/>
      </c>
      <c r="J178" s="6" t="str">
        <f>データ入力!CE237</f>
        <v/>
      </c>
      <c r="K178" s="6" t="str">
        <f>データ入力!CF237</f>
        <v/>
      </c>
    </row>
    <row r="179" spans="1:11" ht="26.25" customHeight="1">
      <c r="A179" s="99" t="str">
        <f>データ入力!AI238</f>
        <v/>
      </c>
      <c r="B179" s="9" t="str">
        <f>データ入力!AJ238</f>
        <v/>
      </c>
      <c r="C179" s="28" t="str">
        <f>データ入力!AK238</f>
        <v/>
      </c>
      <c r="D179" s="148" t="str">
        <f>データ入力!BY238</f>
        <v/>
      </c>
      <c r="E179" s="31" t="str">
        <f>データ入力!BZ238</f>
        <v/>
      </c>
      <c r="F179" s="149" t="str">
        <f>データ入力!CA238</f>
        <v/>
      </c>
      <c r="G179" s="31" t="str">
        <f>データ入力!CB238</f>
        <v/>
      </c>
      <c r="H179" s="6" t="str">
        <f>データ入力!CC238</f>
        <v/>
      </c>
      <c r="I179" s="28" t="str">
        <f>データ入力!CD238</f>
        <v/>
      </c>
      <c r="J179" s="6" t="str">
        <f>データ入力!CE238</f>
        <v/>
      </c>
      <c r="K179" s="6" t="str">
        <f>データ入力!CF238</f>
        <v/>
      </c>
    </row>
    <row r="180" spans="1:11" ht="26.25" customHeight="1">
      <c r="A180" s="99" t="str">
        <f>データ入力!AI239</f>
        <v/>
      </c>
      <c r="B180" s="9" t="str">
        <f>データ入力!AJ239</f>
        <v/>
      </c>
      <c r="C180" s="28" t="str">
        <f>データ入力!AK239</f>
        <v/>
      </c>
      <c r="D180" s="148" t="str">
        <f>データ入力!BY239</f>
        <v/>
      </c>
      <c r="E180" s="31" t="str">
        <f>データ入力!BZ239</f>
        <v/>
      </c>
      <c r="F180" s="149" t="str">
        <f>データ入力!CA239</f>
        <v/>
      </c>
      <c r="G180" s="31" t="str">
        <f>データ入力!CB239</f>
        <v/>
      </c>
      <c r="H180" s="6" t="str">
        <f>データ入力!CC239</f>
        <v/>
      </c>
      <c r="I180" s="28" t="str">
        <f>データ入力!CD239</f>
        <v/>
      </c>
      <c r="J180" s="6" t="str">
        <f>データ入力!CE239</f>
        <v/>
      </c>
      <c r="K180" s="6" t="str">
        <f>データ入力!CF239</f>
        <v/>
      </c>
    </row>
    <row r="181" spans="1:11" ht="26.25" customHeight="1">
      <c r="A181" s="99" t="str">
        <f>データ入力!AI240</f>
        <v/>
      </c>
      <c r="B181" s="9" t="str">
        <f>データ入力!AJ240</f>
        <v/>
      </c>
      <c r="C181" s="28" t="str">
        <f>データ入力!AK240</f>
        <v/>
      </c>
      <c r="D181" s="148" t="str">
        <f>データ入力!BY240</f>
        <v/>
      </c>
      <c r="E181" s="31" t="str">
        <f>データ入力!BZ240</f>
        <v/>
      </c>
      <c r="F181" s="149" t="str">
        <f>データ入力!CA240</f>
        <v/>
      </c>
      <c r="G181" s="31" t="str">
        <f>データ入力!CB240</f>
        <v/>
      </c>
      <c r="H181" s="6" t="str">
        <f>データ入力!CC240</f>
        <v/>
      </c>
      <c r="I181" s="28" t="str">
        <f>データ入力!CD240</f>
        <v/>
      </c>
      <c r="J181" s="6" t="str">
        <f>データ入力!CE240</f>
        <v/>
      </c>
      <c r="K181" s="6" t="str">
        <f>データ入力!CF240</f>
        <v/>
      </c>
    </row>
    <row r="182" spans="1:11" ht="26.25" customHeight="1">
      <c r="A182" s="99" t="str">
        <f>データ入力!AI241</f>
        <v/>
      </c>
      <c r="B182" s="9" t="str">
        <f>データ入力!AJ241</f>
        <v/>
      </c>
      <c r="C182" s="28" t="str">
        <f>データ入力!AK241</f>
        <v/>
      </c>
      <c r="D182" s="148" t="str">
        <f>データ入力!BY241</f>
        <v/>
      </c>
      <c r="E182" s="31" t="str">
        <f>データ入力!BZ241</f>
        <v/>
      </c>
      <c r="F182" s="149" t="str">
        <f>データ入力!CA241</f>
        <v/>
      </c>
      <c r="G182" s="31" t="str">
        <f>データ入力!CB241</f>
        <v/>
      </c>
      <c r="H182" s="6" t="str">
        <f>データ入力!CC241</f>
        <v/>
      </c>
      <c r="I182" s="28" t="str">
        <f>データ入力!CD241</f>
        <v/>
      </c>
      <c r="J182" s="6" t="str">
        <f>データ入力!CE241</f>
        <v/>
      </c>
      <c r="K182" s="6" t="str">
        <f>データ入力!CF241</f>
        <v/>
      </c>
    </row>
    <row r="183" spans="1:11" ht="26.25" customHeight="1">
      <c r="A183" s="99" t="str">
        <f>データ入力!AI242</f>
        <v/>
      </c>
      <c r="B183" s="9" t="str">
        <f>データ入力!AJ242</f>
        <v/>
      </c>
      <c r="C183" s="28" t="str">
        <f>データ入力!AK242</f>
        <v/>
      </c>
      <c r="D183" s="148" t="str">
        <f>データ入力!BY242</f>
        <v/>
      </c>
      <c r="E183" s="31" t="str">
        <f>データ入力!BZ242</f>
        <v/>
      </c>
      <c r="F183" s="149" t="str">
        <f>データ入力!CA242</f>
        <v/>
      </c>
      <c r="G183" s="31" t="str">
        <f>データ入力!CB242</f>
        <v/>
      </c>
      <c r="H183" s="6" t="str">
        <f>データ入力!CC242</f>
        <v/>
      </c>
      <c r="I183" s="28" t="str">
        <f>データ入力!CD242</f>
        <v/>
      </c>
      <c r="J183" s="6" t="str">
        <f>データ入力!CE242</f>
        <v/>
      </c>
      <c r="K183" s="6" t="str">
        <f>データ入力!CF242</f>
        <v/>
      </c>
    </row>
    <row r="184" spans="1:11" ht="26.25" customHeight="1">
      <c r="A184" s="99" t="str">
        <f>データ入力!AI243</f>
        <v/>
      </c>
      <c r="B184" s="9" t="str">
        <f>データ入力!AJ243</f>
        <v/>
      </c>
      <c r="C184" s="28" t="str">
        <f>データ入力!AK243</f>
        <v/>
      </c>
      <c r="D184" s="148" t="str">
        <f>データ入力!BY243</f>
        <v/>
      </c>
      <c r="E184" s="31" t="str">
        <f>データ入力!BZ243</f>
        <v/>
      </c>
      <c r="F184" s="149" t="str">
        <f>データ入力!CA243</f>
        <v/>
      </c>
      <c r="G184" s="31" t="str">
        <f>データ入力!CB243</f>
        <v/>
      </c>
      <c r="H184" s="6" t="str">
        <f>データ入力!CC243</f>
        <v/>
      </c>
      <c r="I184" s="28" t="str">
        <f>データ入力!CD243</f>
        <v/>
      </c>
      <c r="J184" s="6" t="str">
        <f>データ入力!CE243</f>
        <v/>
      </c>
      <c r="K184" s="6" t="str">
        <f>データ入力!CF243</f>
        <v/>
      </c>
    </row>
    <row r="185" spans="1:11" ht="26.25" customHeight="1">
      <c r="A185" s="99" t="str">
        <f>データ入力!AI244</f>
        <v/>
      </c>
      <c r="B185" s="9" t="str">
        <f>データ入力!AJ244</f>
        <v/>
      </c>
      <c r="C185" s="28" t="str">
        <f>データ入力!AK244</f>
        <v/>
      </c>
      <c r="D185" s="148" t="str">
        <f>データ入力!BY244</f>
        <v/>
      </c>
      <c r="E185" s="31" t="str">
        <f>データ入力!BZ244</f>
        <v/>
      </c>
      <c r="F185" s="149" t="str">
        <f>データ入力!CA244</f>
        <v/>
      </c>
      <c r="G185" s="31" t="str">
        <f>データ入力!CB244</f>
        <v/>
      </c>
      <c r="H185" s="6" t="str">
        <f>データ入力!CC244</f>
        <v/>
      </c>
      <c r="I185" s="28" t="str">
        <f>データ入力!CD244</f>
        <v/>
      </c>
      <c r="J185" s="6" t="str">
        <f>データ入力!CE244</f>
        <v/>
      </c>
      <c r="K185" s="6" t="str">
        <f>データ入力!CF244</f>
        <v/>
      </c>
    </row>
    <row r="186" spans="1:11" ht="26.25" customHeight="1">
      <c r="A186" s="99" t="str">
        <f>データ入力!AI245</f>
        <v/>
      </c>
      <c r="B186" s="9" t="str">
        <f>データ入力!AJ245</f>
        <v/>
      </c>
      <c r="C186" s="28" t="str">
        <f>データ入力!AK245</f>
        <v/>
      </c>
      <c r="D186" s="148" t="str">
        <f>データ入力!BY245</f>
        <v/>
      </c>
      <c r="E186" s="31" t="str">
        <f>データ入力!BZ245</f>
        <v/>
      </c>
      <c r="F186" s="149" t="str">
        <f>データ入力!CA245</f>
        <v/>
      </c>
      <c r="G186" s="31" t="str">
        <f>データ入力!CB245</f>
        <v/>
      </c>
      <c r="H186" s="6" t="str">
        <f>データ入力!CC245</f>
        <v/>
      </c>
      <c r="I186" s="28" t="str">
        <f>データ入力!CD245</f>
        <v/>
      </c>
      <c r="J186" s="6" t="str">
        <f>データ入力!CE245</f>
        <v/>
      </c>
      <c r="K186" s="6" t="str">
        <f>データ入力!CF245</f>
        <v/>
      </c>
    </row>
    <row r="187" spans="1:11" ht="26.25" customHeight="1">
      <c r="A187" s="99" t="str">
        <f>データ入力!AI246</f>
        <v/>
      </c>
      <c r="B187" s="9" t="str">
        <f>データ入力!AJ246</f>
        <v/>
      </c>
      <c r="C187" s="28" t="str">
        <f>データ入力!AK246</f>
        <v/>
      </c>
      <c r="D187" s="148" t="str">
        <f>データ入力!BY246</f>
        <v/>
      </c>
      <c r="E187" s="31" t="str">
        <f>データ入力!BZ246</f>
        <v/>
      </c>
      <c r="F187" s="149" t="str">
        <f>データ入力!CA246</f>
        <v/>
      </c>
      <c r="G187" s="31" t="str">
        <f>データ入力!CB246</f>
        <v/>
      </c>
      <c r="H187" s="6" t="str">
        <f>データ入力!CC246</f>
        <v/>
      </c>
      <c r="I187" s="28" t="str">
        <f>データ入力!CD246</f>
        <v/>
      </c>
      <c r="J187" s="6" t="str">
        <f>データ入力!CE246</f>
        <v/>
      </c>
      <c r="K187" s="6" t="str">
        <f>データ入力!CF246</f>
        <v/>
      </c>
    </row>
    <row r="188" spans="1:11" ht="26.25" customHeight="1">
      <c r="A188" s="99" t="str">
        <f>データ入力!AI247</f>
        <v/>
      </c>
      <c r="B188" s="9" t="str">
        <f>データ入力!AJ247</f>
        <v/>
      </c>
      <c r="C188" s="28" t="str">
        <f>データ入力!AK247</f>
        <v/>
      </c>
      <c r="D188" s="148" t="str">
        <f>データ入力!BY247</f>
        <v/>
      </c>
      <c r="E188" s="31" t="str">
        <f>データ入力!BZ247</f>
        <v/>
      </c>
      <c r="F188" s="149" t="str">
        <f>データ入力!CA247</f>
        <v/>
      </c>
      <c r="G188" s="31" t="str">
        <f>データ入力!CB247</f>
        <v/>
      </c>
      <c r="H188" s="6" t="str">
        <f>データ入力!CC247</f>
        <v/>
      </c>
      <c r="I188" s="28" t="str">
        <f>データ入力!CD247</f>
        <v/>
      </c>
      <c r="J188" s="6" t="str">
        <f>データ入力!CE247</f>
        <v/>
      </c>
      <c r="K188" s="6" t="str">
        <f>データ入力!CF247</f>
        <v/>
      </c>
    </row>
    <row r="189" spans="1:11" ht="26.25" customHeight="1">
      <c r="A189" s="99" t="str">
        <f>データ入力!AI248</f>
        <v/>
      </c>
      <c r="B189" s="9" t="str">
        <f>データ入力!AJ248</f>
        <v/>
      </c>
      <c r="C189" s="28" t="str">
        <f>データ入力!AK248</f>
        <v/>
      </c>
      <c r="D189" s="148" t="str">
        <f>データ入力!BY248</f>
        <v/>
      </c>
      <c r="E189" s="31" t="str">
        <f>データ入力!BZ248</f>
        <v/>
      </c>
      <c r="F189" s="149" t="str">
        <f>データ入力!CA248</f>
        <v/>
      </c>
      <c r="G189" s="31" t="str">
        <f>データ入力!CB248</f>
        <v/>
      </c>
      <c r="H189" s="6" t="str">
        <f>データ入力!CC248</f>
        <v/>
      </c>
      <c r="I189" s="28" t="str">
        <f>データ入力!CD248</f>
        <v/>
      </c>
      <c r="J189" s="6" t="str">
        <f>データ入力!CE248</f>
        <v/>
      </c>
      <c r="K189" s="6" t="str">
        <f>データ入力!CF248</f>
        <v/>
      </c>
    </row>
    <row r="190" spans="1:11" ht="26.25" customHeight="1">
      <c r="A190" s="99" t="str">
        <f>データ入力!AI249</f>
        <v/>
      </c>
      <c r="B190" s="9" t="str">
        <f>データ入力!AJ249</f>
        <v/>
      </c>
      <c r="C190" s="28" t="str">
        <f>データ入力!AK249</f>
        <v/>
      </c>
      <c r="D190" s="148" t="str">
        <f>データ入力!BY249</f>
        <v/>
      </c>
      <c r="E190" s="31" t="str">
        <f>データ入力!BZ249</f>
        <v/>
      </c>
      <c r="F190" s="149" t="str">
        <f>データ入力!CA249</f>
        <v/>
      </c>
      <c r="G190" s="31" t="str">
        <f>データ入力!CB249</f>
        <v/>
      </c>
      <c r="H190" s="6" t="str">
        <f>データ入力!CC249</f>
        <v/>
      </c>
      <c r="I190" s="28" t="str">
        <f>データ入力!CD249</f>
        <v/>
      </c>
      <c r="J190" s="6" t="str">
        <f>データ入力!CE249</f>
        <v/>
      </c>
      <c r="K190" s="6" t="str">
        <f>データ入力!CF249</f>
        <v/>
      </c>
    </row>
    <row r="191" spans="1:11" ht="26.25" customHeight="1">
      <c r="A191" s="99" t="str">
        <f>データ入力!AI250</f>
        <v/>
      </c>
      <c r="B191" s="9" t="str">
        <f>データ入力!AJ250</f>
        <v/>
      </c>
      <c r="C191" s="28" t="str">
        <f>データ入力!AK250</f>
        <v/>
      </c>
      <c r="D191" s="148" t="str">
        <f>データ入力!BY250</f>
        <v/>
      </c>
      <c r="E191" s="31" t="str">
        <f>データ入力!BZ250</f>
        <v/>
      </c>
      <c r="F191" s="149" t="str">
        <f>データ入力!CA250</f>
        <v/>
      </c>
      <c r="G191" s="31" t="str">
        <f>データ入力!CB250</f>
        <v/>
      </c>
      <c r="H191" s="6" t="str">
        <f>データ入力!CC250</f>
        <v/>
      </c>
      <c r="I191" s="28" t="str">
        <f>データ入力!CD250</f>
        <v/>
      </c>
      <c r="J191" s="6" t="str">
        <f>データ入力!CE250</f>
        <v/>
      </c>
      <c r="K191" s="6" t="str">
        <f>データ入力!CF250</f>
        <v/>
      </c>
    </row>
    <row r="192" spans="1:11" ht="26.25" customHeight="1">
      <c r="A192" s="99" t="str">
        <f>データ入力!AI251</f>
        <v/>
      </c>
      <c r="B192" s="9" t="str">
        <f>データ入力!AJ251</f>
        <v/>
      </c>
      <c r="C192" s="28" t="str">
        <f>データ入力!AK251</f>
        <v/>
      </c>
      <c r="D192" s="148" t="str">
        <f>データ入力!BY251</f>
        <v/>
      </c>
      <c r="E192" s="31" t="str">
        <f>データ入力!BZ251</f>
        <v/>
      </c>
      <c r="F192" s="149" t="str">
        <f>データ入力!CA251</f>
        <v/>
      </c>
      <c r="G192" s="31" t="str">
        <f>データ入力!CB251</f>
        <v/>
      </c>
      <c r="H192" s="6" t="str">
        <f>データ入力!CC251</f>
        <v/>
      </c>
      <c r="I192" s="28" t="str">
        <f>データ入力!CD251</f>
        <v/>
      </c>
      <c r="J192" s="6" t="str">
        <f>データ入力!CE251</f>
        <v/>
      </c>
      <c r="K192" s="6" t="str">
        <f>データ入力!CF251</f>
        <v/>
      </c>
    </row>
    <row r="193" spans="1:11" ht="26.25" customHeight="1">
      <c r="A193" s="99" t="str">
        <f>データ入力!AI252</f>
        <v/>
      </c>
      <c r="B193" s="9" t="str">
        <f>データ入力!AJ252</f>
        <v/>
      </c>
      <c r="C193" s="28" t="str">
        <f>データ入力!AK252</f>
        <v/>
      </c>
      <c r="D193" s="148" t="str">
        <f>データ入力!BY252</f>
        <v/>
      </c>
      <c r="E193" s="31" t="str">
        <f>データ入力!BZ252</f>
        <v/>
      </c>
      <c r="F193" s="149" t="str">
        <f>データ入力!CA252</f>
        <v/>
      </c>
      <c r="G193" s="31" t="str">
        <f>データ入力!CB252</f>
        <v/>
      </c>
      <c r="H193" s="6" t="str">
        <f>データ入力!CC252</f>
        <v/>
      </c>
      <c r="I193" s="28" t="str">
        <f>データ入力!CD252</f>
        <v/>
      </c>
      <c r="J193" s="6" t="str">
        <f>データ入力!CE252</f>
        <v/>
      </c>
      <c r="K193" s="6" t="str">
        <f>データ入力!CF252</f>
        <v/>
      </c>
    </row>
    <row r="194" spans="1:11" ht="26.25" customHeight="1">
      <c r="A194" s="99" t="str">
        <f>データ入力!AI253</f>
        <v/>
      </c>
      <c r="B194" s="9" t="str">
        <f>データ入力!AJ253</f>
        <v/>
      </c>
      <c r="C194" s="28" t="str">
        <f>データ入力!AK253</f>
        <v/>
      </c>
      <c r="D194" s="148" t="str">
        <f>データ入力!BY253</f>
        <v/>
      </c>
      <c r="E194" s="31" t="str">
        <f>データ入力!BZ253</f>
        <v/>
      </c>
      <c r="F194" s="149" t="str">
        <f>データ入力!CA253</f>
        <v/>
      </c>
      <c r="G194" s="31" t="str">
        <f>データ入力!CB253</f>
        <v/>
      </c>
      <c r="H194" s="6" t="str">
        <f>データ入力!CC253</f>
        <v/>
      </c>
      <c r="I194" s="28" t="str">
        <f>データ入力!CD253</f>
        <v/>
      </c>
      <c r="J194" s="6" t="str">
        <f>データ入力!CE253</f>
        <v/>
      </c>
      <c r="K194" s="6" t="str">
        <f>データ入力!CF253</f>
        <v/>
      </c>
    </row>
    <row r="195" spans="1:11" ht="26.25" customHeight="1">
      <c r="A195" s="99" t="str">
        <f>データ入力!AI254</f>
        <v/>
      </c>
      <c r="B195" s="9" t="str">
        <f>データ入力!AJ254</f>
        <v/>
      </c>
      <c r="C195" s="28" t="str">
        <f>データ入力!AK254</f>
        <v/>
      </c>
      <c r="D195" s="148" t="str">
        <f>データ入力!BY254</f>
        <v/>
      </c>
      <c r="E195" s="31" t="str">
        <f>データ入力!BZ254</f>
        <v/>
      </c>
      <c r="F195" s="149" t="str">
        <f>データ入力!CA254</f>
        <v/>
      </c>
      <c r="G195" s="31" t="str">
        <f>データ入力!CB254</f>
        <v/>
      </c>
      <c r="H195" s="6" t="str">
        <f>データ入力!CC254</f>
        <v/>
      </c>
      <c r="I195" s="28" t="str">
        <f>データ入力!CD254</f>
        <v/>
      </c>
      <c r="J195" s="6" t="str">
        <f>データ入力!CE254</f>
        <v/>
      </c>
      <c r="K195" s="6" t="str">
        <f>データ入力!CF254</f>
        <v/>
      </c>
    </row>
    <row r="196" spans="1:11" ht="26.25" customHeight="1">
      <c r="A196" s="99" t="str">
        <f>データ入力!AI255</f>
        <v/>
      </c>
      <c r="B196" s="9" t="str">
        <f>データ入力!AJ255</f>
        <v/>
      </c>
      <c r="C196" s="28" t="str">
        <f>データ入力!AK255</f>
        <v/>
      </c>
      <c r="D196" s="148" t="str">
        <f>データ入力!BY255</f>
        <v/>
      </c>
      <c r="E196" s="31" t="str">
        <f>データ入力!BZ255</f>
        <v/>
      </c>
      <c r="F196" s="149" t="str">
        <f>データ入力!CA255</f>
        <v/>
      </c>
      <c r="G196" s="31" t="str">
        <f>データ入力!CB255</f>
        <v/>
      </c>
      <c r="H196" s="6" t="str">
        <f>データ入力!CC255</f>
        <v/>
      </c>
      <c r="I196" s="28" t="str">
        <f>データ入力!CD255</f>
        <v/>
      </c>
      <c r="J196" s="6" t="str">
        <f>データ入力!CE255</f>
        <v/>
      </c>
      <c r="K196" s="6" t="str">
        <f>データ入力!CF255</f>
        <v/>
      </c>
    </row>
    <row r="197" spans="1:11" ht="26.25" customHeight="1">
      <c r="A197" s="99" t="str">
        <f>データ入力!AI256</f>
        <v/>
      </c>
      <c r="B197" s="9" t="str">
        <f>データ入力!AJ256</f>
        <v/>
      </c>
      <c r="C197" s="28" t="str">
        <f>データ入力!AK256</f>
        <v/>
      </c>
      <c r="D197" s="148" t="str">
        <f>データ入力!BY256</f>
        <v/>
      </c>
      <c r="E197" s="31" t="str">
        <f>データ入力!BZ256</f>
        <v/>
      </c>
      <c r="F197" s="149" t="str">
        <f>データ入力!CA256</f>
        <v/>
      </c>
      <c r="G197" s="31" t="str">
        <f>データ入力!CB256</f>
        <v/>
      </c>
      <c r="H197" s="6" t="str">
        <f>データ入力!CC256</f>
        <v/>
      </c>
      <c r="I197" s="28" t="str">
        <f>データ入力!CD256</f>
        <v/>
      </c>
      <c r="J197" s="6" t="str">
        <f>データ入力!CE256</f>
        <v/>
      </c>
      <c r="K197" s="6" t="str">
        <f>データ入力!CF256</f>
        <v/>
      </c>
    </row>
    <row r="198" spans="1:11" ht="26.25" customHeight="1">
      <c r="A198" s="99" t="str">
        <f>データ入力!AI257</f>
        <v/>
      </c>
      <c r="B198" s="9" t="str">
        <f>データ入力!AJ257</f>
        <v/>
      </c>
      <c r="C198" s="28" t="str">
        <f>データ入力!AK257</f>
        <v/>
      </c>
      <c r="D198" s="148" t="str">
        <f>データ入力!BY257</f>
        <v/>
      </c>
      <c r="E198" s="31" t="str">
        <f>データ入力!BZ257</f>
        <v/>
      </c>
      <c r="F198" s="149" t="str">
        <f>データ入力!CA257</f>
        <v/>
      </c>
      <c r="G198" s="31" t="str">
        <f>データ入力!CB257</f>
        <v/>
      </c>
      <c r="H198" s="6" t="str">
        <f>データ入力!CC257</f>
        <v/>
      </c>
      <c r="I198" s="28" t="str">
        <f>データ入力!CD257</f>
        <v/>
      </c>
      <c r="J198" s="6" t="str">
        <f>データ入力!CE257</f>
        <v/>
      </c>
      <c r="K198" s="6" t="str">
        <f>データ入力!CF257</f>
        <v/>
      </c>
    </row>
    <row r="199" spans="1:11" ht="26.25" customHeight="1">
      <c r="A199" s="99" t="str">
        <f>データ入力!AI258</f>
        <v/>
      </c>
      <c r="B199" s="9" t="str">
        <f>データ入力!AJ258</f>
        <v/>
      </c>
      <c r="C199" s="28" t="str">
        <f>データ入力!AK258</f>
        <v/>
      </c>
      <c r="D199" s="148" t="str">
        <f>データ入力!BY258</f>
        <v/>
      </c>
      <c r="E199" s="31" t="str">
        <f>データ入力!BZ258</f>
        <v/>
      </c>
      <c r="F199" s="149" t="str">
        <f>データ入力!CA258</f>
        <v/>
      </c>
      <c r="G199" s="31" t="str">
        <f>データ入力!CB258</f>
        <v/>
      </c>
      <c r="H199" s="6" t="str">
        <f>データ入力!CC258</f>
        <v/>
      </c>
      <c r="I199" s="28" t="str">
        <f>データ入力!CD258</f>
        <v/>
      </c>
      <c r="J199" s="6" t="str">
        <f>データ入力!CE258</f>
        <v/>
      </c>
      <c r="K199" s="6" t="str">
        <f>データ入力!CF258</f>
        <v/>
      </c>
    </row>
    <row r="200" spans="1:11" ht="26.25" customHeight="1">
      <c r="A200" s="99" t="str">
        <f>データ入力!AI259</f>
        <v/>
      </c>
      <c r="B200" s="9" t="str">
        <f>データ入力!AJ259</f>
        <v/>
      </c>
      <c r="C200" s="28" t="str">
        <f>データ入力!AK259</f>
        <v/>
      </c>
      <c r="D200" s="148" t="str">
        <f>データ入力!BY259</f>
        <v/>
      </c>
      <c r="E200" s="31" t="str">
        <f>データ入力!BZ259</f>
        <v/>
      </c>
      <c r="F200" s="149" t="str">
        <f>データ入力!CA259</f>
        <v/>
      </c>
      <c r="G200" s="31" t="str">
        <f>データ入力!CB259</f>
        <v/>
      </c>
      <c r="H200" s="6" t="str">
        <f>データ入力!CC259</f>
        <v/>
      </c>
      <c r="I200" s="28" t="str">
        <f>データ入力!CD259</f>
        <v/>
      </c>
      <c r="J200" s="6" t="str">
        <f>データ入力!CE259</f>
        <v/>
      </c>
      <c r="K200" s="6" t="str">
        <f>データ入力!CF259</f>
        <v/>
      </c>
    </row>
    <row r="201" spans="1:11" ht="26.25" customHeight="1">
      <c r="A201" s="99" t="str">
        <f>データ入力!AI260</f>
        <v/>
      </c>
      <c r="B201" s="9" t="str">
        <f>データ入力!AJ260</f>
        <v/>
      </c>
      <c r="C201" s="28" t="str">
        <f>データ入力!AK260</f>
        <v/>
      </c>
      <c r="D201" s="148" t="str">
        <f>データ入力!BY260</f>
        <v/>
      </c>
      <c r="E201" s="31" t="str">
        <f>データ入力!BZ260</f>
        <v/>
      </c>
      <c r="F201" s="149" t="str">
        <f>データ入力!CA260</f>
        <v/>
      </c>
      <c r="G201" s="31" t="str">
        <f>データ入力!CB260</f>
        <v/>
      </c>
      <c r="H201" s="6" t="str">
        <f>データ入力!CC260</f>
        <v/>
      </c>
      <c r="I201" s="28" t="str">
        <f>データ入力!CD260</f>
        <v/>
      </c>
      <c r="J201" s="6" t="str">
        <f>データ入力!CE260</f>
        <v/>
      </c>
      <c r="K201" s="6" t="str">
        <f>データ入力!CF260</f>
        <v/>
      </c>
    </row>
    <row r="202" spans="1:11" ht="26.25" customHeight="1">
      <c r="A202" s="99" t="str">
        <f>データ入力!AI261</f>
        <v/>
      </c>
      <c r="B202" s="9" t="str">
        <f>データ入力!AJ261</f>
        <v/>
      </c>
      <c r="C202" s="28" t="str">
        <f>データ入力!AK261</f>
        <v/>
      </c>
      <c r="D202" s="148" t="str">
        <f>データ入力!BY261</f>
        <v/>
      </c>
      <c r="E202" s="31" t="str">
        <f>データ入力!BZ261</f>
        <v/>
      </c>
      <c r="F202" s="149" t="str">
        <f>データ入力!CA261</f>
        <v/>
      </c>
      <c r="G202" s="31" t="str">
        <f>データ入力!CB261</f>
        <v/>
      </c>
      <c r="H202" s="6" t="str">
        <f>データ入力!CC261</f>
        <v/>
      </c>
      <c r="I202" s="28" t="str">
        <f>データ入力!CD261</f>
        <v/>
      </c>
      <c r="J202" s="6" t="str">
        <f>データ入力!CE261</f>
        <v/>
      </c>
      <c r="K202" s="6" t="str">
        <f>データ入力!CF261</f>
        <v/>
      </c>
    </row>
    <row r="203" spans="1:11" ht="26.25" customHeight="1">
      <c r="A203" s="99" t="str">
        <f>データ入力!AI262</f>
        <v/>
      </c>
      <c r="B203" s="9" t="str">
        <f>データ入力!AJ262</f>
        <v/>
      </c>
      <c r="C203" s="28" t="str">
        <f>データ入力!AK262</f>
        <v/>
      </c>
      <c r="D203" s="148" t="str">
        <f>データ入力!BY262</f>
        <v/>
      </c>
      <c r="E203" s="31" t="str">
        <f>データ入力!BZ262</f>
        <v/>
      </c>
      <c r="F203" s="149" t="str">
        <f>データ入力!CA262</f>
        <v/>
      </c>
      <c r="G203" s="31" t="str">
        <f>データ入力!CB262</f>
        <v/>
      </c>
      <c r="H203" s="6" t="str">
        <f>データ入力!CC262</f>
        <v/>
      </c>
      <c r="I203" s="28" t="str">
        <f>データ入力!CD262</f>
        <v/>
      </c>
      <c r="J203" s="6" t="str">
        <f>データ入力!CE262</f>
        <v/>
      </c>
      <c r="K203" s="6" t="str">
        <f>データ入力!CF262</f>
        <v/>
      </c>
    </row>
    <row r="204" spans="1:11" ht="26.25" customHeight="1">
      <c r="A204" s="99" t="str">
        <f>データ入力!AI263</f>
        <v/>
      </c>
      <c r="B204" s="9" t="str">
        <f>データ入力!AJ263</f>
        <v/>
      </c>
      <c r="C204" s="28" t="str">
        <f>データ入力!AK263</f>
        <v/>
      </c>
      <c r="D204" s="148" t="str">
        <f>データ入力!BY263</f>
        <v/>
      </c>
      <c r="E204" s="31" t="str">
        <f>データ入力!BZ263</f>
        <v/>
      </c>
      <c r="F204" s="149" t="str">
        <f>データ入力!CA263</f>
        <v/>
      </c>
      <c r="G204" s="31" t="str">
        <f>データ入力!CB263</f>
        <v/>
      </c>
      <c r="H204" s="6" t="str">
        <f>データ入力!CC263</f>
        <v/>
      </c>
      <c r="I204" s="28" t="str">
        <f>データ入力!CD263</f>
        <v/>
      </c>
      <c r="J204" s="6" t="str">
        <f>データ入力!CE263</f>
        <v/>
      </c>
      <c r="K204" s="6" t="str">
        <f>データ入力!CF263</f>
        <v/>
      </c>
    </row>
    <row r="205" spans="1:11" ht="26.25" customHeight="1">
      <c r="A205" s="99" t="str">
        <f>データ入力!AI264</f>
        <v/>
      </c>
      <c r="B205" s="9" t="str">
        <f>データ入力!AJ264</f>
        <v/>
      </c>
      <c r="C205" s="28" t="str">
        <f>データ入力!AK264</f>
        <v/>
      </c>
      <c r="D205" s="148" t="str">
        <f>データ入力!BY264</f>
        <v/>
      </c>
      <c r="E205" s="31" t="str">
        <f>データ入力!BZ264</f>
        <v/>
      </c>
      <c r="F205" s="149" t="str">
        <f>データ入力!CA264</f>
        <v/>
      </c>
      <c r="G205" s="31" t="str">
        <f>データ入力!CB264</f>
        <v/>
      </c>
      <c r="H205" s="6" t="str">
        <f>データ入力!CC264</f>
        <v/>
      </c>
      <c r="I205" s="28" t="str">
        <f>データ入力!CD264</f>
        <v/>
      </c>
      <c r="J205" s="6" t="str">
        <f>データ入力!CE264</f>
        <v/>
      </c>
      <c r="K205" s="6" t="str">
        <f>データ入力!CF264</f>
        <v/>
      </c>
    </row>
    <row r="206" spans="1:11" ht="26.25" customHeight="1">
      <c r="A206" s="99" t="str">
        <f>データ入力!AI265</f>
        <v/>
      </c>
      <c r="B206" s="9" t="str">
        <f>データ入力!AJ265</f>
        <v/>
      </c>
      <c r="C206" s="28" t="str">
        <f>データ入力!AK265</f>
        <v/>
      </c>
      <c r="D206" s="148" t="str">
        <f>データ入力!BY265</f>
        <v/>
      </c>
      <c r="E206" s="31" t="str">
        <f>データ入力!BZ265</f>
        <v/>
      </c>
      <c r="F206" s="149" t="str">
        <f>データ入力!CA265</f>
        <v/>
      </c>
      <c r="G206" s="31" t="str">
        <f>データ入力!CB265</f>
        <v/>
      </c>
      <c r="H206" s="6" t="str">
        <f>データ入力!CC265</f>
        <v/>
      </c>
      <c r="I206" s="28" t="str">
        <f>データ入力!CD265</f>
        <v/>
      </c>
      <c r="J206" s="6" t="str">
        <f>データ入力!CE265</f>
        <v/>
      </c>
      <c r="K206" s="6" t="str">
        <f>データ入力!CF265</f>
        <v/>
      </c>
    </row>
    <row r="207" spans="1:11" ht="26.25" customHeight="1">
      <c r="A207" s="99" t="str">
        <f>データ入力!AI266</f>
        <v/>
      </c>
      <c r="B207" s="9" t="str">
        <f>データ入力!AJ266</f>
        <v/>
      </c>
      <c r="C207" s="28" t="str">
        <f>データ入力!AK266</f>
        <v/>
      </c>
      <c r="D207" s="148" t="str">
        <f>データ入力!BY266</f>
        <v/>
      </c>
      <c r="E207" s="31" t="str">
        <f>データ入力!BZ266</f>
        <v/>
      </c>
      <c r="F207" s="149" t="str">
        <f>データ入力!CA266</f>
        <v/>
      </c>
      <c r="G207" s="31" t="str">
        <f>データ入力!CB266</f>
        <v/>
      </c>
      <c r="H207" s="6" t="str">
        <f>データ入力!CC266</f>
        <v/>
      </c>
      <c r="I207" s="28" t="str">
        <f>データ入力!CD266</f>
        <v/>
      </c>
      <c r="J207" s="6" t="str">
        <f>データ入力!CE266</f>
        <v/>
      </c>
      <c r="K207" s="6" t="str">
        <f>データ入力!CF266</f>
        <v/>
      </c>
    </row>
    <row r="208" spans="1:11" ht="26.25" customHeight="1">
      <c r="A208" s="99" t="str">
        <f>データ入力!AI267</f>
        <v/>
      </c>
      <c r="B208" s="9" t="str">
        <f>データ入力!AJ267</f>
        <v/>
      </c>
      <c r="C208" s="28" t="str">
        <f>データ入力!AK267</f>
        <v/>
      </c>
      <c r="D208" s="148" t="str">
        <f>データ入力!BY267</f>
        <v/>
      </c>
      <c r="E208" s="31" t="str">
        <f>データ入力!BZ267</f>
        <v/>
      </c>
      <c r="F208" s="149" t="str">
        <f>データ入力!CA267</f>
        <v/>
      </c>
      <c r="G208" s="31" t="str">
        <f>データ入力!CB267</f>
        <v/>
      </c>
      <c r="H208" s="6" t="str">
        <f>データ入力!CC267</f>
        <v/>
      </c>
      <c r="I208" s="28" t="str">
        <f>データ入力!CD267</f>
        <v/>
      </c>
      <c r="J208" s="6" t="str">
        <f>データ入力!CE267</f>
        <v/>
      </c>
      <c r="K208" s="6" t="str">
        <f>データ入力!CF267</f>
        <v/>
      </c>
    </row>
    <row r="209" spans="1:11" ht="26.25" customHeight="1">
      <c r="A209" s="99" t="str">
        <f>データ入力!AI268</f>
        <v/>
      </c>
      <c r="B209" s="9" t="str">
        <f>データ入力!AJ268</f>
        <v/>
      </c>
      <c r="C209" s="28" t="str">
        <f>データ入力!AK268</f>
        <v/>
      </c>
      <c r="D209" s="148" t="str">
        <f>データ入力!BY268</f>
        <v/>
      </c>
      <c r="E209" s="31" t="str">
        <f>データ入力!BZ268</f>
        <v/>
      </c>
      <c r="F209" s="149" t="str">
        <f>データ入力!CA268</f>
        <v/>
      </c>
      <c r="G209" s="31" t="str">
        <f>データ入力!CB268</f>
        <v/>
      </c>
      <c r="H209" s="6" t="str">
        <f>データ入力!CC268</f>
        <v/>
      </c>
      <c r="I209" s="28" t="str">
        <f>データ入力!CD268</f>
        <v/>
      </c>
      <c r="J209" s="6" t="str">
        <f>データ入力!CE268</f>
        <v/>
      </c>
      <c r="K209" s="6" t="str">
        <f>データ入力!CF268</f>
        <v/>
      </c>
    </row>
    <row r="210" spans="1:11" ht="26.25" customHeight="1">
      <c r="A210" s="99" t="str">
        <f>データ入力!AI269</f>
        <v/>
      </c>
      <c r="B210" s="9" t="str">
        <f>データ入力!AJ269</f>
        <v/>
      </c>
      <c r="C210" s="28" t="str">
        <f>データ入力!AK269</f>
        <v/>
      </c>
      <c r="D210" s="148" t="str">
        <f>データ入力!BY269</f>
        <v/>
      </c>
      <c r="E210" s="31" t="str">
        <f>データ入力!BZ269</f>
        <v/>
      </c>
      <c r="F210" s="149" t="str">
        <f>データ入力!CA269</f>
        <v/>
      </c>
      <c r="G210" s="31" t="str">
        <f>データ入力!CB269</f>
        <v/>
      </c>
      <c r="H210" s="6" t="str">
        <f>データ入力!CC269</f>
        <v/>
      </c>
      <c r="I210" s="28" t="str">
        <f>データ入力!CD269</f>
        <v/>
      </c>
      <c r="J210" s="6" t="str">
        <f>データ入力!CE269</f>
        <v/>
      </c>
      <c r="K210" s="6" t="str">
        <f>データ入力!CF269</f>
        <v/>
      </c>
    </row>
    <row r="211" spans="1:11" ht="26.25" customHeight="1">
      <c r="A211" s="99" t="str">
        <f>データ入力!AI270</f>
        <v/>
      </c>
      <c r="B211" s="9" t="str">
        <f>データ入力!AJ270</f>
        <v/>
      </c>
      <c r="C211" s="28" t="str">
        <f>データ入力!AK270</f>
        <v/>
      </c>
      <c r="D211" s="148" t="str">
        <f>データ入力!BY270</f>
        <v/>
      </c>
      <c r="E211" s="31" t="str">
        <f>データ入力!BZ270</f>
        <v/>
      </c>
      <c r="F211" s="149" t="str">
        <f>データ入力!CA270</f>
        <v/>
      </c>
      <c r="G211" s="31" t="str">
        <f>データ入力!CB270</f>
        <v/>
      </c>
      <c r="H211" s="6" t="str">
        <f>データ入力!CC270</f>
        <v/>
      </c>
      <c r="I211" s="28" t="str">
        <f>データ入力!CD270</f>
        <v/>
      </c>
      <c r="J211" s="6" t="str">
        <f>データ入力!CE270</f>
        <v/>
      </c>
      <c r="K211" s="6" t="str">
        <f>データ入力!CF270</f>
        <v/>
      </c>
    </row>
    <row r="212" spans="1:11" ht="26.25" customHeight="1">
      <c r="A212" s="99" t="str">
        <f>データ入力!AI271</f>
        <v/>
      </c>
      <c r="B212" s="9" t="str">
        <f>データ入力!AJ271</f>
        <v/>
      </c>
      <c r="C212" s="28" t="str">
        <f>データ入力!AK271</f>
        <v/>
      </c>
      <c r="D212" s="148" t="str">
        <f>データ入力!BY271</f>
        <v/>
      </c>
      <c r="E212" s="31" t="str">
        <f>データ入力!BZ271</f>
        <v/>
      </c>
      <c r="F212" s="149" t="str">
        <f>データ入力!CA271</f>
        <v/>
      </c>
      <c r="G212" s="31" t="str">
        <f>データ入力!CB271</f>
        <v/>
      </c>
      <c r="H212" s="6" t="str">
        <f>データ入力!CC271</f>
        <v/>
      </c>
      <c r="I212" s="28" t="str">
        <f>データ入力!CD271</f>
        <v/>
      </c>
      <c r="J212" s="6" t="str">
        <f>データ入力!CE271</f>
        <v/>
      </c>
      <c r="K212" s="6" t="str">
        <f>データ入力!CF271</f>
        <v/>
      </c>
    </row>
    <row r="213" spans="1:11" ht="26.25" customHeight="1">
      <c r="A213" s="99" t="str">
        <f>データ入力!AI272</f>
        <v/>
      </c>
      <c r="B213" s="9" t="str">
        <f>データ入力!AJ272</f>
        <v/>
      </c>
      <c r="C213" s="28" t="str">
        <f>データ入力!AK272</f>
        <v/>
      </c>
      <c r="D213" s="148" t="str">
        <f>データ入力!BY272</f>
        <v/>
      </c>
      <c r="E213" s="31" t="str">
        <f>データ入力!BZ272</f>
        <v/>
      </c>
      <c r="F213" s="149" t="str">
        <f>データ入力!CA272</f>
        <v/>
      </c>
      <c r="G213" s="31" t="str">
        <f>データ入力!CB272</f>
        <v/>
      </c>
      <c r="H213" s="6" t="str">
        <f>データ入力!CC272</f>
        <v/>
      </c>
      <c r="I213" s="28" t="str">
        <f>データ入力!CD272</f>
        <v/>
      </c>
      <c r="J213" s="6" t="str">
        <f>データ入力!CE272</f>
        <v/>
      </c>
      <c r="K213" s="6" t="str">
        <f>データ入力!CF272</f>
        <v/>
      </c>
    </row>
    <row r="214" spans="1:11" ht="26.25" customHeight="1">
      <c r="A214" s="99" t="str">
        <f>データ入力!AI273</f>
        <v/>
      </c>
      <c r="B214" s="9" t="str">
        <f>データ入力!AJ273</f>
        <v/>
      </c>
      <c r="C214" s="28" t="str">
        <f>データ入力!AK273</f>
        <v/>
      </c>
      <c r="D214" s="148" t="str">
        <f>データ入力!BY273</f>
        <v/>
      </c>
      <c r="E214" s="31" t="str">
        <f>データ入力!BZ273</f>
        <v/>
      </c>
      <c r="F214" s="149" t="str">
        <f>データ入力!CA273</f>
        <v/>
      </c>
      <c r="G214" s="31" t="str">
        <f>データ入力!CB273</f>
        <v/>
      </c>
      <c r="H214" s="6" t="str">
        <f>データ入力!CC273</f>
        <v/>
      </c>
      <c r="I214" s="28" t="str">
        <f>データ入力!CD273</f>
        <v/>
      </c>
      <c r="J214" s="6" t="str">
        <f>データ入力!CE273</f>
        <v/>
      </c>
      <c r="K214" s="6" t="str">
        <f>データ入力!CF273</f>
        <v/>
      </c>
    </row>
    <row r="215" spans="1:11" ht="26.25" customHeight="1">
      <c r="A215" s="99" t="str">
        <f>データ入力!AI274</f>
        <v/>
      </c>
      <c r="B215" s="9" t="str">
        <f>データ入力!AJ274</f>
        <v/>
      </c>
      <c r="C215" s="28" t="str">
        <f>データ入力!AK274</f>
        <v/>
      </c>
      <c r="D215" s="148" t="str">
        <f>データ入力!BY274</f>
        <v/>
      </c>
      <c r="E215" s="31" t="str">
        <f>データ入力!BZ274</f>
        <v/>
      </c>
      <c r="F215" s="149" t="str">
        <f>データ入力!CA274</f>
        <v/>
      </c>
      <c r="G215" s="31" t="str">
        <f>データ入力!CB274</f>
        <v/>
      </c>
      <c r="H215" s="6" t="str">
        <f>データ入力!CC274</f>
        <v/>
      </c>
      <c r="I215" s="28" t="str">
        <f>データ入力!CD274</f>
        <v/>
      </c>
      <c r="J215" s="6" t="str">
        <f>データ入力!CE274</f>
        <v/>
      </c>
      <c r="K215" s="6" t="str">
        <f>データ入力!CF274</f>
        <v/>
      </c>
    </row>
    <row r="216" spans="1:11" ht="26.25" customHeight="1">
      <c r="A216" s="99" t="str">
        <f>データ入力!AI275</f>
        <v/>
      </c>
      <c r="B216" s="9" t="str">
        <f>データ入力!AJ275</f>
        <v/>
      </c>
      <c r="C216" s="28" t="str">
        <f>データ入力!AK275</f>
        <v/>
      </c>
      <c r="D216" s="148" t="str">
        <f>データ入力!BY275</f>
        <v/>
      </c>
      <c r="E216" s="31" t="str">
        <f>データ入力!BZ275</f>
        <v/>
      </c>
      <c r="F216" s="149" t="str">
        <f>データ入力!CA275</f>
        <v/>
      </c>
      <c r="G216" s="31" t="str">
        <f>データ入力!CB275</f>
        <v/>
      </c>
      <c r="H216" s="6" t="str">
        <f>データ入力!CC275</f>
        <v/>
      </c>
      <c r="I216" s="28" t="str">
        <f>データ入力!CD275</f>
        <v/>
      </c>
      <c r="J216" s="6" t="str">
        <f>データ入力!CE275</f>
        <v/>
      </c>
      <c r="K216" s="6" t="str">
        <f>データ入力!CF275</f>
        <v/>
      </c>
    </row>
    <row r="217" spans="1:11" ht="26.25" customHeight="1">
      <c r="A217" s="99" t="str">
        <f>データ入力!AI276</f>
        <v/>
      </c>
      <c r="B217" s="9" t="str">
        <f>データ入力!AJ276</f>
        <v/>
      </c>
      <c r="C217" s="28" t="str">
        <f>データ入力!AK276</f>
        <v/>
      </c>
      <c r="D217" s="148" t="str">
        <f>データ入力!BY276</f>
        <v/>
      </c>
      <c r="E217" s="31" t="str">
        <f>データ入力!BZ276</f>
        <v/>
      </c>
      <c r="F217" s="149" t="str">
        <f>データ入力!CA276</f>
        <v/>
      </c>
      <c r="G217" s="31" t="str">
        <f>データ入力!CB276</f>
        <v/>
      </c>
      <c r="H217" s="6" t="str">
        <f>データ入力!CC276</f>
        <v/>
      </c>
      <c r="I217" s="28" t="str">
        <f>データ入力!CD276</f>
        <v/>
      </c>
      <c r="J217" s="6" t="str">
        <f>データ入力!CE276</f>
        <v/>
      </c>
      <c r="K217" s="6" t="str">
        <f>データ入力!CF276</f>
        <v/>
      </c>
    </row>
    <row r="218" spans="1:11" ht="26.25" customHeight="1">
      <c r="A218" s="99" t="str">
        <f>データ入力!AI277</f>
        <v/>
      </c>
      <c r="B218" s="9" t="str">
        <f>データ入力!AJ277</f>
        <v/>
      </c>
      <c r="C218" s="28" t="str">
        <f>データ入力!AK277</f>
        <v/>
      </c>
      <c r="D218" s="148" t="str">
        <f>データ入力!BY277</f>
        <v/>
      </c>
      <c r="E218" s="31" t="str">
        <f>データ入力!BZ277</f>
        <v/>
      </c>
      <c r="F218" s="149" t="str">
        <f>データ入力!CA277</f>
        <v/>
      </c>
      <c r="G218" s="31" t="str">
        <f>データ入力!CB277</f>
        <v/>
      </c>
      <c r="H218" s="6" t="str">
        <f>データ入力!CC277</f>
        <v/>
      </c>
      <c r="I218" s="28" t="str">
        <f>データ入力!CD277</f>
        <v/>
      </c>
      <c r="J218" s="6" t="str">
        <f>データ入力!CE277</f>
        <v/>
      </c>
      <c r="K218" s="6" t="str">
        <f>データ入力!CF277</f>
        <v/>
      </c>
    </row>
    <row r="219" spans="1:11" ht="26.25" customHeight="1">
      <c r="A219" s="99" t="str">
        <f>データ入力!AI278</f>
        <v/>
      </c>
      <c r="B219" s="9" t="str">
        <f>データ入力!AJ278</f>
        <v/>
      </c>
      <c r="C219" s="28" t="str">
        <f>データ入力!AK278</f>
        <v/>
      </c>
      <c r="D219" s="148" t="str">
        <f>データ入力!BY278</f>
        <v/>
      </c>
      <c r="E219" s="31" t="str">
        <f>データ入力!BZ278</f>
        <v/>
      </c>
      <c r="F219" s="149" t="str">
        <f>データ入力!CA278</f>
        <v/>
      </c>
      <c r="G219" s="31" t="str">
        <f>データ入力!CB278</f>
        <v/>
      </c>
      <c r="H219" s="6" t="str">
        <f>データ入力!CC278</f>
        <v/>
      </c>
      <c r="I219" s="28" t="str">
        <f>データ入力!CD278</f>
        <v/>
      </c>
      <c r="J219" s="6" t="str">
        <f>データ入力!CE278</f>
        <v/>
      </c>
      <c r="K219" s="6" t="str">
        <f>データ入力!CF278</f>
        <v/>
      </c>
    </row>
    <row r="220" spans="1:11" ht="26.25" customHeight="1">
      <c r="A220" s="99" t="str">
        <f>データ入力!AI279</f>
        <v/>
      </c>
      <c r="B220" s="9" t="str">
        <f>データ入力!AJ279</f>
        <v/>
      </c>
      <c r="C220" s="28" t="str">
        <f>データ入力!AK279</f>
        <v/>
      </c>
      <c r="D220" s="148" t="str">
        <f>データ入力!BY279</f>
        <v/>
      </c>
      <c r="E220" s="31" t="str">
        <f>データ入力!BZ279</f>
        <v/>
      </c>
      <c r="F220" s="149" t="str">
        <f>データ入力!CA279</f>
        <v/>
      </c>
      <c r="G220" s="31" t="str">
        <f>データ入力!CB279</f>
        <v/>
      </c>
      <c r="H220" s="6" t="str">
        <f>データ入力!CC279</f>
        <v/>
      </c>
      <c r="I220" s="28" t="str">
        <f>データ入力!CD279</f>
        <v/>
      </c>
      <c r="J220" s="6" t="str">
        <f>データ入力!CE279</f>
        <v/>
      </c>
      <c r="K220" s="6" t="str">
        <f>データ入力!CF279</f>
        <v/>
      </c>
    </row>
    <row r="221" spans="1:11" ht="26.25" customHeight="1">
      <c r="A221" s="99" t="str">
        <f>データ入力!AI280</f>
        <v/>
      </c>
      <c r="B221" s="9" t="str">
        <f>データ入力!AJ280</f>
        <v/>
      </c>
      <c r="C221" s="28" t="str">
        <f>データ入力!AK280</f>
        <v/>
      </c>
      <c r="D221" s="148" t="str">
        <f>データ入力!BY280</f>
        <v/>
      </c>
      <c r="E221" s="31" t="str">
        <f>データ入力!BZ280</f>
        <v/>
      </c>
      <c r="F221" s="149" t="str">
        <f>データ入力!CA280</f>
        <v/>
      </c>
      <c r="G221" s="31" t="str">
        <f>データ入力!CB280</f>
        <v/>
      </c>
      <c r="H221" s="6" t="str">
        <f>データ入力!CC280</f>
        <v/>
      </c>
      <c r="I221" s="28" t="str">
        <f>データ入力!CD280</f>
        <v/>
      </c>
      <c r="J221" s="6" t="str">
        <f>データ入力!CE280</f>
        <v/>
      </c>
      <c r="K221" s="6" t="str">
        <f>データ入力!CF280</f>
        <v/>
      </c>
    </row>
    <row r="222" spans="1:11" ht="26.25" customHeight="1">
      <c r="A222" s="99" t="str">
        <f>データ入力!AI281</f>
        <v/>
      </c>
      <c r="B222" s="9" t="str">
        <f>データ入力!AJ281</f>
        <v/>
      </c>
      <c r="C222" s="28" t="str">
        <f>データ入力!AK281</f>
        <v/>
      </c>
      <c r="D222" s="148" t="str">
        <f>データ入力!BY281</f>
        <v/>
      </c>
      <c r="E222" s="31" t="str">
        <f>データ入力!BZ281</f>
        <v/>
      </c>
      <c r="F222" s="149" t="str">
        <f>データ入力!CA281</f>
        <v/>
      </c>
      <c r="G222" s="31" t="str">
        <f>データ入力!CB281</f>
        <v/>
      </c>
      <c r="H222" s="6" t="str">
        <f>データ入力!CC281</f>
        <v/>
      </c>
      <c r="I222" s="28" t="str">
        <f>データ入力!CD281</f>
        <v/>
      </c>
      <c r="J222" s="6" t="str">
        <f>データ入力!CE281</f>
        <v/>
      </c>
      <c r="K222" s="6" t="str">
        <f>データ入力!CF281</f>
        <v/>
      </c>
    </row>
    <row r="223" spans="1:11" ht="26.25" customHeight="1">
      <c r="A223" s="99" t="str">
        <f>データ入力!AI282</f>
        <v/>
      </c>
      <c r="B223" s="9" t="str">
        <f>データ入力!AJ282</f>
        <v/>
      </c>
      <c r="C223" s="28" t="str">
        <f>データ入力!AK282</f>
        <v/>
      </c>
      <c r="D223" s="148" t="str">
        <f>データ入力!BY282</f>
        <v/>
      </c>
      <c r="E223" s="31" t="str">
        <f>データ入力!BZ282</f>
        <v/>
      </c>
      <c r="F223" s="149" t="str">
        <f>データ入力!CA282</f>
        <v/>
      </c>
      <c r="G223" s="31" t="str">
        <f>データ入力!CB282</f>
        <v/>
      </c>
      <c r="H223" s="6" t="str">
        <f>データ入力!CC282</f>
        <v/>
      </c>
      <c r="I223" s="28" t="str">
        <f>データ入力!CD282</f>
        <v/>
      </c>
      <c r="J223" s="6" t="str">
        <f>データ入力!CE282</f>
        <v/>
      </c>
      <c r="K223" s="6" t="str">
        <f>データ入力!CF282</f>
        <v/>
      </c>
    </row>
    <row r="224" spans="1:11" ht="26.25" customHeight="1">
      <c r="A224" s="99" t="str">
        <f>データ入力!AI283</f>
        <v/>
      </c>
      <c r="B224" s="9" t="str">
        <f>データ入力!AJ283</f>
        <v/>
      </c>
      <c r="C224" s="28" t="str">
        <f>データ入力!AK283</f>
        <v/>
      </c>
      <c r="D224" s="148" t="str">
        <f>データ入力!BY283</f>
        <v/>
      </c>
      <c r="E224" s="31" t="str">
        <f>データ入力!BZ283</f>
        <v/>
      </c>
      <c r="F224" s="149" t="str">
        <f>データ入力!CA283</f>
        <v/>
      </c>
      <c r="G224" s="31" t="str">
        <f>データ入力!CB283</f>
        <v/>
      </c>
      <c r="H224" s="6" t="str">
        <f>データ入力!CC283</f>
        <v/>
      </c>
      <c r="I224" s="28" t="str">
        <f>データ入力!CD283</f>
        <v/>
      </c>
      <c r="J224" s="6" t="str">
        <f>データ入力!CE283</f>
        <v/>
      </c>
      <c r="K224" s="6" t="str">
        <f>データ入力!CF283</f>
        <v/>
      </c>
    </row>
    <row r="225" spans="1:11" ht="26.25" customHeight="1">
      <c r="A225" s="99" t="str">
        <f>データ入力!AI284</f>
        <v/>
      </c>
      <c r="B225" s="9" t="str">
        <f>データ入力!AJ284</f>
        <v/>
      </c>
      <c r="C225" s="28" t="str">
        <f>データ入力!AK284</f>
        <v/>
      </c>
      <c r="D225" s="148" t="str">
        <f>データ入力!BY284</f>
        <v/>
      </c>
      <c r="E225" s="31" t="str">
        <f>データ入力!BZ284</f>
        <v/>
      </c>
      <c r="F225" s="149" t="str">
        <f>データ入力!CA284</f>
        <v/>
      </c>
      <c r="G225" s="31" t="str">
        <f>データ入力!CB284</f>
        <v/>
      </c>
      <c r="H225" s="6" t="str">
        <f>データ入力!CC284</f>
        <v/>
      </c>
      <c r="I225" s="28" t="str">
        <f>データ入力!CD284</f>
        <v/>
      </c>
      <c r="J225" s="6" t="str">
        <f>データ入力!CE284</f>
        <v/>
      </c>
      <c r="K225" s="6" t="str">
        <f>データ入力!CF284</f>
        <v/>
      </c>
    </row>
    <row r="226" spans="1:11" ht="26.25" customHeight="1">
      <c r="A226" s="99" t="str">
        <f>データ入力!AI285</f>
        <v/>
      </c>
      <c r="B226" s="9" t="str">
        <f>データ入力!AJ285</f>
        <v/>
      </c>
      <c r="C226" s="28" t="str">
        <f>データ入力!AK285</f>
        <v/>
      </c>
      <c r="D226" s="148" t="str">
        <f>データ入力!BY285</f>
        <v/>
      </c>
      <c r="E226" s="31" t="str">
        <f>データ入力!BZ285</f>
        <v/>
      </c>
      <c r="F226" s="149" t="str">
        <f>データ入力!CA285</f>
        <v/>
      </c>
      <c r="G226" s="31" t="str">
        <f>データ入力!CB285</f>
        <v/>
      </c>
      <c r="H226" s="6" t="str">
        <f>データ入力!CC285</f>
        <v/>
      </c>
      <c r="I226" s="28" t="str">
        <f>データ入力!CD285</f>
        <v/>
      </c>
      <c r="J226" s="6" t="str">
        <f>データ入力!CE285</f>
        <v/>
      </c>
      <c r="K226" s="6" t="str">
        <f>データ入力!CF285</f>
        <v/>
      </c>
    </row>
    <row r="227" spans="1:11" ht="26.25" customHeight="1">
      <c r="A227" s="99" t="str">
        <f>データ入力!AI286</f>
        <v/>
      </c>
      <c r="B227" s="9" t="str">
        <f>データ入力!AJ286</f>
        <v/>
      </c>
      <c r="C227" s="28" t="str">
        <f>データ入力!AK286</f>
        <v/>
      </c>
      <c r="D227" s="148" t="str">
        <f>データ入力!BY286</f>
        <v/>
      </c>
      <c r="E227" s="31" t="str">
        <f>データ入力!BZ286</f>
        <v/>
      </c>
      <c r="F227" s="149" t="str">
        <f>データ入力!CA286</f>
        <v/>
      </c>
      <c r="G227" s="31" t="str">
        <f>データ入力!CB286</f>
        <v/>
      </c>
      <c r="H227" s="6" t="str">
        <f>データ入力!CC286</f>
        <v/>
      </c>
      <c r="I227" s="28" t="str">
        <f>データ入力!CD286</f>
        <v/>
      </c>
      <c r="J227" s="6" t="str">
        <f>データ入力!CE286</f>
        <v/>
      </c>
      <c r="K227" s="6" t="str">
        <f>データ入力!CF286</f>
        <v/>
      </c>
    </row>
    <row r="228" spans="1:11" ht="26.25" customHeight="1">
      <c r="A228" s="99" t="str">
        <f>データ入力!AI287</f>
        <v/>
      </c>
      <c r="B228" s="9" t="str">
        <f>データ入力!AJ287</f>
        <v/>
      </c>
      <c r="C228" s="28" t="str">
        <f>データ入力!AK287</f>
        <v/>
      </c>
      <c r="D228" s="148" t="str">
        <f>データ入力!BY287</f>
        <v/>
      </c>
      <c r="E228" s="31" t="str">
        <f>データ入力!BZ287</f>
        <v/>
      </c>
      <c r="F228" s="149" t="str">
        <f>データ入力!CA287</f>
        <v/>
      </c>
      <c r="G228" s="31" t="str">
        <f>データ入力!CB287</f>
        <v/>
      </c>
      <c r="H228" s="6" t="str">
        <f>データ入力!CC287</f>
        <v/>
      </c>
      <c r="I228" s="28" t="str">
        <f>データ入力!CD287</f>
        <v/>
      </c>
      <c r="J228" s="6" t="str">
        <f>データ入力!CE287</f>
        <v/>
      </c>
      <c r="K228" s="6" t="str">
        <f>データ入力!CF287</f>
        <v/>
      </c>
    </row>
    <row r="229" spans="1:11" ht="26.25" customHeight="1">
      <c r="A229" s="99" t="str">
        <f>データ入力!AI288</f>
        <v/>
      </c>
      <c r="B229" s="9" t="str">
        <f>データ入力!AJ288</f>
        <v/>
      </c>
      <c r="C229" s="28" t="str">
        <f>データ入力!AK288</f>
        <v/>
      </c>
      <c r="D229" s="148" t="str">
        <f>データ入力!BY288</f>
        <v/>
      </c>
      <c r="E229" s="31" t="str">
        <f>データ入力!BZ288</f>
        <v/>
      </c>
      <c r="F229" s="149" t="str">
        <f>データ入力!CA288</f>
        <v/>
      </c>
      <c r="G229" s="31" t="str">
        <f>データ入力!CB288</f>
        <v/>
      </c>
      <c r="H229" s="6" t="str">
        <f>データ入力!CC288</f>
        <v/>
      </c>
      <c r="I229" s="28" t="str">
        <f>データ入力!CD288</f>
        <v/>
      </c>
      <c r="J229" s="6" t="str">
        <f>データ入力!CE288</f>
        <v/>
      </c>
      <c r="K229" s="6" t="str">
        <f>データ入力!CF288</f>
        <v/>
      </c>
    </row>
    <row r="230" spans="1:11" ht="26.25" customHeight="1">
      <c r="A230" s="99" t="str">
        <f>データ入力!AI289</f>
        <v/>
      </c>
      <c r="B230" s="9" t="str">
        <f>データ入力!AJ289</f>
        <v/>
      </c>
      <c r="C230" s="28" t="str">
        <f>データ入力!AK289</f>
        <v/>
      </c>
      <c r="D230" s="148" t="str">
        <f>データ入力!BY289</f>
        <v/>
      </c>
      <c r="E230" s="31" t="str">
        <f>データ入力!BZ289</f>
        <v/>
      </c>
      <c r="F230" s="149" t="str">
        <f>データ入力!CA289</f>
        <v/>
      </c>
      <c r="G230" s="31" t="str">
        <f>データ入力!CB289</f>
        <v/>
      </c>
      <c r="H230" s="6" t="str">
        <f>データ入力!CC289</f>
        <v/>
      </c>
      <c r="I230" s="28" t="str">
        <f>データ入力!CD289</f>
        <v/>
      </c>
      <c r="J230" s="6" t="str">
        <f>データ入力!CE289</f>
        <v/>
      </c>
      <c r="K230" s="6" t="str">
        <f>データ入力!CF289</f>
        <v/>
      </c>
    </row>
    <row r="231" spans="1:11" ht="26.25" customHeight="1">
      <c r="A231" s="99" t="str">
        <f>データ入力!AI290</f>
        <v/>
      </c>
      <c r="B231" s="9" t="str">
        <f>データ入力!AJ290</f>
        <v/>
      </c>
      <c r="C231" s="28" t="str">
        <f>データ入力!AK290</f>
        <v/>
      </c>
      <c r="D231" s="148" t="str">
        <f>データ入力!BY290</f>
        <v/>
      </c>
      <c r="E231" s="31" t="str">
        <f>データ入力!BZ290</f>
        <v/>
      </c>
      <c r="F231" s="149" t="str">
        <f>データ入力!CA290</f>
        <v/>
      </c>
      <c r="G231" s="31" t="str">
        <f>データ入力!CB290</f>
        <v/>
      </c>
      <c r="H231" s="6" t="str">
        <f>データ入力!CC290</f>
        <v/>
      </c>
      <c r="I231" s="28" t="str">
        <f>データ入力!CD290</f>
        <v/>
      </c>
      <c r="J231" s="6" t="str">
        <f>データ入力!CE290</f>
        <v/>
      </c>
      <c r="K231" s="6" t="str">
        <f>データ入力!CF290</f>
        <v/>
      </c>
    </row>
    <row r="232" spans="1:11" ht="26.25" customHeight="1">
      <c r="A232" s="99" t="str">
        <f>データ入力!AI291</f>
        <v/>
      </c>
      <c r="B232" s="9" t="str">
        <f>データ入力!AJ291</f>
        <v/>
      </c>
      <c r="C232" s="28" t="str">
        <f>データ入力!AK291</f>
        <v/>
      </c>
      <c r="D232" s="148" t="str">
        <f>データ入力!BY291</f>
        <v/>
      </c>
      <c r="E232" s="31" t="str">
        <f>データ入力!BZ291</f>
        <v/>
      </c>
      <c r="F232" s="149" t="str">
        <f>データ入力!CA291</f>
        <v/>
      </c>
      <c r="G232" s="31" t="str">
        <f>データ入力!CB291</f>
        <v/>
      </c>
      <c r="H232" s="6" t="str">
        <f>データ入力!CC291</f>
        <v/>
      </c>
      <c r="I232" s="28" t="str">
        <f>データ入力!CD291</f>
        <v/>
      </c>
      <c r="J232" s="6" t="str">
        <f>データ入力!CE291</f>
        <v/>
      </c>
      <c r="K232" s="6" t="str">
        <f>データ入力!CF291</f>
        <v/>
      </c>
    </row>
    <row r="233" spans="1:11" ht="26.25" customHeight="1">
      <c r="A233" s="99" t="str">
        <f>データ入力!AI292</f>
        <v/>
      </c>
      <c r="B233" s="9" t="str">
        <f>データ入力!AJ292</f>
        <v/>
      </c>
      <c r="C233" s="28" t="str">
        <f>データ入力!AK292</f>
        <v/>
      </c>
      <c r="D233" s="148" t="str">
        <f>データ入力!BY292</f>
        <v/>
      </c>
      <c r="E233" s="31" t="str">
        <f>データ入力!BZ292</f>
        <v/>
      </c>
      <c r="F233" s="149" t="str">
        <f>データ入力!CA292</f>
        <v/>
      </c>
      <c r="G233" s="31" t="str">
        <f>データ入力!CB292</f>
        <v/>
      </c>
      <c r="H233" s="6" t="str">
        <f>データ入力!CC292</f>
        <v/>
      </c>
      <c r="I233" s="28" t="str">
        <f>データ入力!CD292</f>
        <v/>
      </c>
      <c r="J233" s="6" t="str">
        <f>データ入力!CE292</f>
        <v/>
      </c>
      <c r="K233" s="6" t="str">
        <f>データ入力!CF292</f>
        <v/>
      </c>
    </row>
    <row r="234" spans="1:11" ht="26.25" customHeight="1">
      <c r="A234" s="99" t="str">
        <f>データ入力!AI293</f>
        <v/>
      </c>
      <c r="B234" s="9" t="str">
        <f>データ入力!AJ293</f>
        <v/>
      </c>
      <c r="C234" s="28" t="str">
        <f>データ入力!AK293</f>
        <v/>
      </c>
      <c r="D234" s="148" t="str">
        <f>データ入力!BY293</f>
        <v/>
      </c>
      <c r="E234" s="31" t="str">
        <f>データ入力!BZ293</f>
        <v/>
      </c>
      <c r="F234" s="149" t="str">
        <f>データ入力!CA293</f>
        <v/>
      </c>
      <c r="G234" s="31" t="str">
        <f>データ入力!CB293</f>
        <v/>
      </c>
      <c r="H234" s="6" t="str">
        <f>データ入力!CC293</f>
        <v/>
      </c>
      <c r="I234" s="28" t="str">
        <f>データ入力!CD293</f>
        <v/>
      </c>
      <c r="J234" s="6" t="str">
        <f>データ入力!CE293</f>
        <v/>
      </c>
      <c r="K234" s="6" t="str">
        <f>データ入力!CF293</f>
        <v/>
      </c>
    </row>
    <row r="235" spans="1:11" ht="26.25" customHeight="1">
      <c r="A235" s="99" t="str">
        <f>データ入力!AI294</f>
        <v/>
      </c>
      <c r="B235" s="9" t="str">
        <f>データ入力!AJ294</f>
        <v/>
      </c>
      <c r="C235" s="28" t="str">
        <f>データ入力!AK294</f>
        <v/>
      </c>
      <c r="D235" s="148" t="str">
        <f>データ入力!BY294</f>
        <v/>
      </c>
      <c r="E235" s="31" t="str">
        <f>データ入力!BZ294</f>
        <v/>
      </c>
      <c r="F235" s="149" t="str">
        <f>データ入力!CA294</f>
        <v/>
      </c>
      <c r="G235" s="31" t="str">
        <f>データ入力!CB294</f>
        <v/>
      </c>
      <c r="H235" s="6" t="str">
        <f>データ入力!CC294</f>
        <v/>
      </c>
      <c r="I235" s="28" t="str">
        <f>データ入力!CD294</f>
        <v/>
      </c>
      <c r="J235" s="6" t="str">
        <f>データ入力!CE294</f>
        <v/>
      </c>
      <c r="K235" s="6" t="str">
        <f>データ入力!CF294</f>
        <v/>
      </c>
    </row>
    <row r="236" spans="1:11" ht="26.25" customHeight="1">
      <c r="A236" s="99" t="str">
        <f>データ入力!AI295</f>
        <v/>
      </c>
      <c r="B236" s="9" t="str">
        <f>データ入力!AJ295</f>
        <v/>
      </c>
      <c r="C236" s="28" t="str">
        <f>データ入力!AK295</f>
        <v/>
      </c>
      <c r="D236" s="148" t="str">
        <f>データ入力!BY295</f>
        <v/>
      </c>
      <c r="E236" s="31" t="str">
        <f>データ入力!BZ295</f>
        <v/>
      </c>
      <c r="F236" s="149" t="str">
        <f>データ入力!CA295</f>
        <v/>
      </c>
      <c r="G236" s="31" t="str">
        <f>データ入力!CB295</f>
        <v/>
      </c>
      <c r="H236" s="6" t="str">
        <f>データ入力!CC295</f>
        <v/>
      </c>
      <c r="I236" s="28" t="str">
        <f>データ入力!CD295</f>
        <v/>
      </c>
      <c r="J236" s="6" t="str">
        <f>データ入力!CE295</f>
        <v/>
      </c>
      <c r="K236" s="6" t="str">
        <f>データ入力!CF295</f>
        <v/>
      </c>
    </row>
    <row r="237" spans="1:11" ht="26.25" customHeight="1">
      <c r="A237" s="99" t="str">
        <f>データ入力!AI296</f>
        <v/>
      </c>
      <c r="B237" s="9" t="str">
        <f>データ入力!AJ296</f>
        <v/>
      </c>
      <c r="C237" s="28" t="str">
        <f>データ入力!AK296</f>
        <v/>
      </c>
      <c r="D237" s="148" t="str">
        <f>データ入力!BY296</f>
        <v/>
      </c>
      <c r="E237" s="31" t="str">
        <f>データ入力!BZ296</f>
        <v/>
      </c>
      <c r="F237" s="149" t="str">
        <f>データ入力!CA296</f>
        <v/>
      </c>
      <c r="G237" s="31" t="str">
        <f>データ入力!CB296</f>
        <v/>
      </c>
      <c r="H237" s="6" t="str">
        <f>データ入力!CC296</f>
        <v/>
      </c>
      <c r="I237" s="28" t="str">
        <f>データ入力!CD296</f>
        <v/>
      </c>
      <c r="J237" s="6" t="str">
        <f>データ入力!CE296</f>
        <v/>
      </c>
      <c r="K237" s="6" t="str">
        <f>データ入力!CF296</f>
        <v/>
      </c>
    </row>
    <row r="238" spans="1:11" ht="26.25" customHeight="1">
      <c r="A238" s="99" t="str">
        <f>データ入力!AI297</f>
        <v/>
      </c>
      <c r="B238" s="9" t="str">
        <f>データ入力!AJ297</f>
        <v/>
      </c>
      <c r="C238" s="28" t="str">
        <f>データ入力!AK297</f>
        <v/>
      </c>
      <c r="D238" s="148" t="str">
        <f>データ入力!BY297</f>
        <v/>
      </c>
      <c r="E238" s="31" t="str">
        <f>データ入力!BZ297</f>
        <v/>
      </c>
      <c r="F238" s="149" t="str">
        <f>データ入力!CA297</f>
        <v/>
      </c>
      <c r="G238" s="31" t="str">
        <f>データ入力!CB297</f>
        <v/>
      </c>
      <c r="H238" s="6" t="str">
        <f>データ入力!CC297</f>
        <v/>
      </c>
      <c r="I238" s="28" t="str">
        <f>データ入力!CD297</f>
        <v/>
      </c>
      <c r="J238" s="6" t="str">
        <f>データ入力!CE297</f>
        <v/>
      </c>
      <c r="K238" s="6" t="str">
        <f>データ入力!CF297</f>
        <v/>
      </c>
    </row>
    <row r="239" spans="1:11" ht="26.25" customHeight="1">
      <c r="A239" s="99" t="str">
        <f>データ入力!AI298</f>
        <v/>
      </c>
      <c r="B239" s="9" t="str">
        <f>データ入力!AJ298</f>
        <v/>
      </c>
      <c r="C239" s="28" t="str">
        <f>データ入力!AK298</f>
        <v/>
      </c>
      <c r="D239" s="148" t="str">
        <f>データ入力!BY298</f>
        <v/>
      </c>
      <c r="E239" s="31" t="str">
        <f>データ入力!BZ298</f>
        <v/>
      </c>
      <c r="F239" s="149" t="str">
        <f>データ入力!CA298</f>
        <v/>
      </c>
      <c r="G239" s="31" t="str">
        <f>データ入力!CB298</f>
        <v/>
      </c>
      <c r="H239" s="6" t="str">
        <f>データ入力!CC298</f>
        <v/>
      </c>
      <c r="I239" s="28" t="str">
        <f>データ入力!CD298</f>
        <v/>
      </c>
      <c r="J239" s="6" t="str">
        <f>データ入力!CE298</f>
        <v/>
      </c>
      <c r="K239" s="6" t="str">
        <f>データ入力!CF298</f>
        <v/>
      </c>
    </row>
    <row r="240" spans="1:11" ht="26.25" customHeight="1">
      <c r="A240" s="99" t="str">
        <f>データ入力!AI299</f>
        <v/>
      </c>
      <c r="B240" s="9" t="str">
        <f>データ入力!AJ299</f>
        <v/>
      </c>
      <c r="C240" s="28" t="str">
        <f>データ入力!AK299</f>
        <v/>
      </c>
      <c r="D240" s="148" t="str">
        <f>データ入力!BY299</f>
        <v/>
      </c>
      <c r="E240" s="31" t="str">
        <f>データ入力!BZ299</f>
        <v/>
      </c>
      <c r="F240" s="149" t="str">
        <f>データ入力!CA299</f>
        <v/>
      </c>
      <c r="G240" s="31" t="str">
        <f>データ入力!CB299</f>
        <v/>
      </c>
      <c r="H240" s="6" t="str">
        <f>データ入力!CC299</f>
        <v/>
      </c>
      <c r="I240" s="28" t="str">
        <f>データ入力!CD299</f>
        <v/>
      </c>
      <c r="J240" s="6" t="str">
        <f>データ入力!CE299</f>
        <v/>
      </c>
      <c r="K240" s="6" t="str">
        <f>データ入力!CF299</f>
        <v/>
      </c>
    </row>
    <row r="241" spans="1:11" ht="26.25" customHeight="1">
      <c r="A241" s="99" t="str">
        <f>データ入力!AI300</f>
        <v/>
      </c>
      <c r="B241" s="9" t="str">
        <f>データ入力!AJ300</f>
        <v/>
      </c>
      <c r="C241" s="28" t="str">
        <f>データ入力!AK300</f>
        <v/>
      </c>
      <c r="D241" s="148" t="str">
        <f>データ入力!BY300</f>
        <v/>
      </c>
      <c r="E241" s="31" t="str">
        <f>データ入力!BZ300</f>
        <v/>
      </c>
      <c r="F241" s="149" t="str">
        <f>データ入力!CA300</f>
        <v/>
      </c>
      <c r="G241" s="31" t="str">
        <f>データ入力!CB300</f>
        <v/>
      </c>
      <c r="H241" s="6" t="str">
        <f>データ入力!CC300</f>
        <v/>
      </c>
      <c r="I241" s="28" t="str">
        <f>データ入力!CD300</f>
        <v/>
      </c>
      <c r="J241" s="6" t="str">
        <f>データ入力!CE300</f>
        <v/>
      </c>
      <c r="K241" s="6" t="str">
        <f>データ入力!CF300</f>
        <v/>
      </c>
    </row>
    <row r="242" spans="1:11" ht="26.25" customHeight="1">
      <c r="A242" s="99" t="str">
        <f>データ入力!AI301</f>
        <v/>
      </c>
      <c r="B242" s="9" t="str">
        <f>データ入力!AJ301</f>
        <v/>
      </c>
      <c r="C242" s="28" t="str">
        <f>データ入力!AK301</f>
        <v/>
      </c>
      <c r="D242" s="148" t="str">
        <f>データ入力!BY301</f>
        <v/>
      </c>
      <c r="E242" s="31" t="str">
        <f>データ入力!BZ301</f>
        <v/>
      </c>
      <c r="F242" s="149" t="str">
        <f>データ入力!CA301</f>
        <v/>
      </c>
      <c r="G242" s="31" t="str">
        <f>データ入力!CB301</f>
        <v/>
      </c>
      <c r="H242" s="6" t="str">
        <f>データ入力!CC301</f>
        <v/>
      </c>
      <c r="I242" s="28" t="str">
        <f>データ入力!CD301</f>
        <v/>
      </c>
      <c r="J242" s="6" t="str">
        <f>データ入力!CE301</f>
        <v/>
      </c>
      <c r="K242" s="6" t="str">
        <f>データ入力!CF301</f>
        <v/>
      </c>
    </row>
    <row r="243" spans="1:11" ht="26.25" customHeight="1">
      <c r="A243" s="99" t="str">
        <f>データ入力!AI302</f>
        <v/>
      </c>
      <c r="B243" s="9" t="str">
        <f>データ入力!AJ302</f>
        <v/>
      </c>
      <c r="C243" s="28" t="str">
        <f>データ入力!AK302</f>
        <v/>
      </c>
      <c r="D243" s="148" t="str">
        <f>データ入力!BY302</f>
        <v/>
      </c>
      <c r="E243" s="31" t="str">
        <f>データ入力!BZ302</f>
        <v/>
      </c>
      <c r="F243" s="149" t="str">
        <f>データ入力!CA302</f>
        <v/>
      </c>
      <c r="G243" s="31" t="str">
        <f>データ入力!CB302</f>
        <v/>
      </c>
      <c r="H243" s="6" t="str">
        <f>データ入力!CC302</f>
        <v/>
      </c>
      <c r="I243" s="28" t="str">
        <f>データ入力!CD302</f>
        <v/>
      </c>
      <c r="J243" s="6" t="str">
        <f>データ入力!CE302</f>
        <v/>
      </c>
      <c r="K243" s="6" t="str">
        <f>データ入力!CF302</f>
        <v/>
      </c>
    </row>
    <row r="244" spans="1:11" ht="26.25" customHeight="1">
      <c r="A244" s="99" t="str">
        <f>データ入力!AI303</f>
        <v/>
      </c>
      <c r="B244" s="9" t="str">
        <f>データ入力!AJ303</f>
        <v/>
      </c>
      <c r="C244" s="28" t="str">
        <f>データ入力!AK303</f>
        <v/>
      </c>
      <c r="D244" s="148" t="str">
        <f>データ入力!BY303</f>
        <v/>
      </c>
      <c r="E244" s="31" t="str">
        <f>データ入力!BZ303</f>
        <v/>
      </c>
      <c r="F244" s="149" t="str">
        <f>データ入力!CA303</f>
        <v/>
      </c>
      <c r="G244" s="31" t="str">
        <f>データ入力!CB303</f>
        <v/>
      </c>
      <c r="H244" s="6" t="str">
        <f>データ入力!CC303</f>
        <v/>
      </c>
      <c r="I244" s="28" t="str">
        <f>データ入力!CD303</f>
        <v/>
      </c>
      <c r="J244" s="6" t="str">
        <f>データ入力!CE303</f>
        <v/>
      </c>
      <c r="K244" s="6" t="str">
        <f>データ入力!CF303</f>
        <v/>
      </c>
    </row>
    <row r="245" spans="1:11" ht="26.25" customHeight="1">
      <c r="A245" s="99" t="str">
        <f>データ入力!AI304</f>
        <v/>
      </c>
      <c r="B245" s="9" t="str">
        <f>データ入力!AJ304</f>
        <v/>
      </c>
      <c r="C245" s="28" t="str">
        <f>データ入力!AK304</f>
        <v/>
      </c>
      <c r="D245" s="148" t="str">
        <f>データ入力!BY304</f>
        <v/>
      </c>
      <c r="E245" s="31" t="str">
        <f>データ入力!BZ304</f>
        <v/>
      </c>
      <c r="F245" s="149" t="str">
        <f>データ入力!CA304</f>
        <v/>
      </c>
      <c r="G245" s="31" t="str">
        <f>データ入力!CB304</f>
        <v/>
      </c>
      <c r="H245" s="6" t="str">
        <f>データ入力!CC304</f>
        <v/>
      </c>
      <c r="I245" s="28" t="str">
        <f>データ入力!CD304</f>
        <v/>
      </c>
      <c r="J245" s="6" t="str">
        <f>データ入力!CE304</f>
        <v/>
      </c>
      <c r="K245" s="6" t="str">
        <f>データ入力!CF304</f>
        <v/>
      </c>
    </row>
    <row r="246" spans="1:11" ht="26.25" customHeight="1">
      <c r="A246" s="99" t="str">
        <f>データ入力!AI305</f>
        <v/>
      </c>
      <c r="B246" s="9" t="str">
        <f>データ入力!AJ305</f>
        <v/>
      </c>
      <c r="C246" s="28" t="str">
        <f>データ入力!AK305</f>
        <v/>
      </c>
      <c r="D246" s="148" t="str">
        <f>データ入力!BY305</f>
        <v/>
      </c>
      <c r="E246" s="31" t="str">
        <f>データ入力!BZ305</f>
        <v/>
      </c>
      <c r="F246" s="149" t="str">
        <f>データ入力!CA305</f>
        <v/>
      </c>
      <c r="G246" s="31" t="str">
        <f>データ入力!CB305</f>
        <v/>
      </c>
      <c r="H246" s="6" t="str">
        <f>データ入力!CC305</f>
        <v/>
      </c>
      <c r="I246" s="28" t="str">
        <f>データ入力!CD305</f>
        <v/>
      </c>
      <c r="J246" s="6" t="str">
        <f>データ入力!CE305</f>
        <v/>
      </c>
      <c r="K246" s="6" t="str">
        <f>データ入力!CF305</f>
        <v/>
      </c>
    </row>
    <row r="247" spans="1:11" ht="26.25" customHeight="1">
      <c r="A247" s="99" t="str">
        <f>データ入力!AI306</f>
        <v/>
      </c>
      <c r="B247" s="9" t="str">
        <f>データ入力!AJ306</f>
        <v/>
      </c>
      <c r="C247" s="28" t="str">
        <f>データ入力!AK306</f>
        <v/>
      </c>
      <c r="D247" s="148" t="str">
        <f>データ入力!BY306</f>
        <v/>
      </c>
      <c r="E247" s="31" t="str">
        <f>データ入力!BZ306</f>
        <v/>
      </c>
      <c r="F247" s="149" t="str">
        <f>データ入力!CA306</f>
        <v/>
      </c>
      <c r="G247" s="31" t="str">
        <f>データ入力!CB306</f>
        <v/>
      </c>
      <c r="H247" s="6" t="str">
        <f>データ入力!CC306</f>
        <v/>
      </c>
      <c r="I247" s="28" t="str">
        <f>データ入力!CD306</f>
        <v/>
      </c>
      <c r="J247" s="6" t="str">
        <f>データ入力!CE306</f>
        <v/>
      </c>
      <c r="K247" s="6" t="str">
        <f>データ入力!CF306</f>
        <v/>
      </c>
    </row>
    <row r="248" spans="1:11" ht="26.25" customHeight="1">
      <c r="A248" s="99" t="str">
        <f>データ入力!AI307</f>
        <v/>
      </c>
      <c r="B248" s="9" t="str">
        <f>データ入力!AJ307</f>
        <v/>
      </c>
      <c r="C248" s="28" t="str">
        <f>データ入力!AK307</f>
        <v/>
      </c>
      <c r="D248" s="148" t="str">
        <f>データ入力!BY307</f>
        <v/>
      </c>
      <c r="E248" s="31" t="str">
        <f>データ入力!BZ307</f>
        <v/>
      </c>
      <c r="F248" s="149" t="str">
        <f>データ入力!CA307</f>
        <v/>
      </c>
      <c r="G248" s="31" t="str">
        <f>データ入力!CB307</f>
        <v/>
      </c>
      <c r="H248" s="6" t="str">
        <f>データ入力!CC307</f>
        <v/>
      </c>
      <c r="I248" s="28" t="str">
        <f>データ入力!CD307</f>
        <v/>
      </c>
      <c r="J248" s="6" t="str">
        <f>データ入力!CE307</f>
        <v/>
      </c>
      <c r="K248" s="6" t="str">
        <f>データ入力!CF307</f>
        <v/>
      </c>
    </row>
    <row r="249" spans="1:11" ht="26.25" customHeight="1">
      <c r="A249" s="99" t="str">
        <f>データ入力!AI308</f>
        <v/>
      </c>
      <c r="B249" s="9" t="str">
        <f>データ入力!AJ308</f>
        <v/>
      </c>
      <c r="C249" s="28" t="str">
        <f>データ入力!AK308</f>
        <v/>
      </c>
      <c r="D249" s="148" t="str">
        <f>データ入力!BY308</f>
        <v/>
      </c>
      <c r="E249" s="31" t="str">
        <f>データ入力!BZ308</f>
        <v/>
      </c>
      <c r="F249" s="149" t="str">
        <f>データ入力!CA308</f>
        <v/>
      </c>
      <c r="G249" s="31" t="str">
        <f>データ入力!CB308</f>
        <v/>
      </c>
      <c r="H249" s="6" t="str">
        <f>データ入力!CC308</f>
        <v/>
      </c>
      <c r="I249" s="28" t="str">
        <f>データ入力!CD308</f>
        <v/>
      </c>
      <c r="J249" s="6" t="str">
        <f>データ入力!CE308</f>
        <v/>
      </c>
      <c r="K249" s="6" t="str">
        <f>データ入力!CF308</f>
        <v/>
      </c>
    </row>
    <row r="250" spans="1:11" ht="26.25" customHeight="1">
      <c r="A250" s="99" t="str">
        <f>データ入力!AI309</f>
        <v/>
      </c>
      <c r="B250" s="9" t="str">
        <f>データ入力!AJ309</f>
        <v/>
      </c>
      <c r="C250" s="28" t="str">
        <f>データ入力!AK309</f>
        <v/>
      </c>
      <c r="D250" s="148" t="str">
        <f>データ入力!BY309</f>
        <v/>
      </c>
      <c r="E250" s="31" t="str">
        <f>データ入力!BZ309</f>
        <v/>
      </c>
      <c r="F250" s="149" t="str">
        <f>データ入力!CA309</f>
        <v/>
      </c>
      <c r="G250" s="31" t="str">
        <f>データ入力!CB309</f>
        <v/>
      </c>
      <c r="H250" s="6" t="str">
        <f>データ入力!CC309</f>
        <v/>
      </c>
      <c r="I250" s="28" t="str">
        <f>データ入力!CD309</f>
        <v/>
      </c>
      <c r="J250" s="6" t="str">
        <f>データ入力!CE309</f>
        <v/>
      </c>
      <c r="K250" s="6" t="str">
        <f>データ入力!CF309</f>
        <v/>
      </c>
    </row>
    <row r="251" spans="1:11" ht="26.25" customHeight="1">
      <c r="A251" s="99" t="str">
        <f>データ入力!AI310</f>
        <v/>
      </c>
      <c r="B251" s="9" t="str">
        <f>データ入力!AJ310</f>
        <v/>
      </c>
      <c r="C251" s="28" t="str">
        <f>データ入力!AK310</f>
        <v/>
      </c>
      <c r="D251" s="148" t="str">
        <f>データ入力!BY310</f>
        <v/>
      </c>
      <c r="E251" s="31" t="str">
        <f>データ入力!BZ310</f>
        <v/>
      </c>
      <c r="F251" s="149" t="str">
        <f>データ入力!CA310</f>
        <v/>
      </c>
      <c r="G251" s="31" t="str">
        <f>データ入力!CB310</f>
        <v/>
      </c>
      <c r="H251" s="6" t="str">
        <f>データ入力!CC310</f>
        <v/>
      </c>
      <c r="I251" s="28" t="str">
        <f>データ入力!CD310</f>
        <v/>
      </c>
      <c r="J251" s="6" t="str">
        <f>データ入力!CE310</f>
        <v/>
      </c>
      <c r="K251" s="6" t="str">
        <f>データ入力!CF310</f>
        <v/>
      </c>
    </row>
    <row r="252" spans="1:11" ht="26.25" customHeight="1">
      <c r="A252" s="99" t="str">
        <f>データ入力!AI311</f>
        <v/>
      </c>
      <c r="B252" s="9" t="str">
        <f>データ入力!AJ311</f>
        <v/>
      </c>
      <c r="C252" s="28" t="str">
        <f>データ入力!AK311</f>
        <v/>
      </c>
      <c r="D252" s="148" t="str">
        <f>データ入力!BY311</f>
        <v/>
      </c>
      <c r="E252" s="31" t="str">
        <f>データ入力!BZ311</f>
        <v/>
      </c>
      <c r="F252" s="149" t="str">
        <f>データ入力!CA311</f>
        <v/>
      </c>
      <c r="G252" s="31" t="str">
        <f>データ入力!CB311</f>
        <v/>
      </c>
      <c r="H252" s="6" t="str">
        <f>データ入力!CC311</f>
        <v/>
      </c>
      <c r="I252" s="28" t="str">
        <f>データ入力!CD311</f>
        <v/>
      </c>
      <c r="J252" s="6" t="str">
        <f>データ入力!CE311</f>
        <v/>
      </c>
      <c r="K252" s="6" t="str">
        <f>データ入力!CF311</f>
        <v/>
      </c>
    </row>
    <row r="253" spans="1:11" ht="26.25" customHeight="1">
      <c r="A253" s="99" t="str">
        <f>データ入力!AI312</f>
        <v/>
      </c>
      <c r="B253" s="9" t="str">
        <f>データ入力!AJ312</f>
        <v/>
      </c>
      <c r="C253" s="28" t="str">
        <f>データ入力!AK312</f>
        <v/>
      </c>
      <c r="D253" s="148" t="str">
        <f>データ入力!BY312</f>
        <v/>
      </c>
      <c r="E253" s="31" t="str">
        <f>データ入力!BZ312</f>
        <v/>
      </c>
      <c r="F253" s="149" t="str">
        <f>データ入力!CA312</f>
        <v/>
      </c>
      <c r="G253" s="31" t="str">
        <f>データ入力!CB312</f>
        <v/>
      </c>
      <c r="H253" s="6" t="str">
        <f>データ入力!CC312</f>
        <v/>
      </c>
      <c r="I253" s="28" t="str">
        <f>データ入力!CD312</f>
        <v/>
      </c>
      <c r="J253" s="6" t="str">
        <f>データ入力!CE312</f>
        <v/>
      </c>
      <c r="K253" s="6" t="str">
        <f>データ入力!CF312</f>
        <v/>
      </c>
    </row>
    <row r="254" spans="1:11" ht="26.25" customHeight="1">
      <c r="A254" s="99" t="str">
        <f>データ入力!AI313</f>
        <v/>
      </c>
      <c r="B254" s="9" t="str">
        <f>データ入力!AJ313</f>
        <v/>
      </c>
      <c r="C254" s="28" t="str">
        <f>データ入力!AK313</f>
        <v/>
      </c>
      <c r="D254" s="148" t="str">
        <f>データ入力!BY313</f>
        <v/>
      </c>
      <c r="E254" s="31" t="str">
        <f>データ入力!BZ313</f>
        <v/>
      </c>
      <c r="F254" s="149" t="str">
        <f>データ入力!CA313</f>
        <v/>
      </c>
      <c r="G254" s="31" t="str">
        <f>データ入力!CB313</f>
        <v/>
      </c>
      <c r="H254" s="6" t="str">
        <f>データ入力!CC313</f>
        <v/>
      </c>
      <c r="I254" s="28" t="str">
        <f>データ入力!CD313</f>
        <v/>
      </c>
      <c r="J254" s="6" t="str">
        <f>データ入力!CE313</f>
        <v/>
      </c>
      <c r="K254" s="6" t="str">
        <f>データ入力!CF313</f>
        <v/>
      </c>
    </row>
    <row r="255" spans="1:11" ht="26.25" customHeight="1">
      <c r="A255" s="99" t="str">
        <f>データ入力!AI314</f>
        <v/>
      </c>
      <c r="B255" s="9" t="str">
        <f>データ入力!AJ314</f>
        <v/>
      </c>
      <c r="C255" s="28" t="str">
        <f>データ入力!AK314</f>
        <v/>
      </c>
      <c r="D255" s="148" t="str">
        <f>データ入力!BY314</f>
        <v/>
      </c>
      <c r="E255" s="31" t="str">
        <f>データ入力!BZ314</f>
        <v/>
      </c>
      <c r="F255" s="149" t="str">
        <f>データ入力!CA314</f>
        <v/>
      </c>
      <c r="G255" s="31" t="str">
        <f>データ入力!CB314</f>
        <v/>
      </c>
      <c r="H255" s="6" t="str">
        <f>データ入力!CC314</f>
        <v/>
      </c>
      <c r="I255" s="28" t="str">
        <f>データ入力!CD314</f>
        <v/>
      </c>
      <c r="J255" s="6" t="str">
        <f>データ入力!CE314</f>
        <v/>
      </c>
      <c r="K255" s="6" t="str">
        <f>データ入力!CF314</f>
        <v/>
      </c>
    </row>
    <row r="256" spans="1:11" ht="26.25" customHeight="1">
      <c r="A256" s="99" t="str">
        <f>データ入力!AI315</f>
        <v/>
      </c>
      <c r="B256" s="9" t="str">
        <f>データ入力!AJ315</f>
        <v/>
      </c>
      <c r="C256" s="28" t="str">
        <f>データ入力!AK315</f>
        <v/>
      </c>
      <c r="D256" s="148" t="str">
        <f>データ入力!BY315</f>
        <v/>
      </c>
      <c r="E256" s="31" t="str">
        <f>データ入力!BZ315</f>
        <v/>
      </c>
      <c r="F256" s="149" t="str">
        <f>データ入力!CA315</f>
        <v/>
      </c>
      <c r="G256" s="31" t="str">
        <f>データ入力!CB315</f>
        <v/>
      </c>
      <c r="H256" s="6" t="str">
        <f>データ入力!CC315</f>
        <v/>
      </c>
      <c r="I256" s="28" t="str">
        <f>データ入力!CD315</f>
        <v/>
      </c>
      <c r="J256" s="6" t="str">
        <f>データ入力!CE315</f>
        <v/>
      </c>
      <c r="K256" s="6" t="str">
        <f>データ入力!CF315</f>
        <v/>
      </c>
    </row>
    <row r="257" spans="1:11" ht="26.25" customHeight="1">
      <c r="A257" s="99" t="str">
        <f>データ入力!AI316</f>
        <v/>
      </c>
      <c r="B257" s="9" t="str">
        <f>データ入力!AJ316</f>
        <v/>
      </c>
      <c r="C257" s="28" t="str">
        <f>データ入力!AK316</f>
        <v/>
      </c>
      <c r="D257" s="148" t="str">
        <f>データ入力!BY316</f>
        <v/>
      </c>
      <c r="E257" s="31" t="str">
        <f>データ入力!BZ316</f>
        <v/>
      </c>
      <c r="F257" s="149" t="str">
        <f>データ入力!CA316</f>
        <v/>
      </c>
      <c r="G257" s="31" t="str">
        <f>データ入力!CB316</f>
        <v/>
      </c>
      <c r="H257" s="6" t="str">
        <f>データ入力!CC316</f>
        <v/>
      </c>
      <c r="I257" s="28" t="str">
        <f>データ入力!CD316</f>
        <v/>
      </c>
      <c r="J257" s="6" t="str">
        <f>データ入力!CE316</f>
        <v/>
      </c>
      <c r="K257" s="6" t="str">
        <f>データ入力!CF316</f>
        <v/>
      </c>
    </row>
    <row r="258" spans="1:11" ht="26.25" customHeight="1">
      <c r="A258" s="99" t="str">
        <f>データ入力!AI317</f>
        <v/>
      </c>
      <c r="B258" s="9" t="str">
        <f>データ入力!AJ317</f>
        <v/>
      </c>
      <c r="C258" s="28" t="str">
        <f>データ入力!AK317</f>
        <v/>
      </c>
      <c r="D258" s="148" t="str">
        <f>データ入力!BY317</f>
        <v/>
      </c>
      <c r="E258" s="31" t="str">
        <f>データ入力!BZ317</f>
        <v/>
      </c>
      <c r="F258" s="149" t="str">
        <f>データ入力!CA317</f>
        <v/>
      </c>
      <c r="G258" s="31" t="str">
        <f>データ入力!CB317</f>
        <v/>
      </c>
      <c r="H258" s="6" t="str">
        <f>データ入力!CC317</f>
        <v/>
      </c>
      <c r="I258" s="28" t="str">
        <f>データ入力!CD317</f>
        <v/>
      </c>
      <c r="J258" s="6" t="str">
        <f>データ入力!CE317</f>
        <v/>
      </c>
      <c r="K258" s="6" t="str">
        <f>データ入力!CF317</f>
        <v/>
      </c>
    </row>
    <row r="259" spans="1:11" ht="26.25" customHeight="1">
      <c r="A259" s="99" t="str">
        <f>データ入力!AI318</f>
        <v/>
      </c>
      <c r="B259" s="9" t="str">
        <f>データ入力!AJ318</f>
        <v/>
      </c>
      <c r="C259" s="28" t="str">
        <f>データ入力!AK318</f>
        <v/>
      </c>
      <c r="D259" s="148" t="str">
        <f>データ入力!BY318</f>
        <v/>
      </c>
      <c r="E259" s="31" t="str">
        <f>データ入力!BZ318</f>
        <v/>
      </c>
      <c r="F259" s="149" t="str">
        <f>データ入力!CA318</f>
        <v/>
      </c>
      <c r="G259" s="31" t="str">
        <f>データ入力!CB318</f>
        <v/>
      </c>
      <c r="H259" s="6" t="str">
        <f>データ入力!CC318</f>
        <v/>
      </c>
      <c r="I259" s="28" t="str">
        <f>データ入力!CD318</f>
        <v/>
      </c>
      <c r="J259" s="6" t="str">
        <f>データ入力!CE318</f>
        <v/>
      </c>
      <c r="K259" s="6" t="str">
        <f>データ入力!CF318</f>
        <v/>
      </c>
    </row>
    <row r="260" spans="1:11" ht="26.25" customHeight="1">
      <c r="A260" s="99" t="str">
        <f>データ入力!AI319</f>
        <v/>
      </c>
      <c r="B260" s="9" t="str">
        <f>データ入力!AJ319</f>
        <v/>
      </c>
      <c r="C260" s="28" t="str">
        <f>データ入力!AK319</f>
        <v/>
      </c>
      <c r="D260" s="148" t="str">
        <f>データ入力!BY319</f>
        <v/>
      </c>
      <c r="E260" s="31" t="str">
        <f>データ入力!BZ319</f>
        <v/>
      </c>
      <c r="F260" s="149" t="str">
        <f>データ入力!CA319</f>
        <v/>
      </c>
      <c r="G260" s="31" t="str">
        <f>データ入力!CB319</f>
        <v/>
      </c>
      <c r="H260" s="6" t="str">
        <f>データ入力!CC319</f>
        <v/>
      </c>
      <c r="I260" s="28" t="str">
        <f>データ入力!CD319</f>
        <v/>
      </c>
      <c r="J260" s="6" t="str">
        <f>データ入力!CE319</f>
        <v/>
      </c>
      <c r="K260" s="6" t="str">
        <f>データ入力!CF319</f>
        <v/>
      </c>
    </row>
    <row r="261" spans="1:11" ht="26.25" customHeight="1">
      <c r="A261" s="99" t="str">
        <f>データ入力!AI320</f>
        <v/>
      </c>
      <c r="B261" s="9" t="str">
        <f>データ入力!AJ320</f>
        <v/>
      </c>
      <c r="C261" s="28" t="str">
        <f>データ入力!AK320</f>
        <v/>
      </c>
      <c r="D261" s="148" t="str">
        <f>データ入力!BY320</f>
        <v/>
      </c>
      <c r="E261" s="31" t="str">
        <f>データ入力!BZ320</f>
        <v/>
      </c>
      <c r="F261" s="149" t="str">
        <f>データ入力!CA320</f>
        <v/>
      </c>
      <c r="G261" s="31" t="str">
        <f>データ入力!CB320</f>
        <v/>
      </c>
      <c r="H261" s="6" t="str">
        <f>データ入力!CC320</f>
        <v/>
      </c>
      <c r="I261" s="28" t="str">
        <f>データ入力!CD320</f>
        <v/>
      </c>
      <c r="J261" s="6" t="str">
        <f>データ入力!CE320</f>
        <v/>
      </c>
      <c r="K261" s="6" t="str">
        <f>データ入力!CF320</f>
        <v/>
      </c>
    </row>
    <row r="262" spans="1:11" ht="26.25" customHeight="1">
      <c r="A262" s="99" t="str">
        <f>データ入力!AI321</f>
        <v/>
      </c>
      <c r="B262" s="9" t="str">
        <f>データ入力!AJ321</f>
        <v/>
      </c>
      <c r="C262" s="28" t="str">
        <f>データ入力!AK321</f>
        <v/>
      </c>
      <c r="D262" s="148" t="str">
        <f>データ入力!BY321</f>
        <v/>
      </c>
      <c r="E262" s="31" t="str">
        <f>データ入力!BZ321</f>
        <v/>
      </c>
      <c r="F262" s="149" t="str">
        <f>データ入力!CA321</f>
        <v/>
      </c>
      <c r="G262" s="31" t="str">
        <f>データ入力!CB321</f>
        <v/>
      </c>
      <c r="H262" s="6" t="str">
        <f>データ入力!CC321</f>
        <v/>
      </c>
      <c r="I262" s="28" t="str">
        <f>データ入力!CD321</f>
        <v/>
      </c>
      <c r="J262" s="6" t="str">
        <f>データ入力!CE321</f>
        <v/>
      </c>
      <c r="K262" s="6" t="str">
        <f>データ入力!CF321</f>
        <v/>
      </c>
    </row>
    <row r="263" spans="1:11" ht="26.25" customHeight="1">
      <c r="A263" s="99" t="str">
        <f>データ入力!AI322</f>
        <v/>
      </c>
      <c r="B263" s="9" t="str">
        <f>データ入力!AJ322</f>
        <v/>
      </c>
      <c r="C263" s="28" t="str">
        <f>データ入力!AK322</f>
        <v/>
      </c>
      <c r="D263" s="148" t="str">
        <f>データ入力!BY322</f>
        <v/>
      </c>
      <c r="E263" s="31" t="str">
        <f>データ入力!BZ322</f>
        <v/>
      </c>
      <c r="F263" s="149" t="str">
        <f>データ入力!CA322</f>
        <v/>
      </c>
      <c r="G263" s="31" t="str">
        <f>データ入力!CB322</f>
        <v/>
      </c>
      <c r="H263" s="6" t="str">
        <f>データ入力!CC322</f>
        <v/>
      </c>
      <c r="I263" s="28" t="str">
        <f>データ入力!CD322</f>
        <v/>
      </c>
      <c r="J263" s="6" t="str">
        <f>データ入力!CE322</f>
        <v/>
      </c>
      <c r="K263" s="6" t="str">
        <f>データ入力!CF322</f>
        <v/>
      </c>
    </row>
    <row r="264" spans="1:11" ht="26.25" customHeight="1">
      <c r="A264" s="99" t="str">
        <f>データ入力!AI323</f>
        <v/>
      </c>
      <c r="B264" s="9" t="str">
        <f>データ入力!AJ323</f>
        <v/>
      </c>
      <c r="C264" s="28" t="str">
        <f>データ入力!AK323</f>
        <v/>
      </c>
      <c r="D264" s="148" t="str">
        <f>データ入力!BY323</f>
        <v/>
      </c>
      <c r="E264" s="31" t="str">
        <f>データ入力!BZ323</f>
        <v/>
      </c>
      <c r="F264" s="149" t="str">
        <f>データ入力!CA323</f>
        <v/>
      </c>
      <c r="G264" s="31" t="str">
        <f>データ入力!CB323</f>
        <v/>
      </c>
      <c r="H264" s="6" t="str">
        <f>データ入力!CC323</f>
        <v/>
      </c>
      <c r="I264" s="28" t="str">
        <f>データ入力!CD323</f>
        <v/>
      </c>
      <c r="J264" s="6" t="str">
        <f>データ入力!CE323</f>
        <v/>
      </c>
      <c r="K264" s="6" t="str">
        <f>データ入力!CF323</f>
        <v/>
      </c>
    </row>
    <row r="265" spans="1:11" ht="26.25" customHeight="1">
      <c r="A265" s="99" t="str">
        <f>データ入力!AI324</f>
        <v/>
      </c>
      <c r="B265" s="9" t="str">
        <f>データ入力!AJ324</f>
        <v/>
      </c>
      <c r="C265" s="28" t="str">
        <f>データ入力!AK324</f>
        <v/>
      </c>
      <c r="D265" s="148" t="str">
        <f>データ入力!BY324</f>
        <v/>
      </c>
      <c r="E265" s="31" t="str">
        <f>データ入力!BZ324</f>
        <v/>
      </c>
      <c r="F265" s="149" t="str">
        <f>データ入力!CA324</f>
        <v/>
      </c>
      <c r="G265" s="31" t="str">
        <f>データ入力!CB324</f>
        <v/>
      </c>
      <c r="H265" s="6" t="str">
        <f>データ入力!CC324</f>
        <v/>
      </c>
      <c r="I265" s="28" t="str">
        <f>データ入力!CD324</f>
        <v/>
      </c>
      <c r="J265" s="6" t="str">
        <f>データ入力!CE324</f>
        <v/>
      </c>
      <c r="K265" s="6" t="str">
        <f>データ入力!CF324</f>
        <v/>
      </c>
    </row>
    <row r="266" spans="1:11" ht="26.25" customHeight="1">
      <c r="A266" s="99" t="str">
        <f>データ入力!AI325</f>
        <v/>
      </c>
      <c r="B266" s="9" t="str">
        <f>データ入力!AJ325</f>
        <v/>
      </c>
      <c r="C266" s="28" t="str">
        <f>データ入力!AK325</f>
        <v/>
      </c>
      <c r="D266" s="148" t="str">
        <f>データ入力!BY325</f>
        <v/>
      </c>
      <c r="E266" s="31" t="str">
        <f>データ入力!BZ325</f>
        <v/>
      </c>
      <c r="F266" s="149" t="str">
        <f>データ入力!CA325</f>
        <v/>
      </c>
      <c r="G266" s="31" t="str">
        <f>データ入力!CB325</f>
        <v/>
      </c>
      <c r="H266" s="6" t="str">
        <f>データ入力!CC325</f>
        <v/>
      </c>
      <c r="I266" s="28" t="str">
        <f>データ入力!CD325</f>
        <v/>
      </c>
      <c r="J266" s="6" t="str">
        <f>データ入力!CE325</f>
        <v/>
      </c>
      <c r="K266" s="6" t="str">
        <f>データ入力!CF325</f>
        <v/>
      </c>
    </row>
    <row r="267" spans="1:11" ht="26.25" customHeight="1">
      <c r="A267" s="99" t="str">
        <f>データ入力!AI326</f>
        <v/>
      </c>
      <c r="B267" s="9" t="str">
        <f>データ入力!AJ326</f>
        <v/>
      </c>
      <c r="C267" s="28" t="str">
        <f>データ入力!AK326</f>
        <v/>
      </c>
      <c r="D267" s="148" t="str">
        <f>データ入力!BY326</f>
        <v/>
      </c>
      <c r="E267" s="31" t="str">
        <f>データ入力!BZ326</f>
        <v/>
      </c>
      <c r="F267" s="149" t="str">
        <f>データ入力!CA326</f>
        <v/>
      </c>
      <c r="G267" s="31" t="str">
        <f>データ入力!CB326</f>
        <v/>
      </c>
      <c r="H267" s="6" t="str">
        <f>データ入力!CC326</f>
        <v/>
      </c>
      <c r="I267" s="28" t="str">
        <f>データ入力!CD326</f>
        <v/>
      </c>
      <c r="J267" s="6" t="str">
        <f>データ入力!CE326</f>
        <v/>
      </c>
      <c r="K267" s="6" t="str">
        <f>データ入力!CF326</f>
        <v/>
      </c>
    </row>
    <row r="268" spans="1:11" ht="26.25" customHeight="1">
      <c r="A268" s="99" t="str">
        <f>データ入力!AI327</f>
        <v/>
      </c>
      <c r="B268" s="9" t="str">
        <f>データ入力!AJ327</f>
        <v/>
      </c>
      <c r="C268" s="28" t="str">
        <f>データ入力!AK327</f>
        <v/>
      </c>
      <c r="D268" s="148" t="str">
        <f>データ入力!BY327</f>
        <v/>
      </c>
      <c r="E268" s="31" t="str">
        <f>データ入力!BZ327</f>
        <v/>
      </c>
      <c r="F268" s="149" t="str">
        <f>データ入力!CA327</f>
        <v/>
      </c>
      <c r="G268" s="31" t="str">
        <f>データ入力!CB327</f>
        <v/>
      </c>
      <c r="H268" s="6" t="str">
        <f>データ入力!CC327</f>
        <v/>
      </c>
      <c r="I268" s="28" t="str">
        <f>データ入力!CD327</f>
        <v/>
      </c>
      <c r="J268" s="6" t="str">
        <f>データ入力!CE327</f>
        <v/>
      </c>
      <c r="K268" s="6" t="str">
        <f>データ入力!CF327</f>
        <v/>
      </c>
    </row>
    <row r="269" spans="1:11" ht="26.25" customHeight="1">
      <c r="A269" s="99" t="str">
        <f>データ入力!AI328</f>
        <v/>
      </c>
      <c r="B269" s="9" t="str">
        <f>データ入力!AJ328</f>
        <v/>
      </c>
      <c r="C269" s="28" t="str">
        <f>データ入力!AK328</f>
        <v/>
      </c>
      <c r="D269" s="148" t="str">
        <f>データ入力!BY328</f>
        <v/>
      </c>
      <c r="E269" s="31" t="str">
        <f>データ入力!BZ328</f>
        <v/>
      </c>
      <c r="F269" s="149" t="str">
        <f>データ入力!CA328</f>
        <v/>
      </c>
      <c r="G269" s="31" t="str">
        <f>データ入力!CB328</f>
        <v/>
      </c>
      <c r="H269" s="6" t="str">
        <f>データ入力!CC328</f>
        <v/>
      </c>
      <c r="I269" s="28" t="str">
        <f>データ入力!CD328</f>
        <v/>
      </c>
      <c r="J269" s="6" t="str">
        <f>データ入力!CE328</f>
        <v/>
      </c>
      <c r="K269" s="6" t="str">
        <f>データ入力!CF328</f>
        <v/>
      </c>
    </row>
    <row r="270" spans="1:11" ht="26.25" customHeight="1">
      <c r="A270" s="99" t="str">
        <f>データ入力!AI329</f>
        <v/>
      </c>
      <c r="B270" s="9" t="str">
        <f>データ入力!AJ329</f>
        <v/>
      </c>
      <c r="C270" s="28" t="str">
        <f>データ入力!AK329</f>
        <v/>
      </c>
      <c r="D270" s="148" t="str">
        <f>データ入力!BY329</f>
        <v/>
      </c>
      <c r="E270" s="31" t="str">
        <f>データ入力!BZ329</f>
        <v/>
      </c>
      <c r="F270" s="149" t="str">
        <f>データ入力!CA329</f>
        <v/>
      </c>
      <c r="G270" s="31" t="str">
        <f>データ入力!CB329</f>
        <v/>
      </c>
      <c r="H270" s="6" t="str">
        <f>データ入力!CC329</f>
        <v/>
      </c>
      <c r="I270" s="28" t="str">
        <f>データ入力!CD329</f>
        <v/>
      </c>
      <c r="J270" s="6" t="str">
        <f>データ入力!CE329</f>
        <v/>
      </c>
      <c r="K270" s="6" t="str">
        <f>データ入力!CF329</f>
        <v/>
      </c>
    </row>
    <row r="271" spans="1:11" ht="26.25" customHeight="1">
      <c r="A271" s="99" t="str">
        <f>データ入力!AI330</f>
        <v/>
      </c>
      <c r="B271" s="9" t="str">
        <f>データ入力!AJ330</f>
        <v/>
      </c>
      <c r="C271" s="28" t="str">
        <f>データ入力!AK330</f>
        <v/>
      </c>
      <c r="D271" s="148" t="str">
        <f>データ入力!BY330</f>
        <v/>
      </c>
      <c r="E271" s="31" t="str">
        <f>データ入力!BZ330</f>
        <v/>
      </c>
      <c r="F271" s="149" t="str">
        <f>データ入力!CA330</f>
        <v/>
      </c>
      <c r="G271" s="31" t="str">
        <f>データ入力!CB330</f>
        <v/>
      </c>
      <c r="H271" s="6" t="str">
        <f>データ入力!CC330</f>
        <v/>
      </c>
      <c r="I271" s="28" t="str">
        <f>データ入力!CD330</f>
        <v/>
      </c>
      <c r="J271" s="6" t="str">
        <f>データ入力!CE330</f>
        <v/>
      </c>
      <c r="K271" s="6" t="str">
        <f>データ入力!CF330</f>
        <v/>
      </c>
    </row>
    <row r="272" spans="1:11" ht="26.25" customHeight="1">
      <c r="A272" s="99" t="str">
        <f>データ入力!AI331</f>
        <v/>
      </c>
      <c r="B272" s="9" t="str">
        <f>データ入力!AJ331</f>
        <v/>
      </c>
      <c r="C272" s="28" t="str">
        <f>データ入力!AK331</f>
        <v/>
      </c>
      <c r="D272" s="148" t="str">
        <f>データ入力!BY331</f>
        <v/>
      </c>
      <c r="E272" s="31" t="str">
        <f>データ入力!BZ331</f>
        <v/>
      </c>
      <c r="F272" s="149" t="str">
        <f>データ入力!CA331</f>
        <v/>
      </c>
      <c r="G272" s="31" t="str">
        <f>データ入力!CB331</f>
        <v/>
      </c>
      <c r="H272" s="6" t="str">
        <f>データ入力!CC331</f>
        <v/>
      </c>
      <c r="I272" s="28" t="str">
        <f>データ入力!CD331</f>
        <v/>
      </c>
      <c r="J272" s="6" t="str">
        <f>データ入力!CE331</f>
        <v/>
      </c>
      <c r="K272" s="6" t="str">
        <f>データ入力!CF331</f>
        <v/>
      </c>
    </row>
    <row r="273" spans="1:11" ht="26.25" customHeight="1">
      <c r="A273" s="99" t="str">
        <f>データ入力!AI332</f>
        <v/>
      </c>
      <c r="B273" s="9" t="str">
        <f>データ入力!AJ332</f>
        <v/>
      </c>
      <c r="C273" s="28" t="str">
        <f>データ入力!AK332</f>
        <v/>
      </c>
      <c r="D273" s="148" t="str">
        <f>データ入力!BY332</f>
        <v/>
      </c>
      <c r="E273" s="31" t="str">
        <f>データ入力!BZ332</f>
        <v/>
      </c>
      <c r="F273" s="149" t="str">
        <f>データ入力!CA332</f>
        <v/>
      </c>
      <c r="G273" s="31" t="str">
        <f>データ入力!CB332</f>
        <v/>
      </c>
      <c r="H273" s="6" t="str">
        <f>データ入力!CC332</f>
        <v/>
      </c>
      <c r="I273" s="28" t="str">
        <f>データ入力!CD332</f>
        <v/>
      </c>
      <c r="J273" s="6" t="str">
        <f>データ入力!CE332</f>
        <v/>
      </c>
      <c r="K273" s="6" t="str">
        <f>データ入力!CF332</f>
        <v/>
      </c>
    </row>
    <row r="274" spans="1:11" ht="26.25" customHeight="1">
      <c r="A274" s="99" t="str">
        <f>データ入力!AI333</f>
        <v/>
      </c>
      <c r="B274" s="9" t="str">
        <f>データ入力!AJ333</f>
        <v/>
      </c>
      <c r="C274" s="28" t="str">
        <f>データ入力!AK333</f>
        <v/>
      </c>
      <c r="D274" s="148" t="str">
        <f>データ入力!BY333</f>
        <v/>
      </c>
      <c r="E274" s="31" t="str">
        <f>データ入力!BZ333</f>
        <v/>
      </c>
      <c r="F274" s="149" t="str">
        <f>データ入力!CA333</f>
        <v/>
      </c>
      <c r="G274" s="31" t="str">
        <f>データ入力!CB333</f>
        <v/>
      </c>
      <c r="H274" s="6" t="str">
        <f>データ入力!CC333</f>
        <v/>
      </c>
      <c r="I274" s="28" t="str">
        <f>データ入力!CD333</f>
        <v/>
      </c>
      <c r="J274" s="6" t="str">
        <f>データ入力!CE333</f>
        <v/>
      </c>
      <c r="K274" s="6" t="str">
        <f>データ入力!CF333</f>
        <v/>
      </c>
    </row>
    <row r="275" spans="1:11" ht="26.25" customHeight="1">
      <c r="A275" s="99" t="str">
        <f>データ入力!AI334</f>
        <v/>
      </c>
      <c r="B275" s="9" t="str">
        <f>データ入力!AJ334</f>
        <v/>
      </c>
      <c r="C275" s="28" t="str">
        <f>データ入力!AK334</f>
        <v/>
      </c>
      <c r="D275" s="148" t="str">
        <f>データ入力!BY334</f>
        <v/>
      </c>
      <c r="E275" s="31" t="str">
        <f>データ入力!BZ334</f>
        <v/>
      </c>
      <c r="F275" s="149" t="str">
        <f>データ入力!CA334</f>
        <v/>
      </c>
      <c r="G275" s="31" t="str">
        <f>データ入力!CB334</f>
        <v/>
      </c>
      <c r="H275" s="6" t="str">
        <f>データ入力!CC334</f>
        <v/>
      </c>
      <c r="I275" s="28" t="str">
        <f>データ入力!CD334</f>
        <v/>
      </c>
      <c r="J275" s="6" t="str">
        <f>データ入力!CE334</f>
        <v/>
      </c>
      <c r="K275" s="6" t="str">
        <f>データ入力!CF334</f>
        <v/>
      </c>
    </row>
    <row r="276" spans="1:11" ht="26.25" customHeight="1">
      <c r="A276" s="99" t="str">
        <f>データ入力!AI335</f>
        <v/>
      </c>
      <c r="B276" s="9" t="str">
        <f>データ入力!AJ335</f>
        <v/>
      </c>
      <c r="C276" s="28" t="str">
        <f>データ入力!AK335</f>
        <v/>
      </c>
      <c r="D276" s="148" t="str">
        <f>データ入力!BY335</f>
        <v/>
      </c>
      <c r="E276" s="31" t="str">
        <f>データ入力!BZ335</f>
        <v/>
      </c>
      <c r="F276" s="149" t="str">
        <f>データ入力!CA335</f>
        <v/>
      </c>
      <c r="G276" s="31" t="str">
        <f>データ入力!CB335</f>
        <v/>
      </c>
      <c r="H276" s="6" t="str">
        <f>データ入力!CC335</f>
        <v/>
      </c>
      <c r="I276" s="28" t="str">
        <f>データ入力!CD335</f>
        <v/>
      </c>
      <c r="J276" s="6" t="str">
        <f>データ入力!CE335</f>
        <v/>
      </c>
      <c r="K276" s="6" t="str">
        <f>データ入力!CF335</f>
        <v/>
      </c>
    </row>
    <row r="277" spans="1:11" ht="26.25" customHeight="1">
      <c r="A277" s="99" t="str">
        <f>データ入力!AI336</f>
        <v/>
      </c>
      <c r="B277" s="9" t="str">
        <f>データ入力!AJ336</f>
        <v/>
      </c>
      <c r="C277" s="28" t="str">
        <f>データ入力!AK336</f>
        <v/>
      </c>
      <c r="D277" s="148" t="str">
        <f>データ入力!BY336</f>
        <v/>
      </c>
      <c r="E277" s="31" t="str">
        <f>データ入力!BZ336</f>
        <v/>
      </c>
      <c r="F277" s="149" t="str">
        <f>データ入力!CA336</f>
        <v/>
      </c>
      <c r="G277" s="31" t="str">
        <f>データ入力!CB336</f>
        <v/>
      </c>
      <c r="H277" s="6" t="str">
        <f>データ入力!CC336</f>
        <v/>
      </c>
      <c r="I277" s="28" t="str">
        <f>データ入力!CD336</f>
        <v/>
      </c>
      <c r="J277" s="6" t="str">
        <f>データ入力!CE336</f>
        <v/>
      </c>
      <c r="K277" s="6" t="str">
        <f>データ入力!CF336</f>
        <v/>
      </c>
    </row>
    <row r="278" spans="1:11" ht="26.25" customHeight="1">
      <c r="A278" s="99" t="str">
        <f>データ入力!AI337</f>
        <v/>
      </c>
      <c r="B278" s="9" t="str">
        <f>データ入力!AJ337</f>
        <v/>
      </c>
      <c r="C278" s="28" t="str">
        <f>データ入力!AK337</f>
        <v/>
      </c>
      <c r="D278" s="148" t="str">
        <f>データ入力!BY337</f>
        <v/>
      </c>
      <c r="E278" s="31" t="str">
        <f>データ入力!BZ337</f>
        <v/>
      </c>
      <c r="F278" s="149" t="str">
        <f>データ入力!CA337</f>
        <v/>
      </c>
      <c r="G278" s="31" t="str">
        <f>データ入力!CB337</f>
        <v/>
      </c>
      <c r="H278" s="6" t="str">
        <f>データ入力!CC337</f>
        <v/>
      </c>
      <c r="I278" s="28" t="str">
        <f>データ入力!CD337</f>
        <v/>
      </c>
      <c r="J278" s="6" t="str">
        <f>データ入力!CE337</f>
        <v/>
      </c>
      <c r="K278" s="6" t="str">
        <f>データ入力!CF337</f>
        <v/>
      </c>
    </row>
    <row r="279" spans="1:11" ht="26.25" customHeight="1">
      <c r="A279" s="99" t="str">
        <f>データ入力!AI338</f>
        <v/>
      </c>
      <c r="B279" s="9" t="str">
        <f>データ入力!AJ338</f>
        <v/>
      </c>
      <c r="C279" s="28" t="str">
        <f>データ入力!AK338</f>
        <v/>
      </c>
      <c r="D279" s="148" t="str">
        <f>データ入力!BY338</f>
        <v/>
      </c>
      <c r="E279" s="31" t="str">
        <f>データ入力!BZ338</f>
        <v/>
      </c>
      <c r="F279" s="149" t="str">
        <f>データ入力!CA338</f>
        <v/>
      </c>
      <c r="G279" s="31" t="str">
        <f>データ入力!CB338</f>
        <v/>
      </c>
      <c r="H279" s="6" t="str">
        <f>データ入力!CC338</f>
        <v/>
      </c>
      <c r="I279" s="28" t="str">
        <f>データ入力!CD338</f>
        <v/>
      </c>
      <c r="J279" s="6" t="str">
        <f>データ入力!CE338</f>
        <v/>
      </c>
      <c r="K279" s="6" t="str">
        <f>データ入力!CF338</f>
        <v/>
      </c>
    </row>
    <row r="280" spans="1:11" ht="26.25" customHeight="1">
      <c r="A280" s="99" t="str">
        <f>データ入力!AI339</f>
        <v/>
      </c>
      <c r="B280" s="9" t="str">
        <f>データ入力!AJ339</f>
        <v/>
      </c>
      <c r="C280" s="28" t="str">
        <f>データ入力!AK339</f>
        <v/>
      </c>
      <c r="D280" s="148" t="str">
        <f>データ入力!BY339</f>
        <v/>
      </c>
      <c r="E280" s="31" t="str">
        <f>データ入力!BZ339</f>
        <v/>
      </c>
      <c r="F280" s="149" t="str">
        <f>データ入力!CA339</f>
        <v/>
      </c>
      <c r="G280" s="31" t="str">
        <f>データ入力!CB339</f>
        <v/>
      </c>
      <c r="H280" s="6" t="str">
        <f>データ入力!CC339</f>
        <v/>
      </c>
      <c r="I280" s="28" t="str">
        <f>データ入力!CD339</f>
        <v/>
      </c>
      <c r="J280" s="6" t="str">
        <f>データ入力!CE339</f>
        <v/>
      </c>
      <c r="K280" s="6" t="str">
        <f>データ入力!CF339</f>
        <v/>
      </c>
    </row>
    <row r="281" spans="1:11" ht="26.25" customHeight="1">
      <c r="A281" s="99" t="str">
        <f>データ入力!AI340</f>
        <v/>
      </c>
      <c r="B281" s="9" t="str">
        <f>データ入力!AJ340</f>
        <v/>
      </c>
      <c r="C281" s="28" t="str">
        <f>データ入力!AK340</f>
        <v/>
      </c>
      <c r="D281" s="148" t="str">
        <f>データ入力!BY340</f>
        <v/>
      </c>
      <c r="E281" s="31" t="str">
        <f>データ入力!BZ340</f>
        <v/>
      </c>
      <c r="F281" s="149" t="str">
        <f>データ入力!CA340</f>
        <v/>
      </c>
      <c r="G281" s="31" t="str">
        <f>データ入力!CB340</f>
        <v/>
      </c>
      <c r="H281" s="6" t="str">
        <f>データ入力!CC340</f>
        <v/>
      </c>
      <c r="I281" s="28" t="str">
        <f>データ入力!CD340</f>
        <v/>
      </c>
      <c r="J281" s="6" t="str">
        <f>データ入力!CE340</f>
        <v/>
      </c>
      <c r="K281" s="6" t="str">
        <f>データ入力!CF340</f>
        <v/>
      </c>
    </row>
    <row r="282" spans="1:11" ht="26.25" customHeight="1">
      <c r="A282" s="99" t="str">
        <f>データ入力!AI341</f>
        <v/>
      </c>
      <c r="B282" s="9" t="str">
        <f>データ入力!AJ341</f>
        <v/>
      </c>
      <c r="C282" s="28" t="str">
        <f>データ入力!AK341</f>
        <v/>
      </c>
      <c r="D282" s="148" t="str">
        <f>データ入力!BY341</f>
        <v/>
      </c>
      <c r="E282" s="31" t="str">
        <f>データ入力!BZ341</f>
        <v/>
      </c>
      <c r="F282" s="149" t="str">
        <f>データ入力!CA341</f>
        <v/>
      </c>
      <c r="G282" s="31" t="str">
        <f>データ入力!CB341</f>
        <v/>
      </c>
      <c r="H282" s="6" t="str">
        <f>データ入力!CC341</f>
        <v/>
      </c>
      <c r="I282" s="28" t="str">
        <f>データ入力!CD341</f>
        <v/>
      </c>
      <c r="J282" s="6" t="str">
        <f>データ入力!CE341</f>
        <v/>
      </c>
      <c r="K282" s="6" t="str">
        <f>データ入力!CF341</f>
        <v/>
      </c>
    </row>
    <row r="283" spans="1:11" ht="26.25" customHeight="1">
      <c r="A283" s="99" t="str">
        <f>データ入力!AI342</f>
        <v/>
      </c>
      <c r="B283" s="9" t="str">
        <f>データ入力!AJ342</f>
        <v/>
      </c>
      <c r="C283" s="28" t="str">
        <f>データ入力!AK342</f>
        <v/>
      </c>
      <c r="D283" s="148" t="str">
        <f>データ入力!BY342</f>
        <v/>
      </c>
      <c r="E283" s="31" t="str">
        <f>データ入力!BZ342</f>
        <v/>
      </c>
      <c r="F283" s="149" t="str">
        <f>データ入力!CA342</f>
        <v/>
      </c>
      <c r="G283" s="31" t="str">
        <f>データ入力!CB342</f>
        <v/>
      </c>
      <c r="H283" s="6" t="str">
        <f>データ入力!CC342</f>
        <v/>
      </c>
      <c r="I283" s="28" t="str">
        <f>データ入力!CD342</f>
        <v/>
      </c>
      <c r="J283" s="6" t="str">
        <f>データ入力!CE342</f>
        <v/>
      </c>
      <c r="K283" s="6" t="str">
        <f>データ入力!CF342</f>
        <v/>
      </c>
    </row>
    <row r="284" spans="1:11" ht="26.25" customHeight="1">
      <c r="A284" s="99" t="str">
        <f>データ入力!AI343</f>
        <v/>
      </c>
      <c r="B284" s="9" t="str">
        <f>データ入力!AJ343</f>
        <v/>
      </c>
      <c r="C284" s="28" t="str">
        <f>データ入力!AK343</f>
        <v/>
      </c>
      <c r="D284" s="148" t="str">
        <f>データ入力!BY343</f>
        <v/>
      </c>
      <c r="E284" s="31" t="str">
        <f>データ入力!BZ343</f>
        <v/>
      </c>
      <c r="F284" s="149" t="str">
        <f>データ入力!CA343</f>
        <v/>
      </c>
      <c r="G284" s="31" t="str">
        <f>データ入力!CB343</f>
        <v/>
      </c>
      <c r="H284" s="6" t="str">
        <f>データ入力!CC343</f>
        <v/>
      </c>
      <c r="I284" s="28" t="str">
        <f>データ入力!CD343</f>
        <v/>
      </c>
      <c r="J284" s="6" t="str">
        <f>データ入力!CE343</f>
        <v/>
      </c>
      <c r="K284" s="6" t="str">
        <f>データ入力!CF343</f>
        <v/>
      </c>
    </row>
    <row r="285" spans="1:11" ht="26.25" customHeight="1">
      <c r="A285" s="99" t="str">
        <f>データ入力!AI344</f>
        <v/>
      </c>
      <c r="B285" s="9" t="str">
        <f>データ入力!AJ344</f>
        <v/>
      </c>
      <c r="C285" s="28" t="str">
        <f>データ入力!AK344</f>
        <v/>
      </c>
      <c r="D285" s="148" t="str">
        <f>データ入力!BY344</f>
        <v/>
      </c>
      <c r="E285" s="31" t="str">
        <f>データ入力!BZ344</f>
        <v/>
      </c>
      <c r="F285" s="149" t="str">
        <f>データ入力!CA344</f>
        <v/>
      </c>
      <c r="G285" s="31" t="str">
        <f>データ入力!CB344</f>
        <v/>
      </c>
      <c r="H285" s="6" t="str">
        <f>データ入力!CC344</f>
        <v/>
      </c>
      <c r="I285" s="28" t="str">
        <f>データ入力!CD344</f>
        <v/>
      </c>
      <c r="J285" s="6" t="str">
        <f>データ入力!CE344</f>
        <v/>
      </c>
      <c r="K285" s="6" t="str">
        <f>データ入力!CF344</f>
        <v/>
      </c>
    </row>
    <row r="286" spans="1:11" ht="26.25" customHeight="1">
      <c r="A286" s="99" t="str">
        <f>データ入力!AI345</f>
        <v/>
      </c>
      <c r="B286" s="9" t="str">
        <f>データ入力!AJ345</f>
        <v/>
      </c>
      <c r="C286" s="28" t="str">
        <f>データ入力!AK345</f>
        <v/>
      </c>
      <c r="D286" s="148" t="str">
        <f>データ入力!BY345</f>
        <v/>
      </c>
      <c r="E286" s="31" t="str">
        <f>データ入力!BZ345</f>
        <v/>
      </c>
      <c r="F286" s="149" t="str">
        <f>データ入力!CA345</f>
        <v/>
      </c>
      <c r="G286" s="31" t="str">
        <f>データ入力!CB345</f>
        <v/>
      </c>
      <c r="H286" s="6" t="str">
        <f>データ入力!CC345</f>
        <v/>
      </c>
      <c r="I286" s="28" t="str">
        <f>データ入力!CD345</f>
        <v/>
      </c>
      <c r="J286" s="6" t="str">
        <f>データ入力!CE345</f>
        <v/>
      </c>
      <c r="K286" s="6" t="str">
        <f>データ入力!CF345</f>
        <v/>
      </c>
    </row>
    <row r="287" spans="1:11" ht="26.25" customHeight="1">
      <c r="A287" s="99" t="str">
        <f>データ入力!AI346</f>
        <v/>
      </c>
      <c r="B287" s="9" t="str">
        <f>データ入力!AJ346</f>
        <v/>
      </c>
      <c r="C287" s="28" t="str">
        <f>データ入力!AK346</f>
        <v/>
      </c>
      <c r="D287" s="148" t="str">
        <f>データ入力!BY346</f>
        <v/>
      </c>
      <c r="E287" s="31" t="str">
        <f>データ入力!BZ346</f>
        <v/>
      </c>
      <c r="F287" s="149" t="str">
        <f>データ入力!CA346</f>
        <v/>
      </c>
      <c r="G287" s="31" t="str">
        <f>データ入力!CB346</f>
        <v/>
      </c>
      <c r="H287" s="6" t="str">
        <f>データ入力!CC346</f>
        <v/>
      </c>
      <c r="I287" s="28" t="str">
        <f>データ入力!CD346</f>
        <v/>
      </c>
      <c r="J287" s="6" t="str">
        <f>データ入力!CE346</f>
        <v/>
      </c>
      <c r="K287" s="6" t="str">
        <f>データ入力!CF346</f>
        <v/>
      </c>
    </row>
    <row r="288" spans="1:11" ht="26.25" customHeight="1">
      <c r="A288" s="99" t="str">
        <f>データ入力!AI347</f>
        <v/>
      </c>
      <c r="B288" s="9" t="str">
        <f>データ入力!AJ347</f>
        <v/>
      </c>
      <c r="C288" s="28" t="str">
        <f>データ入力!AK347</f>
        <v/>
      </c>
      <c r="D288" s="148" t="str">
        <f>データ入力!BY347</f>
        <v/>
      </c>
      <c r="E288" s="31" t="str">
        <f>データ入力!BZ347</f>
        <v/>
      </c>
      <c r="F288" s="149" t="str">
        <f>データ入力!CA347</f>
        <v/>
      </c>
      <c r="G288" s="31" t="str">
        <f>データ入力!CB347</f>
        <v/>
      </c>
      <c r="H288" s="6" t="str">
        <f>データ入力!CC347</f>
        <v/>
      </c>
      <c r="I288" s="28" t="str">
        <f>データ入力!CD347</f>
        <v/>
      </c>
      <c r="J288" s="6" t="str">
        <f>データ入力!CE347</f>
        <v/>
      </c>
      <c r="K288" s="6" t="str">
        <f>データ入力!CF347</f>
        <v/>
      </c>
    </row>
    <row r="289" spans="1:11" ht="26.25" customHeight="1">
      <c r="A289" s="99" t="str">
        <f>データ入力!AI348</f>
        <v/>
      </c>
      <c r="B289" s="9" t="str">
        <f>データ入力!AJ348</f>
        <v/>
      </c>
      <c r="C289" s="28" t="str">
        <f>データ入力!AK348</f>
        <v/>
      </c>
      <c r="D289" s="148" t="str">
        <f>データ入力!BY348</f>
        <v/>
      </c>
      <c r="E289" s="31" t="str">
        <f>データ入力!BZ348</f>
        <v/>
      </c>
      <c r="F289" s="149" t="str">
        <f>データ入力!CA348</f>
        <v/>
      </c>
      <c r="G289" s="31" t="str">
        <f>データ入力!CB348</f>
        <v/>
      </c>
      <c r="H289" s="6" t="str">
        <f>データ入力!CC348</f>
        <v/>
      </c>
      <c r="I289" s="28" t="str">
        <f>データ入力!CD348</f>
        <v/>
      </c>
      <c r="J289" s="6" t="str">
        <f>データ入力!CE348</f>
        <v/>
      </c>
      <c r="K289" s="6" t="str">
        <f>データ入力!CF348</f>
        <v/>
      </c>
    </row>
    <row r="290" spans="1:11" ht="26.25" customHeight="1">
      <c r="A290" s="99" t="str">
        <f>データ入力!AI349</f>
        <v/>
      </c>
      <c r="B290" s="9" t="str">
        <f>データ入力!AJ349</f>
        <v/>
      </c>
      <c r="C290" s="28" t="str">
        <f>データ入力!AK349</f>
        <v/>
      </c>
      <c r="D290" s="148" t="str">
        <f>データ入力!BY349</f>
        <v/>
      </c>
      <c r="E290" s="31" t="str">
        <f>データ入力!BZ349</f>
        <v/>
      </c>
      <c r="F290" s="149" t="str">
        <f>データ入力!CA349</f>
        <v/>
      </c>
      <c r="G290" s="31" t="str">
        <f>データ入力!CB349</f>
        <v/>
      </c>
      <c r="H290" s="6" t="str">
        <f>データ入力!CC349</f>
        <v/>
      </c>
      <c r="I290" s="28" t="str">
        <f>データ入力!CD349</f>
        <v/>
      </c>
      <c r="J290" s="6" t="str">
        <f>データ入力!CE349</f>
        <v/>
      </c>
      <c r="K290" s="6" t="str">
        <f>データ入力!CF349</f>
        <v/>
      </c>
    </row>
    <row r="291" spans="1:11" ht="26.25" customHeight="1">
      <c r="A291" s="99" t="str">
        <f>データ入力!AI350</f>
        <v/>
      </c>
      <c r="B291" s="9" t="str">
        <f>データ入力!AJ350</f>
        <v/>
      </c>
      <c r="C291" s="28" t="str">
        <f>データ入力!AK350</f>
        <v/>
      </c>
      <c r="D291" s="148" t="str">
        <f>データ入力!BY350</f>
        <v/>
      </c>
      <c r="E291" s="31" t="str">
        <f>データ入力!BZ350</f>
        <v/>
      </c>
      <c r="F291" s="149" t="str">
        <f>データ入力!CA350</f>
        <v/>
      </c>
      <c r="G291" s="31" t="str">
        <f>データ入力!CB350</f>
        <v/>
      </c>
      <c r="H291" s="6" t="str">
        <f>データ入力!CC350</f>
        <v/>
      </c>
      <c r="I291" s="28" t="str">
        <f>データ入力!CD350</f>
        <v/>
      </c>
      <c r="J291" s="6" t="str">
        <f>データ入力!CE350</f>
        <v/>
      </c>
      <c r="K291" s="6" t="str">
        <f>データ入力!CF350</f>
        <v/>
      </c>
    </row>
    <row r="292" spans="1:11" ht="26.25" customHeight="1">
      <c r="A292" s="99" t="str">
        <f>データ入力!AI351</f>
        <v/>
      </c>
      <c r="B292" s="9" t="str">
        <f>データ入力!AJ351</f>
        <v/>
      </c>
      <c r="C292" s="28" t="str">
        <f>データ入力!AK351</f>
        <v/>
      </c>
      <c r="D292" s="148" t="str">
        <f>データ入力!BY351</f>
        <v/>
      </c>
      <c r="E292" s="31" t="str">
        <f>データ入力!BZ351</f>
        <v/>
      </c>
      <c r="F292" s="149" t="str">
        <f>データ入力!CA351</f>
        <v/>
      </c>
      <c r="G292" s="31" t="str">
        <f>データ入力!CB351</f>
        <v/>
      </c>
      <c r="H292" s="6" t="str">
        <f>データ入力!CC351</f>
        <v/>
      </c>
      <c r="I292" s="28" t="str">
        <f>データ入力!CD351</f>
        <v/>
      </c>
      <c r="J292" s="6" t="str">
        <f>データ入力!CE351</f>
        <v/>
      </c>
      <c r="K292" s="6" t="str">
        <f>データ入力!CF351</f>
        <v/>
      </c>
    </row>
    <row r="293" spans="1:11" ht="26.25" customHeight="1">
      <c r="A293" s="99" t="str">
        <f>データ入力!AI352</f>
        <v/>
      </c>
      <c r="B293" s="9" t="str">
        <f>データ入力!AJ352</f>
        <v/>
      </c>
      <c r="C293" s="28" t="str">
        <f>データ入力!AK352</f>
        <v/>
      </c>
      <c r="D293" s="148" t="str">
        <f>データ入力!BY352</f>
        <v/>
      </c>
      <c r="E293" s="31" t="str">
        <f>データ入力!BZ352</f>
        <v/>
      </c>
      <c r="F293" s="149" t="str">
        <f>データ入力!CA352</f>
        <v/>
      </c>
      <c r="G293" s="31" t="str">
        <f>データ入力!CB352</f>
        <v/>
      </c>
      <c r="H293" s="6" t="str">
        <f>データ入力!CC352</f>
        <v/>
      </c>
      <c r="I293" s="28" t="str">
        <f>データ入力!CD352</f>
        <v/>
      </c>
      <c r="J293" s="6" t="str">
        <f>データ入力!CE352</f>
        <v/>
      </c>
      <c r="K293" s="6" t="str">
        <f>データ入力!CF352</f>
        <v/>
      </c>
    </row>
    <row r="294" spans="1:11" ht="26.25" customHeight="1">
      <c r="A294" s="99" t="str">
        <f>データ入力!AI353</f>
        <v/>
      </c>
      <c r="B294" s="9" t="str">
        <f>データ入力!AJ353</f>
        <v/>
      </c>
      <c r="C294" s="28" t="str">
        <f>データ入力!AK353</f>
        <v/>
      </c>
      <c r="D294" s="148" t="str">
        <f>データ入力!BY353</f>
        <v/>
      </c>
      <c r="E294" s="31" t="str">
        <f>データ入力!BZ353</f>
        <v/>
      </c>
      <c r="F294" s="149" t="str">
        <f>データ入力!CA353</f>
        <v/>
      </c>
      <c r="G294" s="31" t="str">
        <f>データ入力!CB353</f>
        <v/>
      </c>
      <c r="H294" s="6" t="str">
        <f>データ入力!CC353</f>
        <v/>
      </c>
      <c r="I294" s="28" t="str">
        <f>データ入力!CD353</f>
        <v/>
      </c>
      <c r="J294" s="6" t="str">
        <f>データ入力!CE353</f>
        <v/>
      </c>
      <c r="K294" s="6" t="str">
        <f>データ入力!CF353</f>
        <v/>
      </c>
    </row>
    <row r="295" spans="1:11" ht="26.25" customHeight="1">
      <c r="A295" s="99" t="str">
        <f>データ入力!AI354</f>
        <v/>
      </c>
      <c r="B295" s="9" t="str">
        <f>データ入力!AJ354</f>
        <v/>
      </c>
      <c r="C295" s="28" t="str">
        <f>データ入力!AK354</f>
        <v/>
      </c>
      <c r="D295" s="148" t="str">
        <f>データ入力!BY354</f>
        <v/>
      </c>
      <c r="E295" s="31" t="str">
        <f>データ入力!BZ354</f>
        <v/>
      </c>
      <c r="F295" s="149" t="str">
        <f>データ入力!CA354</f>
        <v/>
      </c>
      <c r="G295" s="31" t="str">
        <f>データ入力!CB354</f>
        <v/>
      </c>
      <c r="H295" s="6" t="str">
        <f>データ入力!CC354</f>
        <v/>
      </c>
      <c r="I295" s="28" t="str">
        <f>データ入力!CD354</f>
        <v/>
      </c>
      <c r="J295" s="6" t="str">
        <f>データ入力!CE354</f>
        <v/>
      </c>
      <c r="K295" s="6" t="str">
        <f>データ入力!CF354</f>
        <v/>
      </c>
    </row>
    <row r="296" spans="1:11" ht="26.25" customHeight="1">
      <c r="A296" s="99" t="str">
        <f>データ入力!AI355</f>
        <v/>
      </c>
      <c r="B296" s="9" t="str">
        <f>データ入力!AJ355</f>
        <v/>
      </c>
      <c r="C296" s="28" t="str">
        <f>データ入力!AK355</f>
        <v/>
      </c>
      <c r="D296" s="148" t="str">
        <f>データ入力!BY355</f>
        <v/>
      </c>
      <c r="E296" s="31" t="str">
        <f>データ入力!BZ355</f>
        <v/>
      </c>
      <c r="F296" s="149" t="str">
        <f>データ入力!CA355</f>
        <v/>
      </c>
      <c r="G296" s="31" t="str">
        <f>データ入力!CB355</f>
        <v/>
      </c>
      <c r="H296" s="6" t="str">
        <f>データ入力!CC355</f>
        <v/>
      </c>
      <c r="I296" s="28" t="str">
        <f>データ入力!CD355</f>
        <v/>
      </c>
      <c r="J296" s="6" t="str">
        <f>データ入力!CE355</f>
        <v/>
      </c>
      <c r="K296" s="6" t="str">
        <f>データ入力!CF355</f>
        <v/>
      </c>
    </row>
    <row r="297" spans="1:11" ht="26.25" customHeight="1">
      <c r="A297" s="99" t="str">
        <f>データ入力!AI356</f>
        <v/>
      </c>
      <c r="B297" s="9" t="str">
        <f>データ入力!AJ356</f>
        <v/>
      </c>
      <c r="C297" s="28" t="str">
        <f>データ入力!AK356</f>
        <v/>
      </c>
      <c r="D297" s="148" t="str">
        <f>データ入力!BY356</f>
        <v/>
      </c>
      <c r="E297" s="31" t="str">
        <f>データ入力!BZ356</f>
        <v/>
      </c>
      <c r="F297" s="149" t="str">
        <f>データ入力!CA356</f>
        <v/>
      </c>
      <c r="G297" s="31" t="str">
        <f>データ入力!CB356</f>
        <v/>
      </c>
      <c r="H297" s="6" t="str">
        <f>データ入力!CC356</f>
        <v/>
      </c>
      <c r="I297" s="28" t="str">
        <f>データ入力!CD356</f>
        <v/>
      </c>
      <c r="J297" s="6" t="str">
        <f>データ入力!CE356</f>
        <v/>
      </c>
      <c r="K297" s="6" t="str">
        <f>データ入力!CF356</f>
        <v/>
      </c>
    </row>
    <row r="298" spans="1:11" ht="26.25" customHeight="1">
      <c r="A298" s="99" t="str">
        <f>データ入力!AI357</f>
        <v/>
      </c>
      <c r="B298" s="9" t="str">
        <f>データ入力!AJ357</f>
        <v/>
      </c>
      <c r="C298" s="28" t="str">
        <f>データ入力!AK357</f>
        <v/>
      </c>
      <c r="D298" s="148" t="str">
        <f>データ入力!BY357</f>
        <v/>
      </c>
      <c r="E298" s="31" t="str">
        <f>データ入力!BZ357</f>
        <v/>
      </c>
      <c r="F298" s="149" t="str">
        <f>データ入力!CA357</f>
        <v/>
      </c>
      <c r="G298" s="31" t="str">
        <f>データ入力!CB357</f>
        <v/>
      </c>
      <c r="H298" s="6" t="str">
        <f>データ入力!CC357</f>
        <v/>
      </c>
      <c r="I298" s="28" t="str">
        <f>データ入力!CD357</f>
        <v/>
      </c>
      <c r="J298" s="6" t="str">
        <f>データ入力!CE357</f>
        <v/>
      </c>
      <c r="K298" s="6" t="str">
        <f>データ入力!CF357</f>
        <v/>
      </c>
    </row>
    <row r="299" spans="1:11" ht="26.25" customHeight="1">
      <c r="A299" s="99" t="str">
        <f>データ入力!AI358</f>
        <v/>
      </c>
      <c r="B299" s="9" t="str">
        <f>データ入力!AJ358</f>
        <v/>
      </c>
      <c r="C299" s="28" t="str">
        <f>データ入力!AK358</f>
        <v/>
      </c>
      <c r="D299" s="148" t="str">
        <f>データ入力!BY358</f>
        <v/>
      </c>
      <c r="E299" s="31" t="str">
        <f>データ入力!BZ358</f>
        <v/>
      </c>
      <c r="F299" s="149" t="str">
        <f>データ入力!CA358</f>
        <v/>
      </c>
      <c r="G299" s="31" t="str">
        <f>データ入力!CB358</f>
        <v/>
      </c>
      <c r="H299" s="6" t="str">
        <f>データ入力!CC358</f>
        <v/>
      </c>
      <c r="I299" s="28" t="str">
        <f>データ入力!CD358</f>
        <v/>
      </c>
      <c r="J299" s="6" t="str">
        <f>データ入力!CE358</f>
        <v/>
      </c>
      <c r="K299" s="6" t="str">
        <f>データ入力!CF358</f>
        <v/>
      </c>
    </row>
    <row r="300" spans="1:11" ht="26.25" customHeight="1">
      <c r="A300" s="99" t="str">
        <f>データ入力!AI359</f>
        <v/>
      </c>
      <c r="B300" s="9" t="str">
        <f>データ入力!AJ359</f>
        <v/>
      </c>
      <c r="C300" s="28" t="str">
        <f>データ入力!AK359</f>
        <v/>
      </c>
      <c r="D300" s="148" t="str">
        <f>データ入力!BY359</f>
        <v/>
      </c>
      <c r="E300" s="31" t="str">
        <f>データ入力!BZ359</f>
        <v/>
      </c>
      <c r="F300" s="149" t="str">
        <f>データ入力!CA359</f>
        <v/>
      </c>
      <c r="G300" s="31" t="str">
        <f>データ入力!CB359</f>
        <v/>
      </c>
      <c r="H300" s="6" t="str">
        <f>データ入力!CC359</f>
        <v/>
      </c>
      <c r="I300" s="28" t="str">
        <f>データ入力!CD359</f>
        <v/>
      </c>
      <c r="J300" s="6" t="str">
        <f>データ入力!CE359</f>
        <v/>
      </c>
      <c r="K300" s="6" t="str">
        <f>データ入力!CF359</f>
        <v/>
      </c>
    </row>
    <row r="301" spans="1:11" ht="26.25" customHeight="1">
      <c r="A301" s="99" t="str">
        <f>データ入力!AI360</f>
        <v/>
      </c>
      <c r="B301" s="9" t="str">
        <f>データ入力!AJ360</f>
        <v/>
      </c>
      <c r="C301" s="28" t="str">
        <f>データ入力!AK360</f>
        <v/>
      </c>
      <c r="D301" s="148" t="str">
        <f>データ入力!BY360</f>
        <v/>
      </c>
      <c r="E301" s="31" t="str">
        <f>データ入力!BZ360</f>
        <v/>
      </c>
      <c r="F301" s="149" t="str">
        <f>データ入力!CA360</f>
        <v/>
      </c>
      <c r="G301" s="31" t="str">
        <f>データ入力!CB360</f>
        <v/>
      </c>
      <c r="H301" s="6" t="str">
        <f>データ入力!CC360</f>
        <v/>
      </c>
      <c r="I301" s="28" t="str">
        <f>データ入力!CD360</f>
        <v/>
      </c>
      <c r="J301" s="6" t="str">
        <f>データ入力!CE360</f>
        <v/>
      </c>
      <c r="K301" s="6" t="str">
        <f>データ入力!CF360</f>
        <v/>
      </c>
    </row>
    <row r="302" spans="1:11" ht="26.25" customHeight="1">
      <c r="A302" s="99" t="str">
        <f>データ入力!AI361</f>
        <v/>
      </c>
      <c r="B302" s="9" t="str">
        <f>データ入力!AJ361</f>
        <v/>
      </c>
      <c r="C302" s="28" t="str">
        <f>データ入力!AK361</f>
        <v/>
      </c>
      <c r="D302" s="148" t="str">
        <f>データ入力!BY361</f>
        <v/>
      </c>
      <c r="E302" s="31" t="str">
        <f>データ入力!BZ361</f>
        <v/>
      </c>
      <c r="F302" s="149" t="str">
        <f>データ入力!CA361</f>
        <v/>
      </c>
      <c r="G302" s="31" t="str">
        <f>データ入力!CB361</f>
        <v/>
      </c>
      <c r="H302" s="6" t="str">
        <f>データ入力!CC361</f>
        <v/>
      </c>
      <c r="I302" s="28" t="str">
        <f>データ入力!CD361</f>
        <v/>
      </c>
      <c r="J302" s="6" t="str">
        <f>データ入力!CE361</f>
        <v/>
      </c>
      <c r="K302" s="6" t="str">
        <f>データ入力!CF361</f>
        <v/>
      </c>
    </row>
    <row r="303" spans="1:11" ht="26.25" customHeight="1">
      <c r="A303" s="99" t="str">
        <f>データ入力!AI362</f>
        <v/>
      </c>
      <c r="B303" s="9" t="str">
        <f>データ入力!AJ362</f>
        <v/>
      </c>
      <c r="C303" s="28" t="str">
        <f>データ入力!AK362</f>
        <v/>
      </c>
      <c r="D303" s="148" t="str">
        <f>データ入力!BY362</f>
        <v/>
      </c>
      <c r="E303" s="31" t="str">
        <f>データ入力!BZ362</f>
        <v/>
      </c>
      <c r="F303" s="149" t="str">
        <f>データ入力!CA362</f>
        <v/>
      </c>
      <c r="G303" s="31" t="str">
        <f>データ入力!CB362</f>
        <v/>
      </c>
      <c r="H303" s="6" t="str">
        <f>データ入力!CC362</f>
        <v/>
      </c>
      <c r="I303" s="28" t="str">
        <f>データ入力!CD362</f>
        <v/>
      </c>
      <c r="J303" s="6" t="str">
        <f>データ入力!CE362</f>
        <v/>
      </c>
      <c r="K303" s="6" t="str">
        <f>データ入力!CF362</f>
        <v/>
      </c>
    </row>
    <row r="304" spans="1:11" ht="26.25" customHeight="1">
      <c r="A304" s="99" t="str">
        <f>データ入力!AI363</f>
        <v/>
      </c>
      <c r="B304" s="9" t="str">
        <f>データ入力!AJ363</f>
        <v/>
      </c>
      <c r="C304" s="28" t="str">
        <f>データ入力!AK363</f>
        <v/>
      </c>
      <c r="D304" s="148" t="str">
        <f>データ入力!BY363</f>
        <v/>
      </c>
      <c r="E304" s="31" t="str">
        <f>データ入力!BZ363</f>
        <v/>
      </c>
      <c r="F304" s="149" t="str">
        <f>データ入力!CA363</f>
        <v/>
      </c>
      <c r="G304" s="31" t="str">
        <f>データ入力!CB363</f>
        <v/>
      </c>
      <c r="H304" s="6" t="str">
        <f>データ入力!CC363</f>
        <v/>
      </c>
      <c r="I304" s="28" t="str">
        <f>データ入力!CD363</f>
        <v/>
      </c>
      <c r="J304" s="6" t="str">
        <f>データ入力!CE363</f>
        <v/>
      </c>
      <c r="K304" s="6" t="str">
        <f>データ入力!CF363</f>
        <v/>
      </c>
    </row>
  </sheetData>
  <mergeCells count="13">
    <mergeCell ref="A1:B1"/>
    <mergeCell ref="C1:K1"/>
    <mergeCell ref="A2:A4"/>
    <mergeCell ref="B2:B4"/>
    <mergeCell ref="C2:C4"/>
    <mergeCell ref="D2:D4"/>
    <mergeCell ref="E2:E4"/>
    <mergeCell ref="H2:H4"/>
    <mergeCell ref="J2:J4"/>
    <mergeCell ref="K2:K4"/>
    <mergeCell ref="I2:I4"/>
    <mergeCell ref="G2:G4"/>
    <mergeCell ref="F2:F4"/>
  </mergeCells>
  <phoneticPr fontId="3"/>
  <printOptions gridLines="1"/>
  <pageMargins left="0.23622047244094491" right="0.23622047244094491" top="0.74803149606299213" bottom="0.74803149606299213" header="0.31496062992125984" footer="0.31496062992125984"/>
  <pageSetup paperSize="9" fitToHeight="0" orientation="landscape" r:id="rId1"/>
  <headerFooter>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1498-527F-4EAB-AAC9-84799902DEC7}">
  <sheetPr>
    <pageSetUpPr fitToPage="1"/>
  </sheetPr>
  <dimension ref="A1:J304"/>
  <sheetViews>
    <sheetView zoomScaleNormal="100" workbookViewId="0">
      <pane ySplit="4" topLeftCell="A5" activePane="bottomLeft" state="frozen"/>
      <selection pane="bottomLeft" sqref="A1:B1"/>
    </sheetView>
  </sheetViews>
  <sheetFormatPr defaultColWidth="4.375" defaultRowHeight="30" customHeight="1"/>
  <cols>
    <col min="1" max="1" width="6.25" style="99" customWidth="1"/>
    <col min="2" max="2" width="12.5" style="9" customWidth="1"/>
    <col min="3" max="3" width="5" style="28" customWidth="1"/>
    <col min="4" max="4" width="7.125" style="28" bestFit="1" customWidth="1"/>
    <col min="5" max="5" width="16.875" style="6" customWidth="1"/>
    <col min="6" max="6" width="15" style="100" customWidth="1"/>
    <col min="7" max="8" width="12.5" style="28" customWidth="1"/>
    <col min="9" max="9" width="15" style="28" customWidth="1"/>
    <col min="10" max="10" width="50" style="156" customWidth="1"/>
  </cols>
  <sheetData>
    <row r="1" spans="1:10" ht="37.5" customHeight="1">
      <c r="A1" s="450" t="s">
        <v>148</v>
      </c>
      <c r="B1" s="450"/>
      <c r="C1" s="511" t="s">
        <v>149</v>
      </c>
      <c r="D1" s="511"/>
      <c r="E1" s="511"/>
      <c r="F1" s="511"/>
      <c r="G1" s="511"/>
      <c r="H1" s="511"/>
      <c r="I1" s="511"/>
      <c r="J1" s="511"/>
    </row>
    <row r="2" spans="1:10" ht="30" customHeight="1">
      <c r="A2" s="512" t="s">
        <v>23</v>
      </c>
      <c r="B2" s="491" t="s">
        <v>37</v>
      </c>
      <c r="C2" s="515" t="s">
        <v>86</v>
      </c>
      <c r="D2" s="538" t="s">
        <v>408</v>
      </c>
      <c r="E2" s="538" t="s">
        <v>188</v>
      </c>
      <c r="F2" s="497" t="s">
        <v>150</v>
      </c>
      <c r="G2" s="540" t="s">
        <v>151</v>
      </c>
      <c r="H2" s="542" t="s">
        <v>152</v>
      </c>
      <c r="I2" s="535" t="s">
        <v>280</v>
      </c>
      <c r="J2" s="545" t="s">
        <v>153</v>
      </c>
    </row>
    <row r="3" spans="1:10" ht="3.75" customHeight="1">
      <c r="A3" s="513"/>
      <c r="B3" s="492"/>
      <c r="C3" s="516"/>
      <c r="D3" s="516"/>
      <c r="E3" s="498"/>
      <c r="F3" s="498"/>
      <c r="G3" s="516"/>
      <c r="H3" s="536"/>
      <c r="I3" s="543"/>
      <c r="J3" s="546"/>
    </row>
    <row r="4" spans="1:10" ht="26.25" customHeight="1">
      <c r="A4" s="514"/>
      <c r="B4" s="493"/>
      <c r="C4" s="499"/>
      <c r="D4" s="541"/>
      <c r="E4" s="539"/>
      <c r="F4" s="499"/>
      <c r="G4" s="541"/>
      <c r="H4" s="537"/>
      <c r="I4" s="544"/>
      <c r="J4" s="547"/>
    </row>
    <row r="5" spans="1:10" ht="30" customHeight="1">
      <c r="A5" s="99" t="str">
        <f>データ入力!AI64</f>
        <v/>
      </c>
      <c r="B5" s="9" t="str">
        <f>データ入力!AJ64</f>
        <v/>
      </c>
      <c r="C5" s="28" t="str">
        <f>データ入力!AK64</f>
        <v/>
      </c>
      <c r="D5" s="148" t="str">
        <f>データ入力!S64</f>
        <v/>
      </c>
      <c r="E5" s="6" t="str">
        <f>データ入力!CL64</f>
        <v/>
      </c>
      <c r="F5" s="6" t="str">
        <f>データ入力!CM64</f>
        <v/>
      </c>
      <c r="G5" s="6" t="str">
        <f>データ入力!CN64</f>
        <v/>
      </c>
      <c r="H5" s="6" t="str">
        <f>データ入力!CO64</f>
        <v/>
      </c>
      <c r="I5" s="6" t="str">
        <f>データ入力!CP64</f>
        <v/>
      </c>
      <c r="J5" s="270" t="str">
        <f>データ入力!CQ64</f>
        <v/>
      </c>
    </row>
    <row r="6" spans="1:10" ht="30" customHeight="1">
      <c r="A6" s="99" t="str">
        <f>データ入力!AI65</f>
        <v/>
      </c>
      <c r="B6" s="9" t="str">
        <f>データ入力!AJ65</f>
        <v/>
      </c>
      <c r="C6" s="28" t="str">
        <f>データ入力!AK65</f>
        <v/>
      </c>
      <c r="D6" s="148" t="str">
        <f>データ入力!S65</f>
        <v/>
      </c>
      <c r="E6" s="6" t="str">
        <f>データ入力!CL65</f>
        <v/>
      </c>
      <c r="F6" s="6" t="str">
        <f>データ入力!CM65</f>
        <v/>
      </c>
      <c r="G6" s="6" t="str">
        <f>データ入力!CN65</f>
        <v/>
      </c>
      <c r="H6" s="6" t="str">
        <f>データ入力!CO65</f>
        <v/>
      </c>
      <c r="I6" s="6" t="str">
        <f>データ入力!CP65</f>
        <v/>
      </c>
      <c r="J6" s="270" t="str">
        <f>データ入力!CQ65</f>
        <v/>
      </c>
    </row>
    <row r="7" spans="1:10" ht="30" customHeight="1">
      <c r="A7" s="99" t="str">
        <f>データ入力!AI66</f>
        <v/>
      </c>
      <c r="B7" s="9" t="str">
        <f>データ入力!AJ66</f>
        <v/>
      </c>
      <c r="C7" s="28" t="str">
        <f>データ入力!AK66</f>
        <v/>
      </c>
      <c r="D7" s="148" t="str">
        <f>データ入力!S66</f>
        <v/>
      </c>
      <c r="E7" s="6" t="str">
        <f>データ入力!CL66</f>
        <v/>
      </c>
      <c r="F7" s="6" t="str">
        <f>データ入力!CM66</f>
        <v/>
      </c>
      <c r="G7" s="6" t="str">
        <f>データ入力!CN66</f>
        <v/>
      </c>
      <c r="H7" s="6" t="str">
        <f>データ入力!CO66</f>
        <v/>
      </c>
      <c r="I7" s="6" t="str">
        <f>データ入力!CP66</f>
        <v/>
      </c>
      <c r="J7" s="270" t="str">
        <f>データ入力!CQ66</f>
        <v/>
      </c>
    </row>
    <row r="8" spans="1:10" ht="30" customHeight="1">
      <c r="A8" s="99" t="str">
        <f>データ入力!AI67</f>
        <v/>
      </c>
      <c r="B8" s="9" t="str">
        <f>データ入力!AJ67</f>
        <v/>
      </c>
      <c r="C8" s="28" t="str">
        <f>データ入力!AK67</f>
        <v/>
      </c>
      <c r="D8" s="148" t="str">
        <f>データ入力!S67</f>
        <v/>
      </c>
      <c r="E8" s="6" t="str">
        <f>データ入力!CL67</f>
        <v/>
      </c>
      <c r="F8" s="6" t="str">
        <f>データ入力!CM67</f>
        <v/>
      </c>
      <c r="G8" s="6" t="str">
        <f>データ入力!CN67</f>
        <v/>
      </c>
      <c r="H8" s="6" t="str">
        <f>データ入力!CO67</f>
        <v/>
      </c>
      <c r="I8" s="6" t="str">
        <f>データ入力!CP67</f>
        <v/>
      </c>
      <c r="J8" s="270" t="str">
        <f>データ入力!CQ67</f>
        <v/>
      </c>
    </row>
    <row r="9" spans="1:10" ht="30" customHeight="1">
      <c r="A9" s="99" t="str">
        <f>データ入力!AI68</f>
        <v/>
      </c>
      <c r="B9" s="9" t="str">
        <f>データ入力!AJ68</f>
        <v/>
      </c>
      <c r="C9" s="28" t="str">
        <f>データ入力!AK68</f>
        <v/>
      </c>
      <c r="D9" s="148" t="str">
        <f>データ入力!S68</f>
        <v/>
      </c>
      <c r="E9" s="6" t="str">
        <f>データ入力!CL68</f>
        <v/>
      </c>
      <c r="F9" s="6" t="str">
        <f>データ入力!CM68</f>
        <v/>
      </c>
      <c r="G9" s="6" t="str">
        <f>データ入力!CN68</f>
        <v/>
      </c>
      <c r="H9" s="6" t="str">
        <f>データ入力!CO68</f>
        <v/>
      </c>
      <c r="I9" s="6" t="str">
        <f>データ入力!CP68</f>
        <v/>
      </c>
      <c r="J9" s="270" t="str">
        <f>データ入力!CQ68</f>
        <v/>
      </c>
    </row>
    <row r="10" spans="1:10" ht="30" customHeight="1">
      <c r="A10" s="99" t="str">
        <f>データ入力!AI69</f>
        <v/>
      </c>
      <c r="B10" s="9" t="str">
        <f>データ入力!AJ69</f>
        <v/>
      </c>
      <c r="C10" s="28" t="str">
        <f>データ入力!AK69</f>
        <v/>
      </c>
      <c r="D10" s="148" t="str">
        <f>データ入力!S69</f>
        <v/>
      </c>
      <c r="E10" s="6" t="str">
        <f>データ入力!CL69</f>
        <v/>
      </c>
      <c r="F10" s="6" t="str">
        <f>データ入力!CM69</f>
        <v/>
      </c>
      <c r="G10" s="6" t="str">
        <f>データ入力!CN69</f>
        <v/>
      </c>
      <c r="H10" s="6" t="str">
        <f>データ入力!CO69</f>
        <v/>
      </c>
      <c r="I10" s="6" t="str">
        <f>データ入力!CP69</f>
        <v/>
      </c>
      <c r="J10" s="270" t="str">
        <f>データ入力!CQ69</f>
        <v/>
      </c>
    </row>
    <row r="11" spans="1:10" ht="30" customHeight="1">
      <c r="A11" s="99" t="str">
        <f>データ入力!AI70</f>
        <v/>
      </c>
      <c r="B11" s="9" t="str">
        <f>データ入力!AJ70</f>
        <v/>
      </c>
      <c r="C11" s="28" t="str">
        <f>データ入力!AK70</f>
        <v/>
      </c>
      <c r="D11" s="148" t="str">
        <f>データ入力!S70</f>
        <v/>
      </c>
      <c r="E11" s="6" t="str">
        <f>データ入力!CL70</f>
        <v/>
      </c>
      <c r="F11" s="6" t="str">
        <f>データ入力!CM70</f>
        <v/>
      </c>
      <c r="G11" s="6" t="str">
        <f>データ入力!CN70</f>
        <v/>
      </c>
      <c r="H11" s="6" t="str">
        <f>データ入力!CO70</f>
        <v/>
      </c>
      <c r="I11" s="6" t="str">
        <f>データ入力!CP70</f>
        <v/>
      </c>
      <c r="J11" s="270" t="str">
        <f>データ入力!CQ70</f>
        <v/>
      </c>
    </row>
    <row r="12" spans="1:10" ht="30" customHeight="1">
      <c r="A12" s="99" t="str">
        <f>データ入力!AI71</f>
        <v/>
      </c>
      <c r="B12" s="9" t="str">
        <f>データ入力!AJ71</f>
        <v/>
      </c>
      <c r="C12" s="28" t="str">
        <f>データ入力!AK71</f>
        <v/>
      </c>
      <c r="D12" s="148" t="str">
        <f>データ入力!S71</f>
        <v/>
      </c>
      <c r="E12" s="6" t="str">
        <f>データ入力!CL71</f>
        <v/>
      </c>
      <c r="F12" s="6" t="str">
        <f>データ入力!CM71</f>
        <v/>
      </c>
      <c r="G12" s="6" t="str">
        <f>データ入力!CN71</f>
        <v/>
      </c>
      <c r="H12" s="6" t="str">
        <f>データ入力!CO71</f>
        <v/>
      </c>
      <c r="I12" s="6" t="str">
        <f>データ入力!CP71</f>
        <v/>
      </c>
      <c r="J12" s="270" t="str">
        <f>データ入力!CQ71</f>
        <v/>
      </c>
    </row>
    <row r="13" spans="1:10" ht="30" customHeight="1">
      <c r="A13" s="99" t="str">
        <f>データ入力!AI72</f>
        <v/>
      </c>
      <c r="B13" s="9" t="str">
        <f>データ入力!AJ72</f>
        <v/>
      </c>
      <c r="C13" s="28" t="str">
        <f>データ入力!AK72</f>
        <v/>
      </c>
      <c r="D13" s="148" t="str">
        <f>データ入力!S72</f>
        <v/>
      </c>
      <c r="E13" s="6" t="str">
        <f>データ入力!CL72</f>
        <v/>
      </c>
      <c r="F13" s="6" t="str">
        <f>データ入力!CM72</f>
        <v/>
      </c>
      <c r="G13" s="6" t="str">
        <f>データ入力!CN72</f>
        <v/>
      </c>
      <c r="H13" s="6" t="str">
        <f>データ入力!CO72</f>
        <v/>
      </c>
      <c r="I13" s="6" t="str">
        <f>データ入力!CP72</f>
        <v/>
      </c>
      <c r="J13" s="270" t="str">
        <f>データ入力!CQ72</f>
        <v/>
      </c>
    </row>
    <row r="14" spans="1:10" ht="30" customHeight="1">
      <c r="A14" s="99" t="str">
        <f>データ入力!AI73</f>
        <v/>
      </c>
      <c r="B14" s="9" t="str">
        <f>データ入力!AJ73</f>
        <v/>
      </c>
      <c r="C14" s="28" t="str">
        <f>データ入力!AK73</f>
        <v/>
      </c>
      <c r="D14" s="148" t="str">
        <f>データ入力!S73</f>
        <v/>
      </c>
      <c r="E14" s="6" t="str">
        <f>データ入力!CL73</f>
        <v/>
      </c>
      <c r="F14" s="6" t="str">
        <f>データ入力!CM73</f>
        <v/>
      </c>
      <c r="G14" s="6" t="str">
        <f>データ入力!CN73</f>
        <v/>
      </c>
      <c r="H14" s="6" t="str">
        <f>データ入力!CO73</f>
        <v/>
      </c>
      <c r="I14" s="6" t="str">
        <f>データ入力!CP73</f>
        <v/>
      </c>
      <c r="J14" s="270" t="str">
        <f>データ入力!CQ73</f>
        <v/>
      </c>
    </row>
    <row r="15" spans="1:10" ht="30" customHeight="1">
      <c r="A15" s="99" t="str">
        <f>データ入力!AI74</f>
        <v/>
      </c>
      <c r="B15" s="9" t="str">
        <f>データ入力!AJ74</f>
        <v/>
      </c>
      <c r="C15" s="28" t="str">
        <f>データ入力!AK74</f>
        <v/>
      </c>
      <c r="D15" s="148" t="str">
        <f>データ入力!S74</f>
        <v/>
      </c>
      <c r="E15" s="6" t="str">
        <f>データ入力!CL74</f>
        <v/>
      </c>
      <c r="F15" s="6" t="str">
        <f>データ入力!CM74</f>
        <v/>
      </c>
      <c r="G15" s="6" t="str">
        <f>データ入力!CN74</f>
        <v/>
      </c>
      <c r="H15" s="6" t="str">
        <f>データ入力!CO74</f>
        <v/>
      </c>
      <c r="I15" s="6" t="str">
        <f>データ入力!CP74</f>
        <v/>
      </c>
      <c r="J15" s="270" t="str">
        <f>データ入力!CQ74</f>
        <v/>
      </c>
    </row>
    <row r="16" spans="1:10" ht="30" customHeight="1">
      <c r="A16" s="99" t="str">
        <f>データ入力!AI75</f>
        <v/>
      </c>
      <c r="B16" s="9" t="str">
        <f>データ入力!AJ75</f>
        <v/>
      </c>
      <c r="C16" s="28" t="str">
        <f>データ入力!AK75</f>
        <v/>
      </c>
      <c r="D16" s="148" t="str">
        <f>データ入力!S75</f>
        <v/>
      </c>
      <c r="E16" s="6" t="str">
        <f>データ入力!CL75</f>
        <v/>
      </c>
      <c r="F16" s="6" t="str">
        <f>データ入力!CM75</f>
        <v/>
      </c>
      <c r="G16" s="6" t="str">
        <f>データ入力!CN75</f>
        <v/>
      </c>
      <c r="H16" s="6" t="str">
        <f>データ入力!CO75</f>
        <v/>
      </c>
      <c r="I16" s="6" t="str">
        <f>データ入力!CP75</f>
        <v/>
      </c>
      <c r="J16" s="270" t="str">
        <f>データ入力!CQ75</f>
        <v/>
      </c>
    </row>
    <row r="17" spans="1:10" ht="30" customHeight="1">
      <c r="A17" s="99" t="str">
        <f>データ入力!AI76</f>
        <v/>
      </c>
      <c r="B17" s="9" t="str">
        <f>データ入力!AJ76</f>
        <v/>
      </c>
      <c r="C17" s="28" t="str">
        <f>データ入力!AK76</f>
        <v/>
      </c>
      <c r="D17" s="148" t="str">
        <f>データ入力!S76</f>
        <v/>
      </c>
      <c r="E17" s="6" t="str">
        <f>データ入力!CL76</f>
        <v/>
      </c>
      <c r="F17" s="6" t="str">
        <f>データ入力!CM76</f>
        <v/>
      </c>
      <c r="G17" s="6" t="str">
        <f>データ入力!CN76</f>
        <v/>
      </c>
      <c r="H17" s="6" t="str">
        <f>データ入力!CO76</f>
        <v/>
      </c>
      <c r="I17" s="6" t="str">
        <f>データ入力!CP76</f>
        <v/>
      </c>
      <c r="J17" s="270" t="str">
        <f>データ入力!CQ76</f>
        <v/>
      </c>
    </row>
    <row r="18" spans="1:10" ht="30" customHeight="1">
      <c r="A18" s="99" t="str">
        <f>データ入力!AI77</f>
        <v/>
      </c>
      <c r="B18" s="9" t="str">
        <f>データ入力!AJ77</f>
        <v/>
      </c>
      <c r="C18" s="28" t="str">
        <f>データ入力!AK77</f>
        <v/>
      </c>
      <c r="D18" s="148" t="str">
        <f>データ入力!S77</f>
        <v/>
      </c>
      <c r="E18" s="6" t="str">
        <f>データ入力!CL77</f>
        <v/>
      </c>
      <c r="F18" s="6" t="str">
        <f>データ入力!CM77</f>
        <v/>
      </c>
      <c r="G18" s="6" t="str">
        <f>データ入力!CN77</f>
        <v/>
      </c>
      <c r="H18" s="6" t="str">
        <f>データ入力!CO77</f>
        <v/>
      </c>
      <c r="I18" s="6" t="str">
        <f>データ入力!CP77</f>
        <v/>
      </c>
      <c r="J18" s="270" t="str">
        <f>データ入力!CQ77</f>
        <v/>
      </c>
    </row>
    <row r="19" spans="1:10" ht="30" customHeight="1">
      <c r="A19" s="99" t="str">
        <f>データ入力!AI78</f>
        <v/>
      </c>
      <c r="B19" s="9" t="str">
        <f>データ入力!AJ78</f>
        <v/>
      </c>
      <c r="C19" s="28" t="str">
        <f>データ入力!AK78</f>
        <v/>
      </c>
      <c r="D19" s="148" t="str">
        <f>データ入力!S78</f>
        <v/>
      </c>
      <c r="E19" s="6" t="str">
        <f>データ入力!CL78</f>
        <v/>
      </c>
      <c r="F19" s="6" t="str">
        <f>データ入力!CM78</f>
        <v/>
      </c>
      <c r="G19" s="6" t="str">
        <f>データ入力!CN78</f>
        <v/>
      </c>
      <c r="H19" s="6" t="str">
        <f>データ入力!CO78</f>
        <v/>
      </c>
      <c r="I19" s="6" t="str">
        <f>データ入力!CP78</f>
        <v/>
      </c>
      <c r="J19" s="270" t="str">
        <f>データ入力!CQ78</f>
        <v/>
      </c>
    </row>
    <row r="20" spans="1:10" ht="30" customHeight="1">
      <c r="A20" s="99" t="str">
        <f>データ入力!AI79</f>
        <v/>
      </c>
      <c r="B20" s="9" t="str">
        <f>データ入力!AJ79</f>
        <v/>
      </c>
      <c r="C20" s="28" t="str">
        <f>データ入力!AK79</f>
        <v/>
      </c>
      <c r="D20" s="148" t="str">
        <f>データ入力!S79</f>
        <v/>
      </c>
      <c r="E20" s="6" t="str">
        <f>データ入力!CL79</f>
        <v/>
      </c>
      <c r="F20" s="6" t="str">
        <f>データ入力!CM79</f>
        <v/>
      </c>
      <c r="G20" s="6" t="str">
        <f>データ入力!CN79</f>
        <v/>
      </c>
      <c r="H20" s="6" t="str">
        <f>データ入力!CO79</f>
        <v/>
      </c>
      <c r="I20" s="6" t="str">
        <f>データ入力!CP79</f>
        <v/>
      </c>
      <c r="J20" s="270" t="str">
        <f>データ入力!CQ79</f>
        <v/>
      </c>
    </row>
    <row r="21" spans="1:10" ht="30" customHeight="1">
      <c r="A21" s="99" t="str">
        <f>データ入力!AI80</f>
        <v/>
      </c>
      <c r="B21" s="9" t="str">
        <f>データ入力!AJ80</f>
        <v/>
      </c>
      <c r="C21" s="28" t="str">
        <f>データ入力!AK80</f>
        <v/>
      </c>
      <c r="D21" s="148" t="str">
        <f>データ入力!S80</f>
        <v/>
      </c>
      <c r="E21" s="6" t="str">
        <f>データ入力!CL80</f>
        <v/>
      </c>
      <c r="F21" s="6" t="str">
        <f>データ入力!CM80</f>
        <v/>
      </c>
      <c r="G21" s="6" t="str">
        <f>データ入力!CN80</f>
        <v/>
      </c>
      <c r="H21" s="6" t="str">
        <f>データ入力!CO80</f>
        <v/>
      </c>
      <c r="I21" s="6" t="str">
        <f>データ入力!CP80</f>
        <v/>
      </c>
      <c r="J21" s="270" t="str">
        <f>データ入力!CQ80</f>
        <v/>
      </c>
    </row>
    <row r="22" spans="1:10" ht="30" customHeight="1">
      <c r="A22" s="99" t="str">
        <f>データ入力!AI81</f>
        <v/>
      </c>
      <c r="B22" s="9" t="str">
        <f>データ入力!AJ81</f>
        <v/>
      </c>
      <c r="C22" s="28" t="str">
        <f>データ入力!AK81</f>
        <v/>
      </c>
      <c r="D22" s="148" t="str">
        <f>データ入力!S81</f>
        <v/>
      </c>
      <c r="E22" s="6" t="str">
        <f>データ入力!CL81</f>
        <v/>
      </c>
      <c r="F22" s="6" t="str">
        <f>データ入力!CM81</f>
        <v/>
      </c>
      <c r="G22" s="6" t="str">
        <f>データ入力!CN81</f>
        <v/>
      </c>
      <c r="H22" s="6" t="str">
        <f>データ入力!CO81</f>
        <v/>
      </c>
      <c r="I22" s="6" t="str">
        <f>データ入力!CP81</f>
        <v/>
      </c>
      <c r="J22" s="270" t="str">
        <f>データ入力!CQ81</f>
        <v/>
      </c>
    </row>
    <row r="23" spans="1:10" ht="30" customHeight="1">
      <c r="A23" s="99" t="str">
        <f>データ入力!AI82</f>
        <v/>
      </c>
      <c r="B23" s="9" t="str">
        <f>データ入力!AJ82</f>
        <v/>
      </c>
      <c r="C23" s="28" t="str">
        <f>データ入力!AK82</f>
        <v/>
      </c>
      <c r="D23" s="148" t="str">
        <f>データ入力!S82</f>
        <v/>
      </c>
      <c r="E23" s="6" t="str">
        <f>データ入力!CL82</f>
        <v/>
      </c>
      <c r="F23" s="6" t="str">
        <f>データ入力!CM82</f>
        <v/>
      </c>
      <c r="G23" s="6" t="str">
        <f>データ入力!CN82</f>
        <v/>
      </c>
      <c r="H23" s="6" t="str">
        <f>データ入力!CO82</f>
        <v/>
      </c>
      <c r="I23" s="6" t="str">
        <f>データ入力!CP82</f>
        <v/>
      </c>
      <c r="J23" s="270" t="str">
        <f>データ入力!CQ82</f>
        <v/>
      </c>
    </row>
    <row r="24" spans="1:10" ht="30" customHeight="1">
      <c r="A24" s="99" t="str">
        <f>データ入力!AI83</f>
        <v/>
      </c>
      <c r="B24" s="9" t="str">
        <f>データ入力!AJ83</f>
        <v/>
      </c>
      <c r="C24" s="28" t="str">
        <f>データ入力!AK83</f>
        <v/>
      </c>
      <c r="D24" s="148" t="str">
        <f>データ入力!S83</f>
        <v/>
      </c>
      <c r="E24" s="6" t="str">
        <f>データ入力!CL83</f>
        <v/>
      </c>
      <c r="F24" s="6" t="str">
        <f>データ入力!CM83</f>
        <v/>
      </c>
      <c r="G24" s="6" t="str">
        <f>データ入力!CN83</f>
        <v/>
      </c>
      <c r="H24" s="6" t="str">
        <f>データ入力!CO83</f>
        <v/>
      </c>
      <c r="I24" s="6" t="str">
        <f>データ入力!CP83</f>
        <v/>
      </c>
      <c r="J24" s="270" t="str">
        <f>データ入力!CQ83</f>
        <v/>
      </c>
    </row>
    <row r="25" spans="1:10" ht="30" customHeight="1">
      <c r="A25" s="99" t="str">
        <f>データ入力!AI84</f>
        <v/>
      </c>
      <c r="B25" s="9" t="str">
        <f>データ入力!AJ84</f>
        <v/>
      </c>
      <c r="C25" s="28" t="str">
        <f>データ入力!AK84</f>
        <v/>
      </c>
      <c r="D25" s="148" t="str">
        <f>データ入力!S84</f>
        <v/>
      </c>
      <c r="E25" s="6" t="str">
        <f>データ入力!CL84</f>
        <v/>
      </c>
      <c r="F25" s="6" t="str">
        <f>データ入力!CM84</f>
        <v/>
      </c>
      <c r="G25" s="6" t="str">
        <f>データ入力!CN84</f>
        <v/>
      </c>
      <c r="H25" s="6" t="str">
        <f>データ入力!CO84</f>
        <v/>
      </c>
      <c r="I25" s="6" t="str">
        <f>データ入力!CP84</f>
        <v/>
      </c>
      <c r="J25" s="270" t="str">
        <f>データ入力!CQ84</f>
        <v/>
      </c>
    </row>
    <row r="26" spans="1:10" ht="30" customHeight="1">
      <c r="A26" s="99" t="str">
        <f>データ入力!AI85</f>
        <v/>
      </c>
      <c r="B26" s="9" t="str">
        <f>データ入力!AJ85</f>
        <v/>
      </c>
      <c r="C26" s="28" t="str">
        <f>データ入力!AK85</f>
        <v/>
      </c>
      <c r="D26" s="148" t="str">
        <f>データ入力!S85</f>
        <v/>
      </c>
      <c r="E26" s="6" t="str">
        <f>データ入力!CL85</f>
        <v/>
      </c>
      <c r="F26" s="6" t="str">
        <f>データ入力!CM85</f>
        <v/>
      </c>
      <c r="G26" s="6" t="str">
        <f>データ入力!CN85</f>
        <v/>
      </c>
      <c r="H26" s="6" t="str">
        <f>データ入力!CO85</f>
        <v/>
      </c>
      <c r="I26" s="6" t="str">
        <f>データ入力!CP85</f>
        <v/>
      </c>
      <c r="J26" s="270" t="str">
        <f>データ入力!CQ85</f>
        <v/>
      </c>
    </row>
    <row r="27" spans="1:10" ht="30" customHeight="1">
      <c r="A27" s="99" t="str">
        <f>データ入力!AI86</f>
        <v/>
      </c>
      <c r="B27" s="9" t="str">
        <f>データ入力!AJ86</f>
        <v/>
      </c>
      <c r="C27" s="28" t="str">
        <f>データ入力!AK86</f>
        <v/>
      </c>
      <c r="D27" s="148" t="str">
        <f>データ入力!S86</f>
        <v/>
      </c>
      <c r="E27" s="6" t="str">
        <f>データ入力!CL86</f>
        <v/>
      </c>
      <c r="F27" s="6" t="str">
        <f>データ入力!CM86</f>
        <v/>
      </c>
      <c r="G27" s="6" t="str">
        <f>データ入力!CN86</f>
        <v/>
      </c>
      <c r="H27" s="6" t="str">
        <f>データ入力!CO86</f>
        <v/>
      </c>
      <c r="I27" s="6" t="str">
        <f>データ入力!CP86</f>
        <v/>
      </c>
      <c r="J27" s="270" t="str">
        <f>データ入力!CQ86</f>
        <v/>
      </c>
    </row>
    <row r="28" spans="1:10" ht="30" customHeight="1">
      <c r="A28" s="99" t="str">
        <f>データ入力!AI87</f>
        <v/>
      </c>
      <c r="B28" s="9" t="str">
        <f>データ入力!AJ87</f>
        <v/>
      </c>
      <c r="C28" s="28" t="str">
        <f>データ入力!AK87</f>
        <v/>
      </c>
      <c r="D28" s="148" t="str">
        <f>データ入力!S87</f>
        <v/>
      </c>
      <c r="E28" s="6" t="str">
        <f>データ入力!CL87</f>
        <v/>
      </c>
      <c r="F28" s="6" t="str">
        <f>データ入力!CM87</f>
        <v/>
      </c>
      <c r="G28" s="6" t="str">
        <f>データ入力!CN87</f>
        <v/>
      </c>
      <c r="H28" s="6" t="str">
        <f>データ入力!CO87</f>
        <v/>
      </c>
      <c r="I28" s="6" t="str">
        <f>データ入力!CP87</f>
        <v/>
      </c>
      <c r="J28" s="270" t="str">
        <f>データ入力!CQ87</f>
        <v/>
      </c>
    </row>
    <row r="29" spans="1:10" ht="30" customHeight="1">
      <c r="A29" s="99" t="str">
        <f>データ入力!AI88</f>
        <v/>
      </c>
      <c r="B29" s="9" t="str">
        <f>データ入力!AJ88</f>
        <v/>
      </c>
      <c r="C29" s="28" t="str">
        <f>データ入力!AK88</f>
        <v/>
      </c>
      <c r="D29" s="148" t="str">
        <f>データ入力!S88</f>
        <v/>
      </c>
      <c r="E29" s="6" t="str">
        <f>データ入力!CL88</f>
        <v/>
      </c>
      <c r="F29" s="6" t="str">
        <f>データ入力!CM88</f>
        <v/>
      </c>
      <c r="G29" s="6" t="str">
        <f>データ入力!CN88</f>
        <v/>
      </c>
      <c r="H29" s="6" t="str">
        <f>データ入力!CO88</f>
        <v/>
      </c>
      <c r="I29" s="6" t="str">
        <f>データ入力!CP88</f>
        <v/>
      </c>
      <c r="J29" s="270" t="str">
        <f>データ入力!CQ88</f>
        <v/>
      </c>
    </row>
    <row r="30" spans="1:10" ht="30" customHeight="1">
      <c r="A30" s="99" t="str">
        <f>データ入力!AI89</f>
        <v/>
      </c>
      <c r="B30" s="9" t="str">
        <f>データ入力!AJ89</f>
        <v/>
      </c>
      <c r="C30" s="28" t="str">
        <f>データ入力!AK89</f>
        <v/>
      </c>
      <c r="D30" s="148" t="str">
        <f>データ入力!S89</f>
        <v/>
      </c>
      <c r="E30" s="6" t="str">
        <f>データ入力!CL89</f>
        <v/>
      </c>
      <c r="F30" s="6" t="str">
        <f>データ入力!CM89</f>
        <v/>
      </c>
      <c r="G30" s="6" t="str">
        <f>データ入力!CN89</f>
        <v/>
      </c>
      <c r="H30" s="6" t="str">
        <f>データ入力!CO89</f>
        <v/>
      </c>
      <c r="I30" s="6" t="str">
        <f>データ入力!CP89</f>
        <v/>
      </c>
      <c r="J30" s="270" t="str">
        <f>データ入力!CQ89</f>
        <v/>
      </c>
    </row>
    <row r="31" spans="1:10" ht="30" customHeight="1">
      <c r="A31" s="99" t="str">
        <f>データ入力!AI90</f>
        <v/>
      </c>
      <c r="B31" s="9" t="str">
        <f>データ入力!AJ90</f>
        <v/>
      </c>
      <c r="C31" s="28" t="str">
        <f>データ入力!AK90</f>
        <v/>
      </c>
      <c r="D31" s="148" t="str">
        <f>データ入力!S90</f>
        <v/>
      </c>
      <c r="E31" s="6" t="str">
        <f>データ入力!CL90</f>
        <v/>
      </c>
      <c r="F31" s="6" t="str">
        <f>データ入力!CM90</f>
        <v/>
      </c>
      <c r="G31" s="6" t="str">
        <f>データ入力!CN90</f>
        <v/>
      </c>
      <c r="H31" s="6" t="str">
        <f>データ入力!CO90</f>
        <v/>
      </c>
      <c r="I31" s="6" t="str">
        <f>データ入力!CP90</f>
        <v/>
      </c>
      <c r="J31" s="270" t="str">
        <f>データ入力!CQ90</f>
        <v/>
      </c>
    </row>
    <row r="32" spans="1:10" ht="30" customHeight="1">
      <c r="A32" s="99" t="str">
        <f>データ入力!AI91</f>
        <v/>
      </c>
      <c r="B32" s="9" t="str">
        <f>データ入力!AJ91</f>
        <v/>
      </c>
      <c r="C32" s="28" t="str">
        <f>データ入力!AK91</f>
        <v/>
      </c>
      <c r="D32" s="148" t="str">
        <f>データ入力!S91</f>
        <v/>
      </c>
      <c r="E32" s="6" t="str">
        <f>データ入力!CL91</f>
        <v/>
      </c>
      <c r="F32" s="6" t="str">
        <f>データ入力!CM91</f>
        <v/>
      </c>
      <c r="G32" s="6" t="str">
        <f>データ入力!CN91</f>
        <v/>
      </c>
      <c r="H32" s="6" t="str">
        <f>データ入力!CO91</f>
        <v/>
      </c>
      <c r="I32" s="6" t="str">
        <f>データ入力!CP91</f>
        <v/>
      </c>
      <c r="J32" s="270" t="str">
        <f>データ入力!CQ91</f>
        <v/>
      </c>
    </row>
    <row r="33" spans="1:10" ht="30" customHeight="1">
      <c r="A33" s="99" t="str">
        <f>データ入力!AI92</f>
        <v/>
      </c>
      <c r="B33" s="9" t="str">
        <f>データ入力!AJ92</f>
        <v/>
      </c>
      <c r="C33" s="28" t="str">
        <f>データ入力!AK92</f>
        <v/>
      </c>
      <c r="D33" s="148" t="str">
        <f>データ入力!S92</f>
        <v/>
      </c>
      <c r="E33" s="6" t="str">
        <f>データ入力!CL92</f>
        <v/>
      </c>
      <c r="F33" s="6" t="str">
        <f>データ入力!CM92</f>
        <v/>
      </c>
      <c r="G33" s="6" t="str">
        <f>データ入力!CN92</f>
        <v/>
      </c>
      <c r="H33" s="6" t="str">
        <f>データ入力!CO92</f>
        <v/>
      </c>
      <c r="I33" s="6" t="str">
        <f>データ入力!CP92</f>
        <v/>
      </c>
      <c r="J33" s="270" t="str">
        <f>データ入力!CQ92</f>
        <v/>
      </c>
    </row>
    <row r="34" spans="1:10" ht="30" customHeight="1">
      <c r="A34" s="99" t="str">
        <f>データ入力!AI93</f>
        <v/>
      </c>
      <c r="B34" s="9" t="str">
        <f>データ入力!AJ93</f>
        <v/>
      </c>
      <c r="C34" s="28" t="str">
        <f>データ入力!AK93</f>
        <v/>
      </c>
      <c r="D34" s="148" t="str">
        <f>データ入力!S93</f>
        <v/>
      </c>
      <c r="E34" s="6" t="str">
        <f>データ入力!CL93</f>
        <v/>
      </c>
      <c r="F34" s="6" t="str">
        <f>データ入力!CM93</f>
        <v/>
      </c>
      <c r="G34" s="6" t="str">
        <f>データ入力!CN93</f>
        <v/>
      </c>
      <c r="H34" s="6" t="str">
        <f>データ入力!CO93</f>
        <v/>
      </c>
      <c r="I34" s="6" t="str">
        <f>データ入力!CP93</f>
        <v/>
      </c>
      <c r="J34" s="270" t="str">
        <f>データ入力!CQ93</f>
        <v/>
      </c>
    </row>
    <row r="35" spans="1:10" ht="30" customHeight="1">
      <c r="A35" s="99" t="str">
        <f>データ入力!AI94</f>
        <v/>
      </c>
      <c r="B35" s="9" t="str">
        <f>データ入力!AJ94</f>
        <v/>
      </c>
      <c r="C35" s="28" t="str">
        <f>データ入力!AK94</f>
        <v/>
      </c>
      <c r="D35" s="148" t="str">
        <f>データ入力!S94</f>
        <v/>
      </c>
      <c r="E35" s="6" t="str">
        <f>データ入力!CL94</f>
        <v/>
      </c>
      <c r="F35" s="6" t="str">
        <f>データ入力!CM94</f>
        <v/>
      </c>
      <c r="G35" s="6" t="str">
        <f>データ入力!CN94</f>
        <v/>
      </c>
      <c r="H35" s="6" t="str">
        <f>データ入力!CO94</f>
        <v/>
      </c>
      <c r="I35" s="6" t="str">
        <f>データ入力!CP94</f>
        <v/>
      </c>
      <c r="J35" s="270" t="str">
        <f>データ入力!CQ94</f>
        <v/>
      </c>
    </row>
    <row r="36" spans="1:10" ht="30" customHeight="1">
      <c r="A36" s="99" t="str">
        <f>データ入力!AI95</f>
        <v/>
      </c>
      <c r="B36" s="9" t="str">
        <f>データ入力!AJ95</f>
        <v/>
      </c>
      <c r="C36" s="28" t="str">
        <f>データ入力!AK95</f>
        <v/>
      </c>
      <c r="D36" s="148" t="str">
        <f>データ入力!S95</f>
        <v/>
      </c>
      <c r="E36" s="6" t="str">
        <f>データ入力!CL95</f>
        <v/>
      </c>
      <c r="F36" s="6" t="str">
        <f>データ入力!CM95</f>
        <v/>
      </c>
      <c r="G36" s="6" t="str">
        <f>データ入力!CN95</f>
        <v/>
      </c>
      <c r="H36" s="6" t="str">
        <f>データ入力!CO95</f>
        <v/>
      </c>
      <c r="I36" s="6" t="str">
        <f>データ入力!CP95</f>
        <v/>
      </c>
      <c r="J36" s="270" t="str">
        <f>データ入力!CQ95</f>
        <v/>
      </c>
    </row>
    <row r="37" spans="1:10" ht="30" customHeight="1">
      <c r="A37" s="99" t="str">
        <f>データ入力!AI96</f>
        <v/>
      </c>
      <c r="B37" s="9" t="str">
        <f>データ入力!AJ96</f>
        <v/>
      </c>
      <c r="C37" s="28" t="str">
        <f>データ入力!AK96</f>
        <v/>
      </c>
      <c r="D37" s="148" t="str">
        <f>データ入力!S96</f>
        <v/>
      </c>
      <c r="E37" s="6" t="str">
        <f>データ入力!CL96</f>
        <v/>
      </c>
      <c r="F37" s="6" t="str">
        <f>データ入力!CM96</f>
        <v/>
      </c>
      <c r="G37" s="6" t="str">
        <f>データ入力!CN96</f>
        <v/>
      </c>
      <c r="H37" s="6" t="str">
        <f>データ入力!CO96</f>
        <v/>
      </c>
      <c r="I37" s="6" t="str">
        <f>データ入力!CP96</f>
        <v/>
      </c>
      <c r="J37" s="270" t="str">
        <f>データ入力!CQ96</f>
        <v/>
      </c>
    </row>
    <row r="38" spans="1:10" ht="30" customHeight="1">
      <c r="A38" s="99" t="str">
        <f>データ入力!AI97</f>
        <v/>
      </c>
      <c r="B38" s="9" t="str">
        <f>データ入力!AJ97</f>
        <v/>
      </c>
      <c r="C38" s="28" t="str">
        <f>データ入力!AK97</f>
        <v/>
      </c>
      <c r="D38" s="148" t="str">
        <f>データ入力!S97</f>
        <v/>
      </c>
      <c r="E38" s="6" t="str">
        <f>データ入力!CL97</f>
        <v/>
      </c>
      <c r="F38" s="6" t="str">
        <f>データ入力!CM97</f>
        <v/>
      </c>
      <c r="G38" s="6" t="str">
        <f>データ入力!CN97</f>
        <v/>
      </c>
      <c r="H38" s="6" t="str">
        <f>データ入力!CO97</f>
        <v/>
      </c>
      <c r="I38" s="6" t="str">
        <f>データ入力!CP97</f>
        <v/>
      </c>
      <c r="J38" s="270" t="str">
        <f>データ入力!CQ97</f>
        <v/>
      </c>
    </row>
    <row r="39" spans="1:10" ht="30" customHeight="1">
      <c r="A39" s="99" t="str">
        <f>データ入力!AI98</f>
        <v/>
      </c>
      <c r="B39" s="9" t="str">
        <f>データ入力!AJ98</f>
        <v/>
      </c>
      <c r="C39" s="28" t="str">
        <f>データ入力!AK98</f>
        <v/>
      </c>
      <c r="D39" s="148" t="str">
        <f>データ入力!S98</f>
        <v/>
      </c>
      <c r="E39" s="6" t="str">
        <f>データ入力!CL98</f>
        <v/>
      </c>
      <c r="F39" s="6" t="str">
        <f>データ入力!CM98</f>
        <v/>
      </c>
      <c r="G39" s="6" t="str">
        <f>データ入力!CN98</f>
        <v/>
      </c>
      <c r="H39" s="6" t="str">
        <f>データ入力!CO98</f>
        <v/>
      </c>
      <c r="I39" s="6" t="str">
        <f>データ入力!CP98</f>
        <v/>
      </c>
      <c r="J39" s="270" t="str">
        <f>データ入力!CQ98</f>
        <v/>
      </c>
    </row>
    <row r="40" spans="1:10" ht="30" customHeight="1">
      <c r="A40" s="99" t="str">
        <f>データ入力!AI99</f>
        <v/>
      </c>
      <c r="B40" s="9" t="str">
        <f>データ入力!AJ99</f>
        <v/>
      </c>
      <c r="C40" s="28" t="str">
        <f>データ入力!AK99</f>
        <v/>
      </c>
      <c r="D40" s="148" t="str">
        <f>データ入力!S99</f>
        <v/>
      </c>
      <c r="E40" s="6" t="str">
        <f>データ入力!CL99</f>
        <v/>
      </c>
      <c r="F40" s="6" t="str">
        <f>データ入力!CM99</f>
        <v/>
      </c>
      <c r="G40" s="6" t="str">
        <f>データ入力!CN99</f>
        <v/>
      </c>
      <c r="H40" s="6" t="str">
        <f>データ入力!CO99</f>
        <v/>
      </c>
      <c r="I40" s="6" t="str">
        <f>データ入力!CP99</f>
        <v/>
      </c>
      <c r="J40" s="270" t="str">
        <f>データ入力!CQ99</f>
        <v/>
      </c>
    </row>
    <row r="41" spans="1:10" ht="30" customHeight="1">
      <c r="A41" s="99" t="str">
        <f>データ入力!AI100</f>
        <v/>
      </c>
      <c r="B41" s="9" t="str">
        <f>データ入力!AJ100</f>
        <v/>
      </c>
      <c r="C41" s="28" t="str">
        <f>データ入力!AK100</f>
        <v/>
      </c>
      <c r="D41" s="148" t="str">
        <f>データ入力!S100</f>
        <v/>
      </c>
      <c r="E41" s="6" t="str">
        <f>データ入力!CL100</f>
        <v/>
      </c>
      <c r="F41" s="6" t="str">
        <f>データ入力!CM100</f>
        <v/>
      </c>
      <c r="G41" s="6" t="str">
        <f>データ入力!CN100</f>
        <v/>
      </c>
      <c r="H41" s="6" t="str">
        <f>データ入力!CO100</f>
        <v/>
      </c>
      <c r="I41" s="6" t="str">
        <f>データ入力!CP100</f>
        <v/>
      </c>
      <c r="J41" s="270" t="str">
        <f>データ入力!CQ100</f>
        <v/>
      </c>
    </row>
    <row r="42" spans="1:10" ht="30" customHeight="1">
      <c r="A42" s="99" t="str">
        <f>データ入力!AI101</f>
        <v/>
      </c>
      <c r="B42" s="9" t="str">
        <f>データ入力!AJ101</f>
        <v/>
      </c>
      <c r="C42" s="28" t="str">
        <f>データ入力!AK101</f>
        <v/>
      </c>
      <c r="D42" s="148" t="str">
        <f>データ入力!S101</f>
        <v/>
      </c>
      <c r="E42" s="6" t="str">
        <f>データ入力!CL101</f>
        <v/>
      </c>
      <c r="F42" s="6" t="str">
        <f>データ入力!CM101</f>
        <v/>
      </c>
      <c r="G42" s="6" t="str">
        <f>データ入力!CN101</f>
        <v/>
      </c>
      <c r="H42" s="6" t="str">
        <f>データ入力!CO101</f>
        <v/>
      </c>
      <c r="I42" s="6" t="str">
        <f>データ入力!CP101</f>
        <v/>
      </c>
      <c r="J42" s="270" t="str">
        <f>データ入力!CQ101</f>
        <v/>
      </c>
    </row>
    <row r="43" spans="1:10" ht="30" customHeight="1">
      <c r="A43" s="99" t="str">
        <f>データ入力!AI102</f>
        <v/>
      </c>
      <c r="B43" s="9" t="str">
        <f>データ入力!AJ102</f>
        <v/>
      </c>
      <c r="C43" s="28" t="str">
        <f>データ入力!AK102</f>
        <v/>
      </c>
      <c r="D43" s="148" t="str">
        <f>データ入力!S102</f>
        <v/>
      </c>
      <c r="E43" s="6" t="str">
        <f>データ入力!CL102</f>
        <v/>
      </c>
      <c r="F43" s="6" t="str">
        <f>データ入力!CM102</f>
        <v/>
      </c>
      <c r="G43" s="6" t="str">
        <f>データ入力!CN102</f>
        <v/>
      </c>
      <c r="H43" s="6" t="str">
        <f>データ入力!CO102</f>
        <v/>
      </c>
      <c r="I43" s="6" t="str">
        <f>データ入力!CP102</f>
        <v/>
      </c>
      <c r="J43" s="270" t="str">
        <f>データ入力!CQ102</f>
        <v/>
      </c>
    </row>
    <row r="44" spans="1:10" ht="30" customHeight="1">
      <c r="A44" s="99" t="str">
        <f>データ入力!AI103</f>
        <v/>
      </c>
      <c r="B44" s="9" t="str">
        <f>データ入力!AJ103</f>
        <v/>
      </c>
      <c r="C44" s="28" t="str">
        <f>データ入力!AK103</f>
        <v/>
      </c>
      <c r="D44" s="148" t="str">
        <f>データ入力!S103</f>
        <v/>
      </c>
      <c r="E44" s="6" t="str">
        <f>データ入力!CL103</f>
        <v/>
      </c>
      <c r="F44" s="6" t="str">
        <f>データ入力!CM103</f>
        <v/>
      </c>
      <c r="G44" s="6" t="str">
        <f>データ入力!CN103</f>
        <v/>
      </c>
      <c r="H44" s="6" t="str">
        <f>データ入力!CO103</f>
        <v/>
      </c>
      <c r="I44" s="6" t="str">
        <f>データ入力!CP103</f>
        <v/>
      </c>
      <c r="J44" s="270" t="str">
        <f>データ入力!CQ103</f>
        <v/>
      </c>
    </row>
    <row r="45" spans="1:10" ht="30" customHeight="1">
      <c r="A45" s="99" t="str">
        <f>データ入力!AI104</f>
        <v/>
      </c>
      <c r="B45" s="9" t="str">
        <f>データ入力!AJ104</f>
        <v/>
      </c>
      <c r="C45" s="28" t="str">
        <f>データ入力!AK104</f>
        <v/>
      </c>
      <c r="D45" s="148" t="str">
        <f>データ入力!S104</f>
        <v/>
      </c>
      <c r="E45" s="6" t="str">
        <f>データ入力!CL104</f>
        <v/>
      </c>
      <c r="F45" s="6" t="str">
        <f>データ入力!CM104</f>
        <v/>
      </c>
      <c r="G45" s="6" t="str">
        <f>データ入力!CN104</f>
        <v/>
      </c>
      <c r="H45" s="6" t="str">
        <f>データ入力!CO104</f>
        <v/>
      </c>
      <c r="I45" s="6" t="str">
        <f>データ入力!CP104</f>
        <v/>
      </c>
      <c r="J45" s="270" t="str">
        <f>データ入力!CQ104</f>
        <v/>
      </c>
    </row>
    <row r="46" spans="1:10" ht="30" customHeight="1">
      <c r="A46" s="99" t="str">
        <f>データ入力!AI105</f>
        <v/>
      </c>
      <c r="B46" s="9" t="str">
        <f>データ入力!AJ105</f>
        <v/>
      </c>
      <c r="C46" s="28" t="str">
        <f>データ入力!AK105</f>
        <v/>
      </c>
      <c r="D46" s="148" t="str">
        <f>データ入力!S105</f>
        <v/>
      </c>
      <c r="E46" s="6" t="str">
        <f>データ入力!CL105</f>
        <v/>
      </c>
      <c r="F46" s="6" t="str">
        <f>データ入力!CM105</f>
        <v/>
      </c>
      <c r="G46" s="6" t="str">
        <f>データ入力!CN105</f>
        <v/>
      </c>
      <c r="H46" s="6" t="str">
        <f>データ入力!CO105</f>
        <v/>
      </c>
      <c r="I46" s="6" t="str">
        <f>データ入力!CP105</f>
        <v/>
      </c>
      <c r="J46" s="270" t="str">
        <f>データ入力!CQ105</f>
        <v/>
      </c>
    </row>
    <row r="47" spans="1:10" ht="30" customHeight="1">
      <c r="A47" s="99" t="str">
        <f>データ入力!AI106</f>
        <v/>
      </c>
      <c r="B47" s="9" t="str">
        <f>データ入力!AJ106</f>
        <v/>
      </c>
      <c r="C47" s="28" t="str">
        <f>データ入力!AK106</f>
        <v/>
      </c>
      <c r="D47" s="148" t="str">
        <f>データ入力!S106</f>
        <v/>
      </c>
      <c r="E47" s="6" t="str">
        <f>データ入力!CL106</f>
        <v/>
      </c>
      <c r="F47" s="6" t="str">
        <f>データ入力!CM106</f>
        <v/>
      </c>
      <c r="G47" s="6" t="str">
        <f>データ入力!CN106</f>
        <v/>
      </c>
      <c r="H47" s="6" t="str">
        <f>データ入力!CO106</f>
        <v/>
      </c>
      <c r="I47" s="6" t="str">
        <f>データ入力!CP106</f>
        <v/>
      </c>
      <c r="J47" s="270" t="str">
        <f>データ入力!CQ106</f>
        <v/>
      </c>
    </row>
    <row r="48" spans="1:10" ht="30" customHeight="1">
      <c r="A48" s="99" t="str">
        <f>データ入力!AI107</f>
        <v/>
      </c>
      <c r="B48" s="9" t="str">
        <f>データ入力!AJ107</f>
        <v/>
      </c>
      <c r="C48" s="28" t="str">
        <f>データ入力!AK107</f>
        <v/>
      </c>
      <c r="D48" s="148" t="str">
        <f>データ入力!S107</f>
        <v/>
      </c>
      <c r="E48" s="6" t="str">
        <f>データ入力!CL107</f>
        <v/>
      </c>
      <c r="F48" s="6" t="str">
        <f>データ入力!CM107</f>
        <v/>
      </c>
      <c r="G48" s="6" t="str">
        <f>データ入力!CN107</f>
        <v/>
      </c>
      <c r="H48" s="6" t="str">
        <f>データ入力!CO107</f>
        <v/>
      </c>
      <c r="I48" s="6" t="str">
        <f>データ入力!CP107</f>
        <v/>
      </c>
      <c r="J48" s="270" t="str">
        <f>データ入力!CQ107</f>
        <v/>
      </c>
    </row>
    <row r="49" spans="1:10" ht="30" customHeight="1">
      <c r="A49" s="99" t="str">
        <f>データ入力!AI108</f>
        <v/>
      </c>
      <c r="B49" s="9" t="str">
        <f>データ入力!AJ108</f>
        <v/>
      </c>
      <c r="C49" s="28" t="str">
        <f>データ入力!AK108</f>
        <v/>
      </c>
      <c r="D49" s="148" t="str">
        <f>データ入力!S108</f>
        <v/>
      </c>
      <c r="E49" s="6" t="str">
        <f>データ入力!CL108</f>
        <v/>
      </c>
      <c r="F49" s="6" t="str">
        <f>データ入力!CM108</f>
        <v/>
      </c>
      <c r="G49" s="6" t="str">
        <f>データ入力!CN108</f>
        <v/>
      </c>
      <c r="H49" s="6" t="str">
        <f>データ入力!CO108</f>
        <v/>
      </c>
      <c r="I49" s="6" t="str">
        <f>データ入力!CP108</f>
        <v/>
      </c>
      <c r="J49" s="270" t="str">
        <f>データ入力!CQ108</f>
        <v/>
      </c>
    </row>
    <row r="50" spans="1:10" ht="30" customHeight="1">
      <c r="A50" s="99" t="str">
        <f>データ入力!AI109</f>
        <v/>
      </c>
      <c r="B50" s="9" t="str">
        <f>データ入力!AJ109</f>
        <v/>
      </c>
      <c r="C50" s="28" t="str">
        <f>データ入力!AK109</f>
        <v/>
      </c>
      <c r="D50" s="148" t="str">
        <f>データ入力!S109</f>
        <v/>
      </c>
      <c r="E50" s="6" t="str">
        <f>データ入力!CL109</f>
        <v/>
      </c>
      <c r="F50" s="6" t="str">
        <f>データ入力!CM109</f>
        <v/>
      </c>
      <c r="G50" s="6" t="str">
        <f>データ入力!CN109</f>
        <v/>
      </c>
      <c r="H50" s="6" t="str">
        <f>データ入力!CO109</f>
        <v/>
      </c>
      <c r="I50" s="6" t="str">
        <f>データ入力!CP109</f>
        <v/>
      </c>
      <c r="J50" s="270" t="str">
        <f>データ入力!CQ109</f>
        <v/>
      </c>
    </row>
    <row r="51" spans="1:10" ht="30" customHeight="1">
      <c r="A51" s="99" t="str">
        <f>データ入力!AI110</f>
        <v/>
      </c>
      <c r="B51" s="9" t="str">
        <f>データ入力!AJ110</f>
        <v/>
      </c>
      <c r="C51" s="28" t="str">
        <f>データ入力!AK110</f>
        <v/>
      </c>
      <c r="D51" s="148" t="str">
        <f>データ入力!S110</f>
        <v/>
      </c>
      <c r="E51" s="6" t="str">
        <f>データ入力!CL110</f>
        <v/>
      </c>
      <c r="F51" s="6" t="str">
        <f>データ入力!CM110</f>
        <v/>
      </c>
      <c r="G51" s="6" t="str">
        <f>データ入力!CN110</f>
        <v/>
      </c>
      <c r="H51" s="6" t="str">
        <f>データ入力!CO110</f>
        <v/>
      </c>
      <c r="I51" s="6" t="str">
        <f>データ入力!CP110</f>
        <v/>
      </c>
      <c r="J51" s="270" t="str">
        <f>データ入力!CQ110</f>
        <v/>
      </c>
    </row>
    <row r="52" spans="1:10" ht="30" customHeight="1">
      <c r="A52" s="99" t="str">
        <f>データ入力!AI111</f>
        <v/>
      </c>
      <c r="B52" s="9" t="str">
        <f>データ入力!AJ111</f>
        <v/>
      </c>
      <c r="C52" s="28" t="str">
        <f>データ入力!AK111</f>
        <v/>
      </c>
      <c r="D52" s="148" t="str">
        <f>データ入力!S111</f>
        <v/>
      </c>
      <c r="E52" s="6" t="str">
        <f>データ入力!CL111</f>
        <v/>
      </c>
      <c r="F52" s="6" t="str">
        <f>データ入力!CM111</f>
        <v/>
      </c>
      <c r="G52" s="6" t="str">
        <f>データ入力!CN111</f>
        <v/>
      </c>
      <c r="H52" s="6" t="str">
        <f>データ入力!CO111</f>
        <v/>
      </c>
      <c r="I52" s="6" t="str">
        <f>データ入力!CP111</f>
        <v/>
      </c>
      <c r="J52" s="270" t="str">
        <f>データ入力!CQ111</f>
        <v/>
      </c>
    </row>
    <row r="53" spans="1:10" ht="30" customHeight="1">
      <c r="A53" s="99" t="str">
        <f>データ入力!AI112</f>
        <v/>
      </c>
      <c r="B53" s="9" t="str">
        <f>データ入力!AJ112</f>
        <v/>
      </c>
      <c r="C53" s="28" t="str">
        <f>データ入力!AK112</f>
        <v/>
      </c>
      <c r="D53" s="148" t="str">
        <f>データ入力!S112</f>
        <v/>
      </c>
      <c r="E53" s="6" t="str">
        <f>データ入力!CL112</f>
        <v/>
      </c>
      <c r="F53" s="6" t="str">
        <f>データ入力!CM112</f>
        <v/>
      </c>
      <c r="G53" s="6" t="str">
        <f>データ入力!CN112</f>
        <v/>
      </c>
      <c r="H53" s="6" t="str">
        <f>データ入力!CO112</f>
        <v/>
      </c>
      <c r="I53" s="6" t="str">
        <f>データ入力!CP112</f>
        <v/>
      </c>
      <c r="J53" s="270" t="str">
        <f>データ入力!CQ112</f>
        <v/>
      </c>
    </row>
    <row r="54" spans="1:10" ht="30" customHeight="1">
      <c r="A54" s="99" t="str">
        <f>データ入力!AI113</f>
        <v/>
      </c>
      <c r="B54" s="9" t="str">
        <f>データ入力!AJ113</f>
        <v/>
      </c>
      <c r="C54" s="28" t="str">
        <f>データ入力!AK113</f>
        <v/>
      </c>
      <c r="D54" s="148" t="str">
        <f>データ入力!S113</f>
        <v/>
      </c>
      <c r="E54" s="6" t="str">
        <f>データ入力!CL113</f>
        <v/>
      </c>
      <c r="F54" s="6" t="str">
        <f>データ入力!CM113</f>
        <v/>
      </c>
      <c r="G54" s="6" t="str">
        <f>データ入力!CN113</f>
        <v/>
      </c>
      <c r="H54" s="6" t="str">
        <f>データ入力!CO113</f>
        <v/>
      </c>
      <c r="I54" s="6" t="str">
        <f>データ入力!CP113</f>
        <v/>
      </c>
      <c r="J54" s="270" t="str">
        <f>データ入力!CQ113</f>
        <v/>
      </c>
    </row>
    <row r="55" spans="1:10" ht="30" customHeight="1">
      <c r="A55" s="99" t="str">
        <f>データ入力!AI114</f>
        <v/>
      </c>
      <c r="B55" s="9" t="str">
        <f>データ入力!AJ114</f>
        <v/>
      </c>
      <c r="C55" s="28" t="str">
        <f>データ入力!AK114</f>
        <v/>
      </c>
      <c r="D55" s="148" t="str">
        <f>データ入力!S114</f>
        <v/>
      </c>
      <c r="E55" s="6" t="str">
        <f>データ入力!CL114</f>
        <v/>
      </c>
      <c r="F55" s="6" t="str">
        <f>データ入力!CM114</f>
        <v/>
      </c>
      <c r="G55" s="6" t="str">
        <f>データ入力!CN114</f>
        <v/>
      </c>
      <c r="H55" s="6" t="str">
        <f>データ入力!CO114</f>
        <v/>
      </c>
      <c r="I55" s="6" t="str">
        <f>データ入力!CP114</f>
        <v/>
      </c>
      <c r="J55" s="270" t="str">
        <f>データ入力!CQ114</f>
        <v/>
      </c>
    </row>
    <row r="56" spans="1:10" ht="30" customHeight="1">
      <c r="A56" s="99" t="str">
        <f>データ入力!AI115</f>
        <v/>
      </c>
      <c r="B56" s="9" t="str">
        <f>データ入力!AJ115</f>
        <v/>
      </c>
      <c r="C56" s="28" t="str">
        <f>データ入力!AK115</f>
        <v/>
      </c>
      <c r="D56" s="148" t="str">
        <f>データ入力!S115</f>
        <v/>
      </c>
      <c r="E56" s="6" t="str">
        <f>データ入力!CL115</f>
        <v/>
      </c>
      <c r="F56" s="6" t="str">
        <f>データ入力!CM115</f>
        <v/>
      </c>
      <c r="G56" s="6" t="str">
        <f>データ入力!CN115</f>
        <v/>
      </c>
      <c r="H56" s="6" t="str">
        <f>データ入力!CO115</f>
        <v/>
      </c>
      <c r="I56" s="6" t="str">
        <f>データ入力!CP115</f>
        <v/>
      </c>
      <c r="J56" s="270" t="str">
        <f>データ入力!CQ115</f>
        <v/>
      </c>
    </row>
    <row r="57" spans="1:10" ht="30" customHeight="1">
      <c r="A57" s="99" t="str">
        <f>データ入力!AI116</f>
        <v/>
      </c>
      <c r="B57" s="9" t="str">
        <f>データ入力!AJ116</f>
        <v/>
      </c>
      <c r="C57" s="28" t="str">
        <f>データ入力!AK116</f>
        <v/>
      </c>
      <c r="D57" s="148" t="str">
        <f>データ入力!S116</f>
        <v/>
      </c>
      <c r="E57" s="6" t="str">
        <f>データ入力!CL116</f>
        <v/>
      </c>
      <c r="F57" s="6" t="str">
        <f>データ入力!CM116</f>
        <v/>
      </c>
      <c r="G57" s="6" t="str">
        <f>データ入力!CN116</f>
        <v/>
      </c>
      <c r="H57" s="6" t="str">
        <f>データ入力!CO116</f>
        <v/>
      </c>
      <c r="I57" s="6" t="str">
        <f>データ入力!CP116</f>
        <v/>
      </c>
      <c r="J57" s="270" t="str">
        <f>データ入力!CQ116</f>
        <v/>
      </c>
    </row>
    <row r="58" spans="1:10" ht="30" customHeight="1">
      <c r="A58" s="99" t="str">
        <f>データ入力!AI117</f>
        <v/>
      </c>
      <c r="B58" s="9" t="str">
        <f>データ入力!AJ117</f>
        <v/>
      </c>
      <c r="C58" s="28" t="str">
        <f>データ入力!AK117</f>
        <v/>
      </c>
      <c r="D58" s="148" t="str">
        <f>データ入力!S117</f>
        <v/>
      </c>
      <c r="E58" s="6" t="str">
        <f>データ入力!CL117</f>
        <v/>
      </c>
      <c r="F58" s="6" t="str">
        <f>データ入力!CM117</f>
        <v/>
      </c>
      <c r="G58" s="6" t="str">
        <f>データ入力!CN117</f>
        <v/>
      </c>
      <c r="H58" s="6" t="str">
        <f>データ入力!CO117</f>
        <v/>
      </c>
      <c r="I58" s="6" t="str">
        <f>データ入力!CP117</f>
        <v/>
      </c>
      <c r="J58" s="270" t="str">
        <f>データ入力!CQ117</f>
        <v/>
      </c>
    </row>
    <row r="59" spans="1:10" ht="30" customHeight="1">
      <c r="A59" s="99" t="str">
        <f>データ入力!AI118</f>
        <v/>
      </c>
      <c r="B59" s="9" t="str">
        <f>データ入力!AJ118</f>
        <v/>
      </c>
      <c r="C59" s="28" t="str">
        <f>データ入力!AK118</f>
        <v/>
      </c>
      <c r="D59" s="148" t="str">
        <f>データ入力!S118</f>
        <v/>
      </c>
      <c r="E59" s="6" t="str">
        <f>データ入力!CL118</f>
        <v/>
      </c>
      <c r="F59" s="6" t="str">
        <f>データ入力!CM118</f>
        <v/>
      </c>
      <c r="G59" s="6" t="str">
        <f>データ入力!CN118</f>
        <v/>
      </c>
      <c r="H59" s="6" t="str">
        <f>データ入力!CO118</f>
        <v/>
      </c>
      <c r="I59" s="6" t="str">
        <f>データ入力!CP118</f>
        <v/>
      </c>
      <c r="J59" s="270" t="str">
        <f>データ入力!CQ118</f>
        <v/>
      </c>
    </row>
    <row r="60" spans="1:10" ht="30" customHeight="1">
      <c r="A60" s="99" t="str">
        <f>データ入力!AI119</f>
        <v/>
      </c>
      <c r="B60" s="9" t="str">
        <f>データ入力!AJ119</f>
        <v/>
      </c>
      <c r="C60" s="28" t="str">
        <f>データ入力!AK119</f>
        <v/>
      </c>
      <c r="D60" s="148" t="str">
        <f>データ入力!S119</f>
        <v/>
      </c>
      <c r="E60" s="6" t="str">
        <f>データ入力!CL119</f>
        <v/>
      </c>
      <c r="F60" s="6" t="str">
        <f>データ入力!CM119</f>
        <v/>
      </c>
      <c r="G60" s="6" t="str">
        <f>データ入力!CN119</f>
        <v/>
      </c>
      <c r="H60" s="6" t="str">
        <f>データ入力!CO119</f>
        <v/>
      </c>
      <c r="I60" s="6" t="str">
        <f>データ入力!CP119</f>
        <v/>
      </c>
      <c r="J60" s="270" t="str">
        <f>データ入力!CQ119</f>
        <v/>
      </c>
    </row>
    <row r="61" spans="1:10" ht="30" customHeight="1">
      <c r="A61" s="99" t="str">
        <f>データ入力!AI120</f>
        <v/>
      </c>
      <c r="B61" s="9" t="str">
        <f>データ入力!AJ120</f>
        <v/>
      </c>
      <c r="C61" s="28" t="str">
        <f>データ入力!AK120</f>
        <v/>
      </c>
      <c r="D61" s="148" t="str">
        <f>データ入力!S120</f>
        <v/>
      </c>
      <c r="E61" s="6" t="str">
        <f>データ入力!CL120</f>
        <v/>
      </c>
      <c r="F61" s="6" t="str">
        <f>データ入力!CM120</f>
        <v/>
      </c>
      <c r="G61" s="6" t="str">
        <f>データ入力!CN120</f>
        <v/>
      </c>
      <c r="H61" s="6" t="str">
        <f>データ入力!CO120</f>
        <v/>
      </c>
      <c r="I61" s="6" t="str">
        <f>データ入力!CP120</f>
        <v/>
      </c>
      <c r="J61" s="270" t="str">
        <f>データ入力!CQ120</f>
        <v/>
      </c>
    </row>
    <row r="62" spans="1:10" ht="30" customHeight="1">
      <c r="A62" s="99" t="str">
        <f>データ入力!AI121</f>
        <v/>
      </c>
      <c r="B62" s="9" t="str">
        <f>データ入力!AJ121</f>
        <v/>
      </c>
      <c r="C62" s="28" t="str">
        <f>データ入力!AK121</f>
        <v/>
      </c>
      <c r="D62" s="148" t="str">
        <f>データ入力!S121</f>
        <v/>
      </c>
      <c r="E62" s="6" t="str">
        <f>データ入力!CL121</f>
        <v/>
      </c>
      <c r="F62" s="6" t="str">
        <f>データ入力!CM121</f>
        <v/>
      </c>
      <c r="G62" s="6" t="str">
        <f>データ入力!CN121</f>
        <v/>
      </c>
      <c r="H62" s="6" t="str">
        <f>データ入力!CO121</f>
        <v/>
      </c>
      <c r="I62" s="6" t="str">
        <f>データ入力!CP121</f>
        <v/>
      </c>
      <c r="J62" s="270" t="str">
        <f>データ入力!CQ121</f>
        <v/>
      </c>
    </row>
    <row r="63" spans="1:10" ht="30" customHeight="1">
      <c r="A63" s="99" t="str">
        <f>データ入力!AI122</f>
        <v/>
      </c>
      <c r="B63" s="9" t="str">
        <f>データ入力!AJ122</f>
        <v/>
      </c>
      <c r="C63" s="28" t="str">
        <f>データ入力!AK122</f>
        <v/>
      </c>
      <c r="D63" s="148" t="str">
        <f>データ入力!S122</f>
        <v/>
      </c>
      <c r="E63" s="6" t="str">
        <f>データ入力!CL122</f>
        <v/>
      </c>
      <c r="F63" s="6" t="str">
        <f>データ入力!CM122</f>
        <v/>
      </c>
      <c r="G63" s="6" t="str">
        <f>データ入力!CN122</f>
        <v/>
      </c>
      <c r="H63" s="6" t="str">
        <f>データ入力!CO122</f>
        <v/>
      </c>
      <c r="I63" s="6" t="str">
        <f>データ入力!CP122</f>
        <v/>
      </c>
      <c r="J63" s="270" t="str">
        <f>データ入力!CQ122</f>
        <v/>
      </c>
    </row>
    <row r="64" spans="1:10" ht="30" customHeight="1">
      <c r="A64" s="99" t="str">
        <f>データ入力!AI123</f>
        <v/>
      </c>
      <c r="B64" s="9" t="str">
        <f>データ入力!AJ123</f>
        <v/>
      </c>
      <c r="C64" s="28" t="str">
        <f>データ入力!AK123</f>
        <v/>
      </c>
      <c r="D64" s="148" t="str">
        <f>データ入力!S123</f>
        <v/>
      </c>
      <c r="E64" s="6" t="str">
        <f>データ入力!CL123</f>
        <v/>
      </c>
      <c r="F64" s="6" t="str">
        <f>データ入力!CM123</f>
        <v/>
      </c>
      <c r="G64" s="6" t="str">
        <f>データ入力!CN123</f>
        <v/>
      </c>
      <c r="H64" s="6" t="str">
        <f>データ入力!CO123</f>
        <v/>
      </c>
      <c r="I64" s="6" t="str">
        <f>データ入力!CP123</f>
        <v/>
      </c>
      <c r="J64" s="270" t="str">
        <f>データ入力!CQ123</f>
        <v/>
      </c>
    </row>
    <row r="65" spans="1:10" ht="30" customHeight="1">
      <c r="A65" s="99" t="str">
        <f>データ入力!AI124</f>
        <v/>
      </c>
      <c r="B65" s="9" t="str">
        <f>データ入力!AJ124</f>
        <v/>
      </c>
      <c r="C65" s="28" t="str">
        <f>データ入力!AK124</f>
        <v/>
      </c>
      <c r="D65" s="148" t="str">
        <f>データ入力!S124</f>
        <v/>
      </c>
      <c r="E65" s="6" t="str">
        <f>データ入力!CL124</f>
        <v/>
      </c>
      <c r="F65" s="6" t="str">
        <f>データ入力!CM124</f>
        <v/>
      </c>
      <c r="G65" s="6" t="str">
        <f>データ入力!CN124</f>
        <v/>
      </c>
      <c r="H65" s="6" t="str">
        <f>データ入力!CO124</f>
        <v/>
      </c>
      <c r="I65" s="6" t="str">
        <f>データ入力!CP124</f>
        <v/>
      </c>
      <c r="J65" s="270" t="str">
        <f>データ入力!CQ124</f>
        <v/>
      </c>
    </row>
    <row r="66" spans="1:10" ht="30" customHeight="1">
      <c r="A66" s="99" t="str">
        <f>データ入力!AI125</f>
        <v/>
      </c>
      <c r="B66" s="9" t="str">
        <f>データ入力!AJ125</f>
        <v/>
      </c>
      <c r="C66" s="28" t="str">
        <f>データ入力!AK125</f>
        <v/>
      </c>
      <c r="D66" s="148" t="str">
        <f>データ入力!S125</f>
        <v/>
      </c>
      <c r="E66" s="6" t="str">
        <f>データ入力!CL125</f>
        <v/>
      </c>
      <c r="F66" s="6" t="str">
        <f>データ入力!CM125</f>
        <v/>
      </c>
      <c r="G66" s="6" t="str">
        <f>データ入力!CN125</f>
        <v/>
      </c>
      <c r="H66" s="6" t="str">
        <f>データ入力!CO125</f>
        <v/>
      </c>
      <c r="I66" s="6" t="str">
        <f>データ入力!CP125</f>
        <v/>
      </c>
      <c r="J66" s="270" t="str">
        <f>データ入力!CQ125</f>
        <v/>
      </c>
    </row>
    <row r="67" spans="1:10" ht="30" customHeight="1">
      <c r="A67" s="99" t="str">
        <f>データ入力!AI126</f>
        <v/>
      </c>
      <c r="B67" s="9" t="str">
        <f>データ入力!AJ126</f>
        <v/>
      </c>
      <c r="C67" s="28" t="str">
        <f>データ入力!AK126</f>
        <v/>
      </c>
      <c r="D67" s="148" t="str">
        <f>データ入力!S126</f>
        <v/>
      </c>
      <c r="E67" s="6" t="str">
        <f>データ入力!CL126</f>
        <v/>
      </c>
      <c r="F67" s="6" t="str">
        <f>データ入力!CM126</f>
        <v/>
      </c>
      <c r="G67" s="6" t="str">
        <f>データ入力!CN126</f>
        <v/>
      </c>
      <c r="H67" s="6" t="str">
        <f>データ入力!CO126</f>
        <v/>
      </c>
      <c r="I67" s="6" t="str">
        <f>データ入力!CP126</f>
        <v/>
      </c>
      <c r="J67" s="270" t="str">
        <f>データ入力!CQ126</f>
        <v/>
      </c>
    </row>
    <row r="68" spans="1:10" ht="30" customHeight="1">
      <c r="A68" s="99" t="str">
        <f>データ入力!AI127</f>
        <v/>
      </c>
      <c r="B68" s="9" t="str">
        <f>データ入力!AJ127</f>
        <v/>
      </c>
      <c r="C68" s="28" t="str">
        <f>データ入力!AK127</f>
        <v/>
      </c>
      <c r="D68" s="148" t="str">
        <f>データ入力!S127</f>
        <v/>
      </c>
      <c r="E68" s="6" t="str">
        <f>データ入力!CL127</f>
        <v/>
      </c>
      <c r="F68" s="6" t="str">
        <f>データ入力!CM127</f>
        <v/>
      </c>
      <c r="G68" s="6" t="str">
        <f>データ入力!CN127</f>
        <v/>
      </c>
      <c r="H68" s="6" t="str">
        <f>データ入力!CO127</f>
        <v/>
      </c>
      <c r="I68" s="6" t="str">
        <f>データ入力!CP127</f>
        <v/>
      </c>
      <c r="J68" s="270" t="str">
        <f>データ入力!CQ127</f>
        <v/>
      </c>
    </row>
    <row r="69" spans="1:10" ht="30" customHeight="1">
      <c r="A69" s="99" t="str">
        <f>データ入力!AI128</f>
        <v/>
      </c>
      <c r="B69" s="9" t="str">
        <f>データ入力!AJ128</f>
        <v/>
      </c>
      <c r="C69" s="28" t="str">
        <f>データ入力!AK128</f>
        <v/>
      </c>
      <c r="D69" s="148" t="str">
        <f>データ入力!S128</f>
        <v/>
      </c>
      <c r="E69" s="6" t="str">
        <f>データ入力!CL128</f>
        <v/>
      </c>
      <c r="F69" s="6" t="str">
        <f>データ入力!CM128</f>
        <v/>
      </c>
      <c r="G69" s="6" t="str">
        <f>データ入力!CN128</f>
        <v/>
      </c>
      <c r="H69" s="6" t="str">
        <f>データ入力!CO128</f>
        <v/>
      </c>
      <c r="I69" s="6" t="str">
        <f>データ入力!CP128</f>
        <v/>
      </c>
      <c r="J69" s="270" t="str">
        <f>データ入力!CQ128</f>
        <v/>
      </c>
    </row>
    <row r="70" spans="1:10" ht="30" customHeight="1">
      <c r="A70" s="99" t="str">
        <f>データ入力!AI129</f>
        <v/>
      </c>
      <c r="B70" s="9" t="str">
        <f>データ入力!AJ129</f>
        <v/>
      </c>
      <c r="C70" s="28" t="str">
        <f>データ入力!AK129</f>
        <v/>
      </c>
      <c r="D70" s="148" t="str">
        <f>データ入力!S129</f>
        <v/>
      </c>
      <c r="E70" s="6" t="str">
        <f>データ入力!CL129</f>
        <v/>
      </c>
      <c r="F70" s="6" t="str">
        <f>データ入力!CM129</f>
        <v/>
      </c>
      <c r="G70" s="6" t="str">
        <f>データ入力!CN129</f>
        <v/>
      </c>
      <c r="H70" s="6" t="str">
        <f>データ入力!CO129</f>
        <v/>
      </c>
      <c r="I70" s="6" t="str">
        <f>データ入力!CP129</f>
        <v/>
      </c>
      <c r="J70" s="270" t="str">
        <f>データ入力!CQ129</f>
        <v/>
      </c>
    </row>
    <row r="71" spans="1:10" ht="30" customHeight="1">
      <c r="A71" s="99" t="str">
        <f>データ入力!AI130</f>
        <v/>
      </c>
      <c r="B71" s="9" t="str">
        <f>データ入力!AJ130</f>
        <v/>
      </c>
      <c r="C71" s="28" t="str">
        <f>データ入力!AK130</f>
        <v/>
      </c>
      <c r="D71" s="148" t="str">
        <f>データ入力!S130</f>
        <v/>
      </c>
      <c r="E71" s="6" t="str">
        <f>データ入力!CL130</f>
        <v/>
      </c>
      <c r="F71" s="6" t="str">
        <f>データ入力!CM130</f>
        <v/>
      </c>
      <c r="G71" s="6" t="str">
        <f>データ入力!CN130</f>
        <v/>
      </c>
      <c r="H71" s="6" t="str">
        <f>データ入力!CO130</f>
        <v/>
      </c>
      <c r="I71" s="6" t="str">
        <f>データ入力!CP130</f>
        <v/>
      </c>
      <c r="J71" s="270" t="str">
        <f>データ入力!CQ130</f>
        <v/>
      </c>
    </row>
    <row r="72" spans="1:10" ht="30" customHeight="1">
      <c r="A72" s="99" t="str">
        <f>データ入力!AI131</f>
        <v/>
      </c>
      <c r="B72" s="9" t="str">
        <f>データ入力!AJ131</f>
        <v/>
      </c>
      <c r="C72" s="28" t="str">
        <f>データ入力!AK131</f>
        <v/>
      </c>
      <c r="D72" s="148" t="str">
        <f>データ入力!S131</f>
        <v/>
      </c>
      <c r="E72" s="6" t="str">
        <f>データ入力!CL131</f>
        <v/>
      </c>
      <c r="F72" s="6" t="str">
        <f>データ入力!CM131</f>
        <v/>
      </c>
      <c r="G72" s="6" t="str">
        <f>データ入力!CN131</f>
        <v/>
      </c>
      <c r="H72" s="6" t="str">
        <f>データ入力!CO131</f>
        <v/>
      </c>
      <c r="I72" s="6" t="str">
        <f>データ入力!CP131</f>
        <v/>
      </c>
      <c r="J72" s="270" t="str">
        <f>データ入力!CQ131</f>
        <v/>
      </c>
    </row>
    <row r="73" spans="1:10" ht="30" customHeight="1">
      <c r="A73" s="99" t="str">
        <f>データ入力!AI132</f>
        <v/>
      </c>
      <c r="B73" s="9" t="str">
        <f>データ入力!AJ132</f>
        <v/>
      </c>
      <c r="C73" s="28" t="str">
        <f>データ入力!AK132</f>
        <v/>
      </c>
      <c r="D73" s="148" t="str">
        <f>データ入力!S132</f>
        <v/>
      </c>
      <c r="E73" s="6" t="str">
        <f>データ入力!CL132</f>
        <v/>
      </c>
      <c r="F73" s="6" t="str">
        <f>データ入力!CM132</f>
        <v/>
      </c>
      <c r="G73" s="6" t="str">
        <f>データ入力!CN132</f>
        <v/>
      </c>
      <c r="H73" s="6" t="str">
        <f>データ入力!CO132</f>
        <v/>
      </c>
      <c r="I73" s="6" t="str">
        <f>データ入力!CP132</f>
        <v/>
      </c>
      <c r="J73" s="270" t="str">
        <f>データ入力!CQ132</f>
        <v/>
      </c>
    </row>
    <row r="74" spans="1:10" ht="30" customHeight="1">
      <c r="A74" s="99" t="str">
        <f>データ入力!AI133</f>
        <v/>
      </c>
      <c r="B74" s="9" t="str">
        <f>データ入力!AJ133</f>
        <v/>
      </c>
      <c r="C74" s="28" t="str">
        <f>データ入力!AK133</f>
        <v/>
      </c>
      <c r="D74" s="148" t="str">
        <f>データ入力!S133</f>
        <v/>
      </c>
      <c r="E74" s="6" t="str">
        <f>データ入力!CL133</f>
        <v/>
      </c>
      <c r="F74" s="6" t="str">
        <f>データ入力!CM133</f>
        <v/>
      </c>
      <c r="G74" s="6" t="str">
        <f>データ入力!CN133</f>
        <v/>
      </c>
      <c r="H74" s="6" t="str">
        <f>データ入力!CO133</f>
        <v/>
      </c>
      <c r="I74" s="6" t="str">
        <f>データ入力!CP133</f>
        <v/>
      </c>
      <c r="J74" s="270" t="str">
        <f>データ入力!CQ133</f>
        <v/>
      </c>
    </row>
    <row r="75" spans="1:10" ht="30" customHeight="1">
      <c r="A75" s="99" t="str">
        <f>データ入力!AI134</f>
        <v/>
      </c>
      <c r="B75" s="9" t="str">
        <f>データ入力!AJ134</f>
        <v/>
      </c>
      <c r="C75" s="28" t="str">
        <f>データ入力!AK134</f>
        <v/>
      </c>
      <c r="D75" s="148" t="str">
        <f>データ入力!S134</f>
        <v/>
      </c>
      <c r="E75" s="6" t="str">
        <f>データ入力!CL134</f>
        <v/>
      </c>
      <c r="F75" s="6" t="str">
        <f>データ入力!CM134</f>
        <v/>
      </c>
      <c r="G75" s="6" t="str">
        <f>データ入力!CN134</f>
        <v/>
      </c>
      <c r="H75" s="6" t="str">
        <f>データ入力!CO134</f>
        <v/>
      </c>
      <c r="I75" s="6" t="str">
        <f>データ入力!CP134</f>
        <v/>
      </c>
      <c r="J75" s="270" t="str">
        <f>データ入力!CQ134</f>
        <v/>
      </c>
    </row>
    <row r="76" spans="1:10" ht="30" customHeight="1">
      <c r="A76" s="99" t="str">
        <f>データ入力!AI135</f>
        <v/>
      </c>
      <c r="B76" s="9" t="str">
        <f>データ入力!AJ135</f>
        <v/>
      </c>
      <c r="C76" s="28" t="str">
        <f>データ入力!AK135</f>
        <v/>
      </c>
      <c r="D76" s="148" t="str">
        <f>データ入力!S135</f>
        <v/>
      </c>
      <c r="E76" s="6" t="str">
        <f>データ入力!CL135</f>
        <v/>
      </c>
      <c r="F76" s="6" t="str">
        <f>データ入力!CM135</f>
        <v/>
      </c>
      <c r="G76" s="6" t="str">
        <f>データ入力!CN135</f>
        <v/>
      </c>
      <c r="H76" s="6" t="str">
        <f>データ入力!CO135</f>
        <v/>
      </c>
      <c r="I76" s="6" t="str">
        <f>データ入力!CP135</f>
        <v/>
      </c>
      <c r="J76" s="270" t="str">
        <f>データ入力!CQ135</f>
        <v/>
      </c>
    </row>
    <row r="77" spans="1:10" ht="30" customHeight="1">
      <c r="A77" s="99" t="str">
        <f>データ入力!AI136</f>
        <v/>
      </c>
      <c r="B77" s="9" t="str">
        <f>データ入力!AJ136</f>
        <v/>
      </c>
      <c r="C77" s="28" t="str">
        <f>データ入力!AK136</f>
        <v/>
      </c>
      <c r="D77" s="148" t="str">
        <f>データ入力!S136</f>
        <v/>
      </c>
      <c r="E77" s="6" t="str">
        <f>データ入力!CL136</f>
        <v/>
      </c>
      <c r="F77" s="6" t="str">
        <f>データ入力!CM136</f>
        <v/>
      </c>
      <c r="G77" s="6" t="str">
        <f>データ入力!CN136</f>
        <v/>
      </c>
      <c r="H77" s="6" t="str">
        <f>データ入力!CO136</f>
        <v/>
      </c>
      <c r="I77" s="6" t="str">
        <f>データ入力!CP136</f>
        <v/>
      </c>
      <c r="J77" s="270" t="str">
        <f>データ入力!CQ136</f>
        <v/>
      </c>
    </row>
    <row r="78" spans="1:10" ht="30" customHeight="1">
      <c r="A78" s="99" t="str">
        <f>データ入力!AI137</f>
        <v/>
      </c>
      <c r="B78" s="9" t="str">
        <f>データ入力!AJ137</f>
        <v/>
      </c>
      <c r="C78" s="28" t="str">
        <f>データ入力!AK137</f>
        <v/>
      </c>
      <c r="D78" s="148" t="str">
        <f>データ入力!S137</f>
        <v/>
      </c>
      <c r="E78" s="6" t="str">
        <f>データ入力!CL137</f>
        <v/>
      </c>
      <c r="F78" s="6" t="str">
        <f>データ入力!CM137</f>
        <v/>
      </c>
      <c r="G78" s="6" t="str">
        <f>データ入力!CN137</f>
        <v/>
      </c>
      <c r="H78" s="6" t="str">
        <f>データ入力!CO137</f>
        <v/>
      </c>
      <c r="I78" s="6" t="str">
        <f>データ入力!CP137</f>
        <v/>
      </c>
      <c r="J78" s="270" t="str">
        <f>データ入力!CQ137</f>
        <v/>
      </c>
    </row>
    <row r="79" spans="1:10" ht="30" customHeight="1">
      <c r="A79" s="99" t="str">
        <f>データ入力!AI138</f>
        <v/>
      </c>
      <c r="B79" s="9" t="str">
        <f>データ入力!AJ138</f>
        <v/>
      </c>
      <c r="C79" s="28" t="str">
        <f>データ入力!AK138</f>
        <v/>
      </c>
      <c r="D79" s="148" t="str">
        <f>データ入力!S138</f>
        <v/>
      </c>
      <c r="E79" s="6" t="str">
        <f>データ入力!CL138</f>
        <v/>
      </c>
      <c r="F79" s="6" t="str">
        <f>データ入力!CM138</f>
        <v/>
      </c>
      <c r="G79" s="6" t="str">
        <f>データ入力!CN138</f>
        <v/>
      </c>
      <c r="H79" s="6" t="str">
        <f>データ入力!CO138</f>
        <v/>
      </c>
      <c r="I79" s="6" t="str">
        <f>データ入力!CP138</f>
        <v/>
      </c>
      <c r="J79" s="270" t="str">
        <f>データ入力!CQ138</f>
        <v/>
      </c>
    </row>
    <row r="80" spans="1:10" ht="30" customHeight="1">
      <c r="A80" s="99" t="str">
        <f>データ入力!AI139</f>
        <v/>
      </c>
      <c r="B80" s="9" t="str">
        <f>データ入力!AJ139</f>
        <v/>
      </c>
      <c r="C80" s="28" t="str">
        <f>データ入力!AK139</f>
        <v/>
      </c>
      <c r="D80" s="148" t="str">
        <f>データ入力!S139</f>
        <v/>
      </c>
      <c r="E80" s="6" t="str">
        <f>データ入力!CL139</f>
        <v/>
      </c>
      <c r="F80" s="6" t="str">
        <f>データ入力!CM139</f>
        <v/>
      </c>
      <c r="G80" s="6" t="str">
        <f>データ入力!CN139</f>
        <v/>
      </c>
      <c r="H80" s="6" t="str">
        <f>データ入力!CO139</f>
        <v/>
      </c>
      <c r="I80" s="6" t="str">
        <f>データ入力!CP139</f>
        <v/>
      </c>
      <c r="J80" s="270" t="str">
        <f>データ入力!CQ139</f>
        <v/>
      </c>
    </row>
    <row r="81" spans="1:10" ht="30" customHeight="1">
      <c r="A81" s="99" t="str">
        <f>データ入力!AI140</f>
        <v/>
      </c>
      <c r="B81" s="9" t="str">
        <f>データ入力!AJ140</f>
        <v/>
      </c>
      <c r="C81" s="28" t="str">
        <f>データ入力!AK140</f>
        <v/>
      </c>
      <c r="D81" s="148" t="str">
        <f>データ入力!S140</f>
        <v/>
      </c>
      <c r="E81" s="6" t="str">
        <f>データ入力!CL140</f>
        <v/>
      </c>
      <c r="F81" s="6" t="str">
        <f>データ入力!CM140</f>
        <v/>
      </c>
      <c r="G81" s="6" t="str">
        <f>データ入力!CN140</f>
        <v/>
      </c>
      <c r="H81" s="6" t="str">
        <f>データ入力!CO140</f>
        <v/>
      </c>
      <c r="I81" s="6" t="str">
        <f>データ入力!CP140</f>
        <v/>
      </c>
      <c r="J81" s="270" t="str">
        <f>データ入力!CQ140</f>
        <v/>
      </c>
    </row>
    <row r="82" spans="1:10" ht="30" customHeight="1">
      <c r="A82" s="99" t="str">
        <f>データ入力!AI141</f>
        <v/>
      </c>
      <c r="B82" s="9" t="str">
        <f>データ入力!AJ141</f>
        <v/>
      </c>
      <c r="C82" s="28" t="str">
        <f>データ入力!AK141</f>
        <v/>
      </c>
      <c r="D82" s="148" t="str">
        <f>データ入力!S141</f>
        <v/>
      </c>
      <c r="E82" s="6" t="str">
        <f>データ入力!CL141</f>
        <v/>
      </c>
      <c r="F82" s="6" t="str">
        <f>データ入力!CM141</f>
        <v/>
      </c>
      <c r="G82" s="6" t="str">
        <f>データ入力!CN141</f>
        <v/>
      </c>
      <c r="H82" s="6" t="str">
        <f>データ入力!CO141</f>
        <v/>
      </c>
      <c r="I82" s="6" t="str">
        <f>データ入力!CP141</f>
        <v/>
      </c>
      <c r="J82" s="270" t="str">
        <f>データ入力!CQ141</f>
        <v/>
      </c>
    </row>
    <row r="83" spans="1:10" ht="30" customHeight="1">
      <c r="A83" s="99" t="str">
        <f>データ入力!AI142</f>
        <v/>
      </c>
      <c r="B83" s="9" t="str">
        <f>データ入力!AJ142</f>
        <v/>
      </c>
      <c r="C83" s="28" t="str">
        <f>データ入力!AK142</f>
        <v/>
      </c>
      <c r="D83" s="148" t="str">
        <f>データ入力!S142</f>
        <v/>
      </c>
      <c r="E83" s="6" t="str">
        <f>データ入力!CL142</f>
        <v/>
      </c>
      <c r="F83" s="6" t="str">
        <f>データ入力!CM142</f>
        <v/>
      </c>
      <c r="G83" s="6" t="str">
        <f>データ入力!CN142</f>
        <v/>
      </c>
      <c r="H83" s="6" t="str">
        <f>データ入力!CO142</f>
        <v/>
      </c>
      <c r="I83" s="6" t="str">
        <f>データ入力!CP142</f>
        <v/>
      </c>
      <c r="J83" s="270" t="str">
        <f>データ入力!CQ142</f>
        <v/>
      </c>
    </row>
    <row r="84" spans="1:10" ht="30" customHeight="1">
      <c r="A84" s="99" t="str">
        <f>データ入力!AI143</f>
        <v/>
      </c>
      <c r="B84" s="9" t="str">
        <f>データ入力!AJ143</f>
        <v/>
      </c>
      <c r="C84" s="28" t="str">
        <f>データ入力!AK143</f>
        <v/>
      </c>
      <c r="D84" s="148" t="str">
        <f>データ入力!S143</f>
        <v/>
      </c>
      <c r="E84" s="6" t="str">
        <f>データ入力!CL143</f>
        <v/>
      </c>
      <c r="F84" s="6" t="str">
        <f>データ入力!CM143</f>
        <v/>
      </c>
      <c r="G84" s="6" t="str">
        <f>データ入力!CN143</f>
        <v/>
      </c>
      <c r="H84" s="6" t="str">
        <f>データ入力!CO143</f>
        <v/>
      </c>
      <c r="I84" s="6" t="str">
        <f>データ入力!CP143</f>
        <v/>
      </c>
      <c r="J84" s="270" t="str">
        <f>データ入力!CQ143</f>
        <v/>
      </c>
    </row>
    <row r="85" spans="1:10" ht="30" customHeight="1">
      <c r="A85" s="99" t="str">
        <f>データ入力!AI144</f>
        <v/>
      </c>
      <c r="B85" s="9" t="str">
        <f>データ入力!AJ144</f>
        <v/>
      </c>
      <c r="C85" s="28" t="str">
        <f>データ入力!AK144</f>
        <v/>
      </c>
      <c r="D85" s="148" t="str">
        <f>データ入力!S144</f>
        <v/>
      </c>
      <c r="E85" s="6" t="str">
        <f>データ入力!CL144</f>
        <v/>
      </c>
      <c r="F85" s="6" t="str">
        <f>データ入力!CM144</f>
        <v/>
      </c>
      <c r="G85" s="6" t="str">
        <f>データ入力!CN144</f>
        <v/>
      </c>
      <c r="H85" s="6" t="str">
        <f>データ入力!CO144</f>
        <v/>
      </c>
      <c r="I85" s="6" t="str">
        <f>データ入力!CP144</f>
        <v/>
      </c>
      <c r="J85" s="270" t="str">
        <f>データ入力!CQ144</f>
        <v/>
      </c>
    </row>
    <row r="86" spans="1:10" ht="30" customHeight="1">
      <c r="A86" s="99" t="str">
        <f>データ入力!AI145</f>
        <v/>
      </c>
      <c r="B86" s="9" t="str">
        <f>データ入力!AJ145</f>
        <v/>
      </c>
      <c r="C86" s="28" t="str">
        <f>データ入力!AK145</f>
        <v/>
      </c>
      <c r="D86" s="148" t="str">
        <f>データ入力!S145</f>
        <v/>
      </c>
      <c r="E86" s="6" t="str">
        <f>データ入力!CL145</f>
        <v/>
      </c>
      <c r="F86" s="6" t="str">
        <f>データ入力!CM145</f>
        <v/>
      </c>
      <c r="G86" s="6" t="str">
        <f>データ入力!CN145</f>
        <v/>
      </c>
      <c r="H86" s="6" t="str">
        <f>データ入力!CO145</f>
        <v/>
      </c>
      <c r="I86" s="6" t="str">
        <f>データ入力!CP145</f>
        <v/>
      </c>
      <c r="J86" s="270" t="str">
        <f>データ入力!CQ145</f>
        <v/>
      </c>
    </row>
    <row r="87" spans="1:10" ht="30" customHeight="1">
      <c r="A87" s="99" t="str">
        <f>データ入力!AI146</f>
        <v/>
      </c>
      <c r="B87" s="9" t="str">
        <f>データ入力!AJ146</f>
        <v/>
      </c>
      <c r="C87" s="28" t="str">
        <f>データ入力!AK146</f>
        <v/>
      </c>
      <c r="D87" s="148" t="str">
        <f>データ入力!S146</f>
        <v/>
      </c>
      <c r="E87" s="6" t="str">
        <f>データ入力!CL146</f>
        <v/>
      </c>
      <c r="F87" s="6" t="str">
        <f>データ入力!CM146</f>
        <v/>
      </c>
      <c r="G87" s="6" t="str">
        <f>データ入力!CN146</f>
        <v/>
      </c>
      <c r="H87" s="6" t="str">
        <f>データ入力!CO146</f>
        <v/>
      </c>
      <c r="I87" s="6" t="str">
        <f>データ入力!CP146</f>
        <v/>
      </c>
      <c r="J87" s="270" t="str">
        <f>データ入力!CQ146</f>
        <v/>
      </c>
    </row>
    <row r="88" spans="1:10" ht="30" customHeight="1">
      <c r="A88" s="99" t="str">
        <f>データ入力!AI147</f>
        <v/>
      </c>
      <c r="B88" s="9" t="str">
        <f>データ入力!AJ147</f>
        <v/>
      </c>
      <c r="C88" s="28" t="str">
        <f>データ入力!AK147</f>
        <v/>
      </c>
      <c r="D88" s="148" t="str">
        <f>データ入力!S147</f>
        <v/>
      </c>
      <c r="E88" s="6" t="str">
        <f>データ入力!CL147</f>
        <v/>
      </c>
      <c r="F88" s="6" t="str">
        <f>データ入力!CM147</f>
        <v/>
      </c>
      <c r="G88" s="6" t="str">
        <f>データ入力!CN147</f>
        <v/>
      </c>
      <c r="H88" s="6" t="str">
        <f>データ入力!CO147</f>
        <v/>
      </c>
      <c r="I88" s="6" t="str">
        <f>データ入力!CP147</f>
        <v/>
      </c>
      <c r="J88" s="270" t="str">
        <f>データ入力!CQ147</f>
        <v/>
      </c>
    </row>
    <row r="89" spans="1:10" ht="30" customHeight="1">
      <c r="A89" s="99" t="str">
        <f>データ入力!AI148</f>
        <v/>
      </c>
      <c r="B89" s="9" t="str">
        <f>データ入力!AJ148</f>
        <v/>
      </c>
      <c r="C89" s="28" t="str">
        <f>データ入力!AK148</f>
        <v/>
      </c>
      <c r="D89" s="148" t="str">
        <f>データ入力!S148</f>
        <v/>
      </c>
      <c r="E89" s="6" t="str">
        <f>データ入力!CL148</f>
        <v/>
      </c>
      <c r="F89" s="6" t="str">
        <f>データ入力!CM148</f>
        <v/>
      </c>
      <c r="G89" s="6" t="str">
        <f>データ入力!CN148</f>
        <v/>
      </c>
      <c r="H89" s="6" t="str">
        <f>データ入力!CO148</f>
        <v/>
      </c>
      <c r="I89" s="6" t="str">
        <f>データ入力!CP148</f>
        <v/>
      </c>
      <c r="J89" s="270" t="str">
        <f>データ入力!CQ148</f>
        <v/>
      </c>
    </row>
    <row r="90" spans="1:10" ht="30" customHeight="1">
      <c r="A90" s="99" t="str">
        <f>データ入力!AI149</f>
        <v/>
      </c>
      <c r="B90" s="9" t="str">
        <f>データ入力!AJ149</f>
        <v/>
      </c>
      <c r="C90" s="28" t="str">
        <f>データ入力!AK149</f>
        <v/>
      </c>
      <c r="D90" s="148" t="str">
        <f>データ入力!S149</f>
        <v/>
      </c>
      <c r="E90" s="6" t="str">
        <f>データ入力!CL149</f>
        <v/>
      </c>
      <c r="F90" s="6" t="str">
        <f>データ入力!CM149</f>
        <v/>
      </c>
      <c r="G90" s="6" t="str">
        <f>データ入力!CN149</f>
        <v/>
      </c>
      <c r="H90" s="6" t="str">
        <f>データ入力!CO149</f>
        <v/>
      </c>
      <c r="I90" s="6" t="str">
        <f>データ入力!CP149</f>
        <v/>
      </c>
      <c r="J90" s="270" t="str">
        <f>データ入力!CQ149</f>
        <v/>
      </c>
    </row>
    <row r="91" spans="1:10" ht="30" customHeight="1">
      <c r="A91" s="99" t="str">
        <f>データ入力!AI150</f>
        <v/>
      </c>
      <c r="B91" s="9" t="str">
        <f>データ入力!AJ150</f>
        <v/>
      </c>
      <c r="C91" s="28" t="str">
        <f>データ入力!AK150</f>
        <v/>
      </c>
      <c r="D91" s="148" t="str">
        <f>データ入力!S150</f>
        <v/>
      </c>
      <c r="E91" s="6" t="str">
        <f>データ入力!CL150</f>
        <v/>
      </c>
      <c r="F91" s="6" t="str">
        <f>データ入力!CM150</f>
        <v/>
      </c>
      <c r="G91" s="6" t="str">
        <f>データ入力!CN150</f>
        <v/>
      </c>
      <c r="H91" s="6" t="str">
        <f>データ入力!CO150</f>
        <v/>
      </c>
      <c r="I91" s="6" t="str">
        <f>データ入力!CP150</f>
        <v/>
      </c>
      <c r="J91" s="270" t="str">
        <f>データ入力!CQ150</f>
        <v/>
      </c>
    </row>
    <row r="92" spans="1:10" ht="30" customHeight="1">
      <c r="A92" s="99" t="str">
        <f>データ入力!AI151</f>
        <v/>
      </c>
      <c r="B92" s="9" t="str">
        <f>データ入力!AJ151</f>
        <v/>
      </c>
      <c r="C92" s="28" t="str">
        <f>データ入力!AK151</f>
        <v/>
      </c>
      <c r="D92" s="148" t="str">
        <f>データ入力!S151</f>
        <v/>
      </c>
      <c r="E92" s="6" t="str">
        <f>データ入力!CL151</f>
        <v/>
      </c>
      <c r="F92" s="6" t="str">
        <f>データ入力!CM151</f>
        <v/>
      </c>
      <c r="G92" s="6" t="str">
        <f>データ入力!CN151</f>
        <v/>
      </c>
      <c r="H92" s="6" t="str">
        <f>データ入力!CO151</f>
        <v/>
      </c>
      <c r="I92" s="6" t="str">
        <f>データ入力!CP151</f>
        <v/>
      </c>
      <c r="J92" s="270" t="str">
        <f>データ入力!CQ151</f>
        <v/>
      </c>
    </row>
    <row r="93" spans="1:10" ht="30" customHeight="1">
      <c r="A93" s="99" t="str">
        <f>データ入力!AI152</f>
        <v/>
      </c>
      <c r="B93" s="9" t="str">
        <f>データ入力!AJ152</f>
        <v/>
      </c>
      <c r="C93" s="28" t="str">
        <f>データ入力!AK152</f>
        <v/>
      </c>
      <c r="D93" s="148" t="str">
        <f>データ入力!S152</f>
        <v/>
      </c>
      <c r="E93" s="6" t="str">
        <f>データ入力!CL152</f>
        <v/>
      </c>
      <c r="F93" s="6" t="str">
        <f>データ入力!CM152</f>
        <v/>
      </c>
      <c r="G93" s="6" t="str">
        <f>データ入力!CN152</f>
        <v/>
      </c>
      <c r="H93" s="6" t="str">
        <f>データ入力!CO152</f>
        <v/>
      </c>
      <c r="I93" s="6" t="str">
        <f>データ入力!CP152</f>
        <v/>
      </c>
      <c r="J93" s="270" t="str">
        <f>データ入力!CQ152</f>
        <v/>
      </c>
    </row>
    <row r="94" spans="1:10" ht="30" customHeight="1">
      <c r="A94" s="99" t="str">
        <f>データ入力!AI153</f>
        <v/>
      </c>
      <c r="B94" s="9" t="str">
        <f>データ入力!AJ153</f>
        <v/>
      </c>
      <c r="C94" s="28" t="str">
        <f>データ入力!AK153</f>
        <v/>
      </c>
      <c r="D94" s="148" t="str">
        <f>データ入力!S153</f>
        <v/>
      </c>
      <c r="E94" s="6" t="str">
        <f>データ入力!CL153</f>
        <v/>
      </c>
      <c r="F94" s="6" t="str">
        <f>データ入力!CM153</f>
        <v/>
      </c>
      <c r="G94" s="6" t="str">
        <f>データ入力!CN153</f>
        <v/>
      </c>
      <c r="H94" s="6" t="str">
        <f>データ入力!CO153</f>
        <v/>
      </c>
      <c r="I94" s="6" t="str">
        <f>データ入力!CP153</f>
        <v/>
      </c>
      <c r="J94" s="270" t="str">
        <f>データ入力!CQ153</f>
        <v/>
      </c>
    </row>
    <row r="95" spans="1:10" ht="30" customHeight="1">
      <c r="A95" s="99" t="str">
        <f>データ入力!AI154</f>
        <v/>
      </c>
      <c r="B95" s="9" t="str">
        <f>データ入力!AJ154</f>
        <v/>
      </c>
      <c r="C95" s="28" t="str">
        <f>データ入力!AK154</f>
        <v/>
      </c>
      <c r="D95" s="148" t="str">
        <f>データ入力!S154</f>
        <v/>
      </c>
      <c r="E95" s="6" t="str">
        <f>データ入力!CL154</f>
        <v/>
      </c>
      <c r="F95" s="6" t="str">
        <f>データ入力!CM154</f>
        <v/>
      </c>
      <c r="G95" s="6" t="str">
        <f>データ入力!CN154</f>
        <v/>
      </c>
      <c r="H95" s="6" t="str">
        <f>データ入力!CO154</f>
        <v/>
      </c>
      <c r="I95" s="6" t="str">
        <f>データ入力!CP154</f>
        <v/>
      </c>
      <c r="J95" s="270" t="str">
        <f>データ入力!CQ154</f>
        <v/>
      </c>
    </row>
    <row r="96" spans="1:10" ht="30" customHeight="1">
      <c r="A96" s="99" t="str">
        <f>データ入力!AI155</f>
        <v/>
      </c>
      <c r="B96" s="9" t="str">
        <f>データ入力!AJ155</f>
        <v/>
      </c>
      <c r="C96" s="28" t="str">
        <f>データ入力!AK155</f>
        <v/>
      </c>
      <c r="D96" s="148" t="str">
        <f>データ入力!S155</f>
        <v/>
      </c>
      <c r="E96" s="6" t="str">
        <f>データ入力!CL155</f>
        <v/>
      </c>
      <c r="F96" s="6" t="str">
        <f>データ入力!CM155</f>
        <v/>
      </c>
      <c r="G96" s="6" t="str">
        <f>データ入力!CN155</f>
        <v/>
      </c>
      <c r="H96" s="6" t="str">
        <f>データ入力!CO155</f>
        <v/>
      </c>
      <c r="I96" s="6" t="str">
        <f>データ入力!CP155</f>
        <v/>
      </c>
      <c r="J96" s="270" t="str">
        <f>データ入力!CQ155</f>
        <v/>
      </c>
    </row>
    <row r="97" spans="1:10" ht="30" customHeight="1">
      <c r="A97" s="99" t="str">
        <f>データ入力!AI156</f>
        <v/>
      </c>
      <c r="B97" s="9" t="str">
        <f>データ入力!AJ156</f>
        <v/>
      </c>
      <c r="C97" s="28" t="str">
        <f>データ入力!AK156</f>
        <v/>
      </c>
      <c r="D97" s="148" t="str">
        <f>データ入力!S156</f>
        <v/>
      </c>
      <c r="E97" s="6" t="str">
        <f>データ入力!CL156</f>
        <v/>
      </c>
      <c r="F97" s="6" t="str">
        <f>データ入力!CM156</f>
        <v/>
      </c>
      <c r="G97" s="6" t="str">
        <f>データ入力!CN156</f>
        <v/>
      </c>
      <c r="H97" s="6" t="str">
        <f>データ入力!CO156</f>
        <v/>
      </c>
      <c r="I97" s="6" t="str">
        <f>データ入力!CP156</f>
        <v/>
      </c>
      <c r="J97" s="270" t="str">
        <f>データ入力!CQ156</f>
        <v/>
      </c>
    </row>
    <row r="98" spans="1:10" ht="30" customHeight="1">
      <c r="A98" s="99" t="str">
        <f>データ入力!AI157</f>
        <v/>
      </c>
      <c r="B98" s="9" t="str">
        <f>データ入力!AJ157</f>
        <v/>
      </c>
      <c r="C98" s="28" t="str">
        <f>データ入力!AK157</f>
        <v/>
      </c>
      <c r="D98" s="148" t="str">
        <f>データ入力!S157</f>
        <v/>
      </c>
      <c r="E98" s="6" t="str">
        <f>データ入力!CL157</f>
        <v/>
      </c>
      <c r="F98" s="6" t="str">
        <f>データ入力!CM157</f>
        <v/>
      </c>
      <c r="G98" s="6" t="str">
        <f>データ入力!CN157</f>
        <v/>
      </c>
      <c r="H98" s="6" t="str">
        <f>データ入力!CO157</f>
        <v/>
      </c>
      <c r="I98" s="6" t="str">
        <f>データ入力!CP157</f>
        <v/>
      </c>
      <c r="J98" s="270" t="str">
        <f>データ入力!CQ157</f>
        <v/>
      </c>
    </row>
    <row r="99" spans="1:10" ht="30" customHeight="1">
      <c r="A99" s="99" t="str">
        <f>データ入力!AI158</f>
        <v/>
      </c>
      <c r="B99" s="9" t="str">
        <f>データ入力!AJ158</f>
        <v/>
      </c>
      <c r="C99" s="28" t="str">
        <f>データ入力!AK158</f>
        <v/>
      </c>
      <c r="D99" s="148" t="str">
        <f>データ入力!S158</f>
        <v/>
      </c>
      <c r="E99" s="6" t="str">
        <f>データ入力!CL158</f>
        <v/>
      </c>
      <c r="F99" s="6" t="str">
        <f>データ入力!CM158</f>
        <v/>
      </c>
      <c r="G99" s="6" t="str">
        <f>データ入力!CN158</f>
        <v/>
      </c>
      <c r="H99" s="6" t="str">
        <f>データ入力!CO158</f>
        <v/>
      </c>
      <c r="I99" s="6" t="str">
        <f>データ入力!CP158</f>
        <v/>
      </c>
      <c r="J99" s="270" t="str">
        <f>データ入力!CQ158</f>
        <v/>
      </c>
    </row>
    <row r="100" spans="1:10" ht="30" customHeight="1">
      <c r="A100" s="99" t="str">
        <f>データ入力!AI159</f>
        <v/>
      </c>
      <c r="B100" s="9" t="str">
        <f>データ入力!AJ159</f>
        <v/>
      </c>
      <c r="C100" s="28" t="str">
        <f>データ入力!AK159</f>
        <v/>
      </c>
      <c r="D100" s="148" t="str">
        <f>データ入力!S159</f>
        <v/>
      </c>
      <c r="E100" s="6" t="str">
        <f>データ入力!CL159</f>
        <v/>
      </c>
      <c r="F100" s="6" t="str">
        <f>データ入力!CM159</f>
        <v/>
      </c>
      <c r="G100" s="6" t="str">
        <f>データ入力!CN159</f>
        <v/>
      </c>
      <c r="H100" s="6" t="str">
        <f>データ入力!CO159</f>
        <v/>
      </c>
      <c r="I100" s="6" t="str">
        <f>データ入力!CP159</f>
        <v/>
      </c>
      <c r="J100" s="270" t="str">
        <f>データ入力!CQ159</f>
        <v/>
      </c>
    </row>
    <row r="101" spans="1:10" ht="30" customHeight="1">
      <c r="A101" s="99" t="str">
        <f>データ入力!AI160</f>
        <v/>
      </c>
      <c r="B101" s="9" t="str">
        <f>データ入力!AJ160</f>
        <v/>
      </c>
      <c r="C101" s="28" t="str">
        <f>データ入力!AK160</f>
        <v/>
      </c>
      <c r="D101" s="148" t="str">
        <f>データ入力!S160</f>
        <v/>
      </c>
      <c r="E101" s="6" t="str">
        <f>データ入力!CL160</f>
        <v/>
      </c>
      <c r="F101" s="6" t="str">
        <f>データ入力!CM160</f>
        <v/>
      </c>
      <c r="G101" s="6" t="str">
        <f>データ入力!CN160</f>
        <v/>
      </c>
      <c r="H101" s="6" t="str">
        <f>データ入力!CO160</f>
        <v/>
      </c>
      <c r="I101" s="6" t="str">
        <f>データ入力!CP160</f>
        <v/>
      </c>
      <c r="J101" s="270" t="str">
        <f>データ入力!CQ160</f>
        <v/>
      </c>
    </row>
    <row r="102" spans="1:10" ht="30" customHeight="1">
      <c r="A102" s="99" t="str">
        <f>データ入力!AI161</f>
        <v/>
      </c>
      <c r="B102" s="9" t="str">
        <f>データ入力!AJ161</f>
        <v/>
      </c>
      <c r="C102" s="28" t="str">
        <f>データ入力!AK161</f>
        <v/>
      </c>
      <c r="D102" s="148" t="str">
        <f>データ入力!S161</f>
        <v/>
      </c>
      <c r="E102" s="6" t="str">
        <f>データ入力!CL161</f>
        <v/>
      </c>
      <c r="F102" s="6" t="str">
        <f>データ入力!CM161</f>
        <v/>
      </c>
      <c r="G102" s="6" t="str">
        <f>データ入力!CN161</f>
        <v/>
      </c>
      <c r="H102" s="6" t="str">
        <f>データ入力!CO161</f>
        <v/>
      </c>
      <c r="I102" s="6" t="str">
        <f>データ入力!CP161</f>
        <v/>
      </c>
      <c r="J102" s="270" t="str">
        <f>データ入力!CQ161</f>
        <v/>
      </c>
    </row>
    <row r="103" spans="1:10" ht="30" customHeight="1">
      <c r="A103" s="99" t="str">
        <f>データ入力!AI162</f>
        <v/>
      </c>
      <c r="B103" s="9" t="str">
        <f>データ入力!AJ162</f>
        <v/>
      </c>
      <c r="C103" s="28" t="str">
        <f>データ入力!AK162</f>
        <v/>
      </c>
      <c r="D103" s="148" t="str">
        <f>データ入力!S162</f>
        <v/>
      </c>
      <c r="E103" s="6" t="str">
        <f>データ入力!CL162</f>
        <v/>
      </c>
      <c r="F103" s="6" t="str">
        <f>データ入力!CM162</f>
        <v/>
      </c>
      <c r="G103" s="6" t="str">
        <f>データ入力!CN162</f>
        <v/>
      </c>
      <c r="H103" s="6" t="str">
        <f>データ入力!CO162</f>
        <v/>
      </c>
      <c r="I103" s="6" t="str">
        <f>データ入力!CP162</f>
        <v/>
      </c>
      <c r="J103" s="270" t="str">
        <f>データ入力!CQ162</f>
        <v/>
      </c>
    </row>
    <row r="104" spans="1:10" ht="30" customHeight="1">
      <c r="A104" s="99" t="str">
        <f>データ入力!AI163</f>
        <v/>
      </c>
      <c r="B104" s="9" t="str">
        <f>データ入力!AJ163</f>
        <v/>
      </c>
      <c r="C104" s="28" t="str">
        <f>データ入力!AK163</f>
        <v/>
      </c>
      <c r="D104" s="148" t="str">
        <f>データ入力!S163</f>
        <v/>
      </c>
      <c r="E104" s="6" t="str">
        <f>データ入力!CL163</f>
        <v/>
      </c>
      <c r="F104" s="6" t="str">
        <f>データ入力!CM163</f>
        <v/>
      </c>
      <c r="G104" s="6" t="str">
        <f>データ入力!CN163</f>
        <v/>
      </c>
      <c r="H104" s="6" t="str">
        <f>データ入力!CO163</f>
        <v/>
      </c>
      <c r="I104" s="6" t="str">
        <f>データ入力!CP163</f>
        <v/>
      </c>
      <c r="J104" s="270" t="str">
        <f>データ入力!CQ163</f>
        <v/>
      </c>
    </row>
    <row r="105" spans="1:10" ht="30" customHeight="1">
      <c r="A105" s="99" t="str">
        <f>データ入力!AI164</f>
        <v/>
      </c>
      <c r="B105" s="9" t="str">
        <f>データ入力!AJ164</f>
        <v/>
      </c>
      <c r="C105" s="28" t="str">
        <f>データ入力!AK164</f>
        <v/>
      </c>
      <c r="D105" s="148" t="str">
        <f>データ入力!S164</f>
        <v/>
      </c>
      <c r="E105" s="6" t="str">
        <f>データ入力!CL164</f>
        <v/>
      </c>
      <c r="F105" s="6" t="str">
        <f>データ入力!CM164</f>
        <v/>
      </c>
      <c r="G105" s="6" t="str">
        <f>データ入力!CN164</f>
        <v/>
      </c>
      <c r="H105" s="6" t="str">
        <f>データ入力!CO164</f>
        <v/>
      </c>
      <c r="I105" s="6" t="str">
        <f>データ入力!CP164</f>
        <v/>
      </c>
      <c r="J105" s="270" t="str">
        <f>データ入力!CQ164</f>
        <v/>
      </c>
    </row>
    <row r="106" spans="1:10" ht="30" customHeight="1">
      <c r="A106" s="99" t="str">
        <f>データ入力!AI165</f>
        <v/>
      </c>
      <c r="B106" s="9" t="str">
        <f>データ入力!AJ165</f>
        <v/>
      </c>
      <c r="C106" s="28" t="str">
        <f>データ入力!AK165</f>
        <v/>
      </c>
      <c r="D106" s="148" t="str">
        <f>データ入力!S165</f>
        <v/>
      </c>
      <c r="E106" s="6" t="str">
        <f>データ入力!CL165</f>
        <v/>
      </c>
      <c r="F106" s="6" t="str">
        <f>データ入力!CM165</f>
        <v/>
      </c>
      <c r="G106" s="6" t="str">
        <f>データ入力!CN165</f>
        <v/>
      </c>
      <c r="H106" s="6" t="str">
        <f>データ入力!CO165</f>
        <v/>
      </c>
      <c r="I106" s="6" t="str">
        <f>データ入力!CP165</f>
        <v/>
      </c>
      <c r="J106" s="270" t="str">
        <f>データ入力!CQ165</f>
        <v/>
      </c>
    </row>
    <row r="107" spans="1:10" ht="30" customHeight="1">
      <c r="A107" s="99" t="str">
        <f>データ入力!AI166</f>
        <v/>
      </c>
      <c r="B107" s="9" t="str">
        <f>データ入力!AJ166</f>
        <v/>
      </c>
      <c r="C107" s="28" t="str">
        <f>データ入力!AK166</f>
        <v/>
      </c>
      <c r="D107" s="148" t="str">
        <f>データ入力!S166</f>
        <v/>
      </c>
      <c r="E107" s="6" t="str">
        <f>データ入力!CL166</f>
        <v/>
      </c>
      <c r="F107" s="6" t="str">
        <f>データ入力!CM166</f>
        <v/>
      </c>
      <c r="G107" s="6" t="str">
        <f>データ入力!CN166</f>
        <v/>
      </c>
      <c r="H107" s="6" t="str">
        <f>データ入力!CO166</f>
        <v/>
      </c>
      <c r="I107" s="6" t="str">
        <f>データ入力!CP166</f>
        <v/>
      </c>
      <c r="J107" s="270" t="str">
        <f>データ入力!CQ166</f>
        <v/>
      </c>
    </row>
    <row r="108" spans="1:10" ht="30" customHeight="1">
      <c r="A108" s="99" t="str">
        <f>データ入力!AI167</f>
        <v/>
      </c>
      <c r="B108" s="9" t="str">
        <f>データ入力!AJ167</f>
        <v/>
      </c>
      <c r="C108" s="28" t="str">
        <f>データ入力!AK167</f>
        <v/>
      </c>
      <c r="D108" s="148" t="str">
        <f>データ入力!S167</f>
        <v/>
      </c>
      <c r="E108" s="6" t="str">
        <f>データ入力!CL167</f>
        <v/>
      </c>
      <c r="F108" s="6" t="str">
        <f>データ入力!CM167</f>
        <v/>
      </c>
      <c r="G108" s="6" t="str">
        <f>データ入力!CN167</f>
        <v/>
      </c>
      <c r="H108" s="6" t="str">
        <f>データ入力!CO167</f>
        <v/>
      </c>
      <c r="I108" s="6" t="str">
        <f>データ入力!CP167</f>
        <v/>
      </c>
      <c r="J108" s="270" t="str">
        <f>データ入力!CQ167</f>
        <v/>
      </c>
    </row>
    <row r="109" spans="1:10" ht="30" customHeight="1">
      <c r="A109" s="99" t="str">
        <f>データ入力!AI168</f>
        <v/>
      </c>
      <c r="B109" s="9" t="str">
        <f>データ入力!AJ168</f>
        <v/>
      </c>
      <c r="C109" s="28" t="str">
        <f>データ入力!AK168</f>
        <v/>
      </c>
      <c r="D109" s="148" t="str">
        <f>データ入力!S168</f>
        <v/>
      </c>
      <c r="E109" s="6" t="str">
        <f>データ入力!CL168</f>
        <v/>
      </c>
      <c r="F109" s="6" t="str">
        <f>データ入力!CM168</f>
        <v/>
      </c>
      <c r="G109" s="6" t="str">
        <f>データ入力!CN168</f>
        <v/>
      </c>
      <c r="H109" s="6" t="str">
        <f>データ入力!CO168</f>
        <v/>
      </c>
      <c r="I109" s="6" t="str">
        <f>データ入力!CP168</f>
        <v/>
      </c>
      <c r="J109" s="270" t="str">
        <f>データ入力!CQ168</f>
        <v/>
      </c>
    </row>
    <row r="110" spans="1:10" ht="30" customHeight="1">
      <c r="A110" s="99" t="str">
        <f>データ入力!AI169</f>
        <v/>
      </c>
      <c r="B110" s="9" t="str">
        <f>データ入力!AJ169</f>
        <v/>
      </c>
      <c r="C110" s="28" t="str">
        <f>データ入力!AK169</f>
        <v/>
      </c>
      <c r="D110" s="148" t="str">
        <f>データ入力!S169</f>
        <v/>
      </c>
      <c r="E110" s="6" t="str">
        <f>データ入力!CL169</f>
        <v/>
      </c>
      <c r="F110" s="6" t="str">
        <f>データ入力!CM169</f>
        <v/>
      </c>
      <c r="G110" s="6" t="str">
        <f>データ入力!CN169</f>
        <v/>
      </c>
      <c r="H110" s="6" t="str">
        <f>データ入力!CO169</f>
        <v/>
      </c>
      <c r="I110" s="6" t="str">
        <f>データ入力!CP169</f>
        <v/>
      </c>
      <c r="J110" s="270" t="str">
        <f>データ入力!CQ169</f>
        <v/>
      </c>
    </row>
    <row r="111" spans="1:10" ht="30" customHeight="1">
      <c r="A111" s="99" t="str">
        <f>データ入力!AI170</f>
        <v/>
      </c>
      <c r="B111" s="9" t="str">
        <f>データ入力!AJ170</f>
        <v/>
      </c>
      <c r="C111" s="28" t="str">
        <f>データ入力!AK170</f>
        <v/>
      </c>
      <c r="D111" s="148" t="str">
        <f>データ入力!S170</f>
        <v/>
      </c>
      <c r="E111" s="6" t="str">
        <f>データ入力!CL170</f>
        <v/>
      </c>
      <c r="F111" s="6" t="str">
        <f>データ入力!CM170</f>
        <v/>
      </c>
      <c r="G111" s="6" t="str">
        <f>データ入力!CN170</f>
        <v/>
      </c>
      <c r="H111" s="6" t="str">
        <f>データ入力!CO170</f>
        <v/>
      </c>
      <c r="I111" s="6" t="str">
        <f>データ入力!CP170</f>
        <v/>
      </c>
      <c r="J111" s="270" t="str">
        <f>データ入力!CQ170</f>
        <v/>
      </c>
    </row>
    <row r="112" spans="1:10" ht="30" customHeight="1">
      <c r="A112" s="99" t="str">
        <f>データ入力!AI171</f>
        <v/>
      </c>
      <c r="B112" s="9" t="str">
        <f>データ入力!AJ171</f>
        <v/>
      </c>
      <c r="C112" s="28" t="str">
        <f>データ入力!AK171</f>
        <v/>
      </c>
      <c r="D112" s="148" t="str">
        <f>データ入力!S171</f>
        <v/>
      </c>
      <c r="E112" s="6" t="str">
        <f>データ入力!CL171</f>
        <v/>
      </c>
      <c r="F112" s="6" t="str">
        <f>データ入力!CM171</f>
        <v/>
      </c>
      <c r="G112" s="6" t="str">
        <f>データ入力!CN171</f>
        <v/>
      </c>
      <c r="H112" s="6" t="str">
        <f>データ入力!CO171</f>
        <v/>
      </c>
      <c r="I112" s="6" t="str">
        <f>データ入力!CP171</f>
        <v/>
      </c>
      <c r="J112" s="270" t="str">
        <f>データ入力!CQ171</f>
        <v/>
      </c>
    </row>
    <row r="113" spans="1:10" ht="30" customHeight="1">
      <c r="A113" s="99" t="str">
        <f>データ入力!AI172</f>
        <v/>
      </c>
      <c r="B113" s="9" t="str">
        <f>データ入力!AJ172</f>
        <v/>
      </c>
      <c r="C113" s="28" t="str">
        <f>データ入力!AK172</f>
        <v/>
      </c>
      <c r="D113" s="148" t="str">
        <f>データ入力!S172</f>
        <v/>
      </c>
      <c r="E113" s="6" t="str">
        <f>データ入力!CL172</f>
        <v/>
      </c>
      <c r="F113" s="6" t="str">
        <f>データ入力!CM172</f>
        <v/>
      </c>
      <c r="G113" s="6" t="str">
        <f>データ入力!CN172</f>
        <v/>
      </c>
      <c r="H113" s="6" t="str">
        <f>データ入力!CO172</f>
        <v/>
      </c>
      <c r="I113" s="6" t="str">
        <f>データ入力!CP172</f>
        <v/>
      </c>
      <c r="J113" s="270" t="str">
        <f>データ入力!CQ172</f>
        <v/>
      </c>
    </row>
    <row r="114" spans="1:10" ht="30" customHeight="1">
      <c r="A114" s="99" t="str">
        <f>データ入力!AI173</f>
        <v/>
      </c>
      <c r="B114" s="9" t="str">
        <f>データ入力!AJ173</f>
        <v/>
      </c>
      <c r="C114" s="28" t="str">
        <f>データ入力!AK173</f>
        <v/>
      </c>
      <c r="D114" s="148" t="str">
        <f>データ入力!S173</f>
        <v/>
      </c>
      <c r="E114" s="6" t="str">
        <f>データ入力!CL173</f>
        <v/>
      </c>
      <c r="F114" s="6" t="str">
        <f>データ入力!CM173</f>
        <v/>
      </c>
      <c r="G114" s="6" t="str">
        <f>データ入力!CN173</f>
        <v/>
      </c>
      <c r="H114" s="6" t="str">
        <f>データ入力!CO173</f>
        <v/>
      </c>
      <c r="I114" s="6" t="str">
        <f>データ入力!CP173</f>
        <v/>
      </c>
      <c r="J114" s="270" t="str">
        <f>データ入力!CQ173</f>
        <v/>
      </c>
    </row>
    <row r="115" spans="1:10" ht="30" customHeight="1">
      <c r="A115" s="99" t="str">
        <f>データ入力!AI174</f>
        <v/>
      </c>
      <c r="B115" s="9" t="str">
        <f>データ入力!AJ174</f>
        <v/>
      </c>
      <c r="C115" s="28" t="str">
        <f>データ入力!AK174</f>
        <v/>
      </c>
      <c r="D115" s="148" t="str">
        <f>データ入力!S174</f>
        <v/>
      </c>
      <c r="E115" s="6" t="str">
        <f>データ入力!CL174</f>
        <v/>
      </c>
      <c r="F115" s="6" t="str">
        <f>データ入力!CM174</f>
        <v/>
      </c>
      <c r="G115" s="6" t="str">
        <f>データ入力!CN174</f>
        <v/>
      </c>
      <c r="H115" s="6" t="str">
        <f>データ入力!CO174</f>
        <v/>
      </c>
      <c r="I115" s="6" t="str">
        <f>データ入力!CP174</f>
        <v/>
      </c>
      <c r="J115" s="270" t="str">
        <f>データ入力!CQ174</f>
        <v/>
      </c>
    </row>
    <row r="116" spans="1:10" ht="30" customHeight="1">
      <c r="A116" s="99" t="str">
        <f>データ入力!AI175</f>
        <v/>
      </c>
      <c r="B116" s="9" t="str">
        <f>データ入力!AJ175</f>
        <v/>
      </c>
      <c r="C116" s="28" t="str">
        <f>データ入力!AK175</f>
        <v/>
      </c>
      <c r="D116" s="148" t="str">
        <f>データ入力!S175</f>
        <v/>
      </c>
      <c r="E116" s="6" t="str">
        <f>データ入力!CL175</f>
        <v/>
      </c>
      <c r="F116" s="6" t="str">
        <f>データ入力!CM175</f>
        <v/>
      </c>
      <c r="G116" s="6" t="str">
        <f>データ入力!CN175</f>
        <v/>
      </c>
      <c r="H116" s="6" t="str">
        <f>データ入力!CO175</f>
        <v/>
      </c>
      <c r="I116" s="6" t="str">
        <f>データ入力!CP175</f>
        <v/>
      </c>
      <c r="J116" s="270" t="str">
        <f>データ入力!CQ175</f>
        <v/>
      </c>
    </row>
    <row r="117" spans="1:10" ht="30" customHeight="1">
      <c r="A117" s="99" t="str">
        <f>データ入力!AI176</f>
        <v/>
      </c>
      <c r="B117" s="9" t="str">
        <f>データ入力!AJ176</f>
        <v/>
      </c>
      <c r="C117" s="28" t="str">
        <f>データ入力!AK176</f>
        <v/>
      </c>
      <c r="D117" s="148" t="str">
        <f>データ入力!S176</f>
        <v/>
      </c>
      <c r="E117" s="6" t="str">
        <f>データ入力!CL176</f>
        <v/>
      </c>
      <c r="F117" s="6" t="str">
        <f>データ入力!CM176</f>
        <v/>
      </c>
      <c r="G117" s="6" t="str">
        <f>データ入力!CN176</f>
        <v/>
      </c>
      <c r="H117" s="6" t="str">
        <f>データ入力!CO176</f>
        <v/>
      </c>
      <c r="I117" s="6" t="str">
        <f>データ入力!CP176</f>
        <v/>
      </c>
      <c r="J117" s="270" t="str">
        <f>データ入力!CQ176</f>
        <v/>
      </c>
    </row>
    <row r="118" spans="1:10" ht="30" customHeight="1">
      <c r="A118" s="99" t="str">
        <f>データ入力!AI177</f>
        <v/>
      </c>
      <c r="B118" s="9" t="str">
        <f>データ入力!AJ177</f>
        <v/>
      </c>
      <c r="C118" s="28" t="str">
        <f>データ入力!AK177</f>
        <v/>
      </c>
      <c r="D118" s="148" t="str">
        <f>データ入力!S177</f>
        <v/>
      </c>
      <c r="E118" s="6" t="str">
        <f>データ入力!CL177</f>
        <v/>
      </c>
      <c r="F118" s="6" t="str">
        <f>データ入力!CM177</f>
        <v/>
      </c>
      <c r="G118" s="6" t="str">
        <f>データ入力!CN177</f>
        <v/>
      </c>
      <c r="H118" s="6" t="str">
        <f>データ入力!CO177</f>
        <v/>
      </c>
      <c r="I118" s="6" t="str">
        <f>データ入力!CP177</f>
        <v/>
      </c>
      <c r="J118" s="270" t="str">
        <f>データ入力!CQ177</f>
        <v/>
      </c>
    </row>
    <row r="119" spans="1:10" ht="30" customHeight="1">
      <c r="A119" s="99" t="str">
        <f>データ入力!AI178</f>
        <v/>
      </c>
      <c r="B119" s="9" t="str">
        <f>データ入力!AJ178</f>
        <v/>
      </c>
      <c r="C119" s="28" t="str">
        <f>データ入力!AK178</f>
        <v/>
      </c>
      <c r="D119" s="148" t="str">
        <f>データ入力!S178</f>
        <v/>
      </c>
      <c r="E119" s="6" t="str">
        <f>データ入力!CL178</f>
        <v/>
      </c>
      <c r="F119" s="6" t="str">
        <f>データ入力!CM178</f>
        <v/>
      </c>
      <c r="G119" s="6" t="str">
        <f>データ入力!CN178</f>
        <v/>
      </c>
      <c r="H119" s="6" t="str">
        <f>データ入力!CO178</f>
        <v/>
      </c>
      <c r="I119" s="6" t="str">
        <f>データ入力!CP178</f>
        <v/>
      </c>
      <c r="J119" s="270" t="str">
        <f>データ入力!CQ178</f>
        <v/>
      </c>
    </row>
    <row r="120" spans="1:10" ht="30" customHeight="1">
      <c r="A120" s="99" t="str">
        <f>データ入力!AI179</f>
        <v/>
      </c>
      <c r="B120" s="9" t="str">
        <f>データ入力!AJ179</f>
        <v/>
      </c>
      <c r="C120" s="28" t="str">
        <f>データ入力!AK179</f>
        <v/>
      </c>
      <c r="D120" s="148" t="str">
        <f>データ入力!S179</f>
        <v/>
      </c>
      <c r="E120" s="6" t="str">
        <f>データ入力!CL179</f>
        <v/>
      </c>
      <c r="F120" s="6" t="str">
        <f>データ入力!CM179</f>
        <v/>
      </c>
      <c r="G120" s="6" t="str">
        <f>データ入力!CN179</f>
        <v/>
      </c>
      <c r="H120" s="6" t="str">
        <f>データ入力!CO179</f>
        <v/>
      </c>
      <c r="I120" s="6" t="str">
        <f>データ入力!CP179</f>
        <v/>
      </c>
      <c r="J120" s="270" t="str">
        <f>データ入力!CQ179</f>
        <v/>
      </c>
    </row>
    <row r="121" spans="1:10" ht="30" customHeight="1">
      <c r="A121" s="99" t="str">
        <f>データ入力!AI180</f>
        <v/>
      </c>
      <c r="B121" s="9" t="str">
        <f>データ入力!AJ180</f>
        <v/>
      </c>
      <c r="C121" s="28" t="str">
        <f>データ入力!AK180</f>
        <v/>
      </c>
      <c r="D121" s="148" t="str">
        <f>データ入力!S180</f>
        <v/>
      </c>
      <c r="E121" s="6" t="str">
        <f>データ入力!CL180</f>
        <v/>
      </c>
      <c r="F121" s="6" t="str">
        <f>データ入力!CM180</f>
        <v/>
      </c>
      <c r="G121" s="6" t="str">
        <f>データ入力!CN180</f>
        <v/>
      </c>
      <c r="H121" s="6" t="str">
        <f>データ入力!CO180</f>
        <v/>
      </c>
      <c r="I121" s="6" t="str">
        <f>データ入力!CP180</f>
        <v/>
      </c>
      <c r="J121" s="270" t="str">
        <f>データ入力!CQ180</f>
        <v/>
      </c>
    </row>
    <row r="122" spans="1:10" ht="30" customHeight="1">
      <c r="A122" s="99" t="str">
        <f>データ入力!AI181</f>
        <v/>
      </c>
      <c r="B122" s="9" t="str">
        <f>データ入力!AJ181</f>
        <v/>
      </c>
      <c r="C122" s="28" t="str">
        <f>データ入力!AK181</f>
        <v/>
      </c>
      <c r="D122" s="148" t="str">
        <f>データ入力!S181</f>
        <v/>
      </c>
      <c r="E122" s="6" t="str">
        <f>データ入力!CL181</f>
        <v/>
      </c>
      <c r="F122" s="6" t="str">
        <f>データ入力!CM181</f>
        <v/>
      </c>
      <c r="G122" s="6" t="str">
        <f>データ入力!CN181</f>
        <v/>
      </c>
      <c r="H122" s="6" t="str">
        <f>データ入力!CO181</f>
        <v/>
      </c>
      <c r="I122" s="6" t="str">
        <f>データ入力!CP181</f>
        <v/>
      </c>
      <c r="J122" s="270" t="str">
        <f>データ入力!CQ181</f>
        <v/>
      </c>
    </row>
    <row r="123" spans="1:10" ht="30" customHeight="1">
      <c r="A123" s="99" t="str">
        <f>データ入力!AI182</f>
        <v/>
      </c>
      <c r="B123" s="9" t="str">
        <f>データ入力!AJ182</f>
        <v/>
      </c>
      <c r="C123" s="28" t="str">
        <f>データ入力!AK182</f>
        <v/>
      </c>
      <c r="D123" s="148" t="str">
        <f>データ入力!S182</f>
        <v/>
      </c>
      <c r="E123" s="6" t="str">
        <f>データ入力!CL182</f>
        <v/>
      </c>
      <c r="F123" s="6" t="str">
        <f>データ入力!CM182</f>
        <v/>
      </c>
      <c r="G123" s="6" t="str">
        <f>データ入力!CN182</f>
        <v/>
      </c>
      <c r="H123" s="6" t="str">
        <f>データ入力!CO182</f>
        <v/>
      </c>
      <c r="I123" s="6" t="str">
        <f>データ入力!CP182</f>
        <v/>
      </c>
      <c r="J123" s="270" t="str">
        <f>データ入力!CQ182</f>
        <v/>
      </c>
    </row>
    <row r="124" spans="1:10" ht="30" customHeight="1">
      <c r="A124" s="99" t="str">
        <f>データ入力!AI183</f>
        <v/>
      </c>
      <c r="B124" s="9" t="str">
        <f>データ入力!AJ183</f>
        <v/>
      </c>
      <c r="C124" s="28" t="str">
        <f>データ入力!AK183</f>
        <v/>
      </c>
      <c r="D124" s="148" t="str">
        <f>データ入力!S183</f>
        <v/>
      </c>
      <c r="E124" s="6" t="str">
        <f>データ入力!CL183</f>
        <v/>
      </c>
      <c r="F124" s="6" t="str">
        <f>データ入力!CM183</f>
        <v/>
      </c>
      <c r="G124" s="6" t="str">
        <f>データ入力!CN183</f>
        <v/>
      </c>
      <c r="H124" s="6" t="str">
        <f>データ入力!CO183</f>
        <v/>
      </c>
      <c r="I124" s="6" t="str">
        <f>データ入力!CP183</f>
        <v/>
      </c>
      <c r="J124" s="270" t="str">
        <f>データ入力!CQ183</f>
        <v/>
      </c>
    </row>
    <row r="125" spans="1:10" ht="30" customHeight="1">
      <c r="A125" s="99" t="str">
        <f>データ入力!AI184</f>
        <v/>
      </c>
      <c r="B125" s="9" t="str">
        <f>データ入力!AJ184</f>
        <v/>
      </c>
      <c r="C125" s="28" t="str">
        <f>データ入力!AK184</f>
        <v/>
      </c>
      <c r="D125" s="148" t="str">
        <f>データ入力!S184</f>
        <v/>
      </c>
      <c r="E125" s="6" t="str">
        <f>データ入力!CL184</f>
        <v/>
      </c>
      <c r="F125" s="6" t="str">
        <f>データ入力!CM184</f>
        <v/>
      </c>
      <c r="G125" s="6" t="str">
        <f>データ入力!CN184</f>
        <v/>
      </c>
      <c r="H125" s="6" t="str">
        <f>データ入力!CO184</f>
        <v/>
      </c>
      <c r="I125" s="6" t="str">
        <f>データ入力!CP184</f>
        <v/>
      </c>
      <c r="J125" s="270" t="str">
        <f>データ入力!CQ184</f>
        <v/>
      </c>
    </row>
    <row r="126" spans="1:10" ht="30" customHeight="1">
      <c r="A126" s="99" t="str">
        <f>データ入力!AI185</f>
        <v/>
      </c>
      <c r="B126" s="9" t="str">
        <f>データ入力!AJ185</f>
        <v/>
      </c>
      <c r="C126" s="28" t="str">
        <f>データ入力!AK185</f>
        <v/>
      </c>
      <c r="D126" s="148" t="str">
        <f>データ入力!S185</f>
        <v/>
      </c>
      <c r="E126" s="6" t="str">
        <f>データ入力!CL185</f>
        <v/>
      </c>
      <c r="F126" s="6" t="str">
        <f>データ入力!CM185</f>
        <v/>
      </c>
      <c r="G126" s="6" t="str">
        <f>データ入力!CN185</f>
        <v/>
      </c>
      <c r="H126" s="6" t="str">
        <f>データ入力!CO185</f>
        <v/>
      </c>
      <c r="I126" s="6" t="str">
        <f>データ入力!CP185</f>
        <v/>
      </c>
      <c r="J126" s="270" t="str">
        <f>データ入力!CQ185</f>
        <v/>
      </c>
    </row>
    <row r="127" spans="1:10" ht="30" customHeight="1">
      <c r="A127" s="99" t="str">
        <f>データ入力!AI186</f>
        <v/>
      </c>
      <c r="B127" s="9" t="str">
        <f>データ入力!AJ186</f>
        <v/>
      </c>
      <c r="C127" s="28" t="str">
        <f>データ入力!AK186</f>
        <v/>
      </c>
      <c r="D127" s="148" t="str">
        <f>データ入力!S186</f>
        <v/>
      </c>
      <c r="E127" s="6" t="str">
        <f>データ入力!CL186</f>
        <v/>
      </c>
      <c r="F127" s="6" t="str">
        <f>データ入力!CM186</f>
        <v/>
      </c>
      <c r="G127" s="6" t="str">
        <f>データ入力!CN186</f>
        <v/>
      </c>
      <c r="H127" s="6" t="str">
        <f>データ入力!CO186</f>
        <v/>
      </c>
      <c r="I127" s="6" t="str">
        <f>データ入力!CP186</f>
        <v/>
      </c>
      <c r="J127" s="270" t="str">
        <f>データ入力!CQ186</f>
        <v/>
      </c>
    </row>
    <row r="128" spans="1:10" ht="30" customHeight="1">
      <c r="A128" s="99" t="str">
        <f>データ入力!AI187</f>
        <v/>
      </c>
      <c r="B128" s="9" t="str">
        <f>データ入力!AJ187</f>
        <v/>
      </c>
      <c r="C128" s="28" t="str">
        <f>データ入力!AK187</f>
        <v/>
      </c>
      <c r="D128" s="148" t="str">
        <f>データ入力!S187</f>
        <v/>
      </c>
      <c r="E128" s="6" t="str">
        <f>データ入力!CL187</f>
        <v/>
      </c>
      <c r="F128" s="6" t="str">
        <f>データ入力!CM187</f>
        <v/>
      </c>
      <c r="G128" s="6" t="str">
        <f>データ入力!CN187</f>
        <v/>
      </c>
      <c r="H128" s="6" t="str">
        <f>データ入力!CO187</f>
        <v/>
      </c>
      <c r="I128" s="6" t="str">
        <f>データ入力!CP187</f>
        <v/>
      </c>
      <c r="J128" s="270" t="str">
        <f>データ入力!CQ187</f>
        <v/>
      </c>
    </row>
    <row r="129" spans="1:10" ht="30" customHeight="1">
      <c r="A129" s="99" t="str">
        <f>データ入力!AI188</f>
        <v/>
      </c>
      <c r="B129" s="9" t="str">
        <f>データ入力!AJ188</f>
        <v/>
      </c>
      <c r="C129" s="28" t="str">
        <f>データ入力!AK188</f>
        <v/>
      </c>
      <c r="D129" s="148" t="str">
        <f>データ入力!S188</f>
        <v/>
      </c>
      <c r="E129" s="6" t="str">
        <f>データ入力!CL188</f>
        <v/>
      </c>
      <c r="F129" s="6" t="str">
        <f>データ入力!CM188</f>
        <v/>
      </c>
      <c r="G129" s="6" t="str">
        <f>データ入力!CN188</f>
        <v/>
      </c>
      <c r="H129" s="6" t="str">
        <f>データ入力!CO188</f>
        <v/>
      </c>
      <c r="I129" s="6" t="str">
        <f>データ入力!CP188</f>
        <v/>
      </c>
      <c r="J129" s="270" t="str">
        <f>データ入力!CQ188</f>
        <v/>
      </c>
    </row>
    <row r="130" spans="1:10" ht="30" customHeight="1">
      <c r="A130" s="99" t="str">
        <f>データ入力!AI189</f>
        <v/>
      </c>
      <c r="B130" s="9" t="str">
        <f>データ入力!AJ189</f>
        <v/>
      </c>
      <c r="C130" s="28" t="str">
        <f>データ入力!AK189</f>
        <v/>
      </c>
      <c r="D130" s="148" t="str">
        <f>データ入力!S189</f>
        <v/>
      </c>
      <c r="E130" s="6" t="str">
        <f>データ入力!CL189</f>
        <v/>
      </c>
      <c r="F130" s="6" t="str">
        <f>データ入力!CM189</f>
        <v/>
      </c>
      <c r="G130" s="6" t="str">
        <f>データ入力!CN189</f>
        <v/>
      </c>
      <c r="H130" s="6" t="str">
        <f>データ入力!CO189</f>
        <v/>
      </c>
      <c r="I130" s="6" t="str">
        <f>データ入力!CP189</f>
        <v/>
      </c>
      <c r="J130" s="270" t="str">
        <f>データ入力!CQ189</f>
        <v/>
      </c>
    </row>
    <row r="131" spans="1:10" ht="30" customHeight="1">
      <c r="A131" s="99" t="str">
        <f>データ入力!AI190</f>
        <v/>
      </c>
      <c r="B131" s="9" t="str">
        <f>データ入力!AJ190</f>
        <v/>
      </c>
      <c r="C131" s="28" t="str">
        <f>データ入力!AK190</f>
        <v/>
      </c>
      <c r="D131" s="148" t="str">
        <f>データ入力!S190</f>
        <v/>
      </c>
      <c r="E131" s="6" t="str">
        <f>データ入力!CL190</f>
        <v/>
      </c>
      <c r="F131" s="6" t="str">
        <f>データ入力!CM190</f>
        <v/>
      </c>
      <c r="G131" s="6" t="str">
        <f>データ入力!CN190</f>
        <v/>
      </c>
      <c r="H131" s="6" t="str">
        <f>データ入力!CO190</f>
        <v/>
      </c>
      <c r="I131" s="6" t="str">
        <f>データ入力!CP190</f>
        <v/>
      </c>
      <c r="J131" s="270" t="str">
        <f>データ入力!CQ190</f>
        <v/>
      </c>
    </row>
    <row r="132" spans="1:10" ht="30" customHeight="1">
      <c r="A132" s="99" t="str">
        <f>データ入力!AI191</f>
        <v/>
      </c>
      <c r="B132" s="9" t="str">
        <f>データ入力!AJ191</f>
        <v/>
      </c>
      <c r="C132" s="28" t="str">
        <f>データ入力!AK191</f>
        <v/>
      </c>
      <c r="D132" s="148" t="str">
        <f>データ入力!S191</f>
        <v/>
      </c>
      <c r="E132" s="6" t="str">
        <f>データ入力!CL191</f>
        <v/>
      </c>
      <c r="F132" s="6" t="str">
        <f>データ入力!CM191</f>
        <v/>
      </c>
      <c r="G132" s="6" t="str">
        <f>データ入力!CN191</f>
        <v/>
      </c>
      <c r="H132" s="6" t="str">
        <f>データ入力!CO191</f>
        <v/>
      </c>
      <c r="I132" s="6" t="str">
        <f>データ入力!CP191</f>
        <v/>
      </c>
      <c r="J132" s="270" t="str">
        <f>データ入力!CQ191</f>
        <v/>
      </c>
    </row>
    <row r="133" spans="1:10" ht="30" customHeight="1">
      <c r="A133" s="99" t="str">
        <f>データ入力!AI192</f>
        <v/>
      </c>
      <c r="B133" s="9" t="str">
        <f>データ入力!AJ192</f>
        <v/>
      </c>
      <c r="C133" s="28" t="str">
        <f>データ入力!AK192</f>
        <v/>
      </c>
      <c r="D133" s="148" t="str">
        <f>データ入力!S192</f>
        <v/>
      </c>
      <c r="E133" s="6" t="str">
        <f>データ入力!CL192</f>
        <v/>
      </c>
      <c r="F133" s="6" t="str">
        <f>データ入力!CM192</f>
        <v/>
      </c>
      <c r="G133" s="6" t="str">
        <f>データ入力!CN192</f>
        <v/>
      </c>
      <c r="H133" s="6" t="str">
        <f>データ入力!CO192</f>
        <v/>
      </c>
      <c r="I133" s="6" t="str">
        <f>データ入力!CP192</f>
        <v/>
      </c>
      <c r="J133" s="270" t="str">
        <f>データ入力!CQ192</f>
        <v/>
      </c>
    </row>
    <row r="134" spans="1:10" ht="30" customHeight="1">
      <c r="A134" s="99" t="str">
        <f>データ入力!AI193</f>
        <v/>
      </c>
      <c r="B134" s="9" t="str">
        <f>データ入力!AJ193</f>
        <v/>
      </c>
      <c r="C134" s="28" t="str">
        <f>データ入力!AK193</f>
        <v/>
      </c>
      <c r="D134" s="148" t="str">
        <f>データ入力!S193</f>
        <v/>
      </c>
      <c r="E134" s="6" t="str">
        <f>データ入力!CL193</f>
        <v/>
      </c>
      <c r="F134" s="6" t="str">
        <f>データ入力!CM193</f>
        <v/>
      </c>
      <c r="G134" s="6" t="str">
        <f>データ入力!CN193</f>
        <v/>
      </c>
      <c r="H134" s="6" t="str">
        <f>データ入力!CO193</f>
        <v/>
      </c>
      <c r="I134" s="6" t="str">
        <f>データ入力!CP193</f>
        <v/>
      </c>
      <c r="J134" s="270" t="str">
        <f>データ入力!CQ193</f>
        <v/>
      </c>
    </row>
    <row r="135" spans="1:10" ht="30" customHeight="1">
      <c r="A135" s="99" t="str">
        <f>データ入力!AI194</f>
        <v/>
      </c>
      <c r="B135" s="9" t="str">
        <f>データ入力!AJ194</f>
        <v/>
      </c>
      <c r="C135" s="28" t="str">
        <f>データ入力!AK194</f>
        <v/>
      </c>
      <c r="D135" s="148" t="str">
        <f>データ入力!S194</f>
        <v/>
      </c>
      <c r="E135" s="6" t="str">
        <f>データ入力!CL194</f>
        <v/>
      </c>
      <c r="F135" s="6" t="str">
        <f>データ入力!CM194</f>
        <v/>
      </c>
      <c r="G135" s="6" t="str">
        <f>データ入力!CN194</f>
        <v/>
      </c>
      <c r="H135" s="6" t="str">
        <f>データ入力!CO194</f>
        <v/>
      </c>
      <c r="I135" s="6" t="str">
        <f>データ入力!CP194</f>
        <v/>
      </c>
      <c r="J135" s="270" t="str">
        <f>データ入力!CQ194</f>
        <v/>
      </c>
    </row>
    <row r="136" spans="1:10" ht="30" customHeight="1">
      <c r="A136" s="99" t="str">
        <f>データ入力!AI195</f>
        <v/>
      </c>
      <c r="B136" s="9" t="str">
        <f>データ入力!AJ195</f>
        <v/>
      </c>
      <c r="C136" s="28" t="str">
        <f>データ入力!AK195</f>
        <v/>
      </c>
      <c r="D136" s="148" t="str">
        <f>データ入力!S195</f>
        <v/>
      </c>
      <c r="E136" s="6" t="str">
        <f>データ入力!CL195</f>
        <v/>
      </c>
      <c r="F136" s="6" t="str">
        <f>データ入力!CM195</f>
        <v/>
      </c>
      <c r="G136" s="6" t="str">
        <f>データ入力!CN195</f>
        <v/>
      </c>
      <c r="H136" s="6" t="str">
        <f>データ入力!CO195</f>
        <v/>
      </c>
      <c r="I136" s="6" t="str">
        <f>データ入力!CP195</f>
        <v/>
      </c>
      <c r="J136" s="270" t="str">
        <f>データ入力!CQ195</f>
        <v/>
      </c>
    </row>
    <row r="137" spans="1:10" ht="30" customHeight="1">
      <c r="A137" s="99" t="str">
        <f>データ入力!AI196</f>
        <v/>
      </c>
      <c r="B137" s="9" t="str">
        <f>データ入力!AJ196</f>
        <v/>
      </c>
      <c r="C137" s="28" t="str">
        <f>データ入力!AK196</f>
        <v/>
      </c>
      <c r="D137" s="148" t="str">
        <f>データ入力!S196</f>
        <v/>
      </c>
      <c r="E137" s="6" t="str">
        <f>データ入力!CL196</f>
        <v/>
      </c>
      <c r="F137" s="6" t="str">
        <f>データ入力!CM196</f>
        <v/>
      </c>
      <c r="G137" s="6" t="str">
        <f>データ入力!CN196</f>
        <v/>
      </c>
      <c r="H137" s="6" t="str">
        <f>データ入力!CO196</f>
        <v/>
      </c>
      <c r="I137" s="6" t="str">
        <f>データ入力!CP196</f>
        <v/>
      </c>
      <c r="J137" s="270" t="str">
        <f>データ入力!CQ196</f>
        <v/>
      </c>
    </row>
    <row r="138" spans="1:10" ht="30" customHeight="1">
      <c r="A138" s="99" t="str">
        <f>データ入力!AI197</f>
        <v/>
      </c>
      <c r="B138" s="9" t="str">
        <f>データ入力!AJ197</f>
        <v/>
      </c>
      <c r="C138" s="28" t="str">
        <f>データ入力!AK197</f>
        <v/>
      </c>
      <c r="D138" s="148" t="str">
        <f>データ入力!S197</f>
        <v/>
      </c>
      <c r="E138" s="6" t="str">
        <f>データ入力!CL197</f>
        <v/>
      </c>
      <c r="F138" s="6" t="str">
        <f>データ入力!CM197</f>
        <v/>
      </c>
      <c r="G138" s="6" t="str">
        <f>データ入力!CN197</f>
        <v/>
      </c>
      <c r="H138" s="6" t="str">
        <f>データ入力!CO197</f>
        <v/>
      </c>
      <c r="I138" s="6" t="str">
        <f>データ入力!CP197</f>
        <v/>
      </c>
      <c r="J138" s="270" t="str">
        <f>データ入力!CQ197</f>
        <v/>
      </c>
    </row>
    <row r="139" spans="1:10" ht="30" customHeight="1">
      <c r="A139" s="99" t="str">
        <f>データ入力!AI198</f>
        <v/>
      </c>
      <c r="B139" s="9" t="str">
        <f>データ入力!AJ198</f>
        <v/>
      </c>
      <c r="C139" s="28" t="str">
        <f>データ入力!AK198</f>
        <v/>
      </c>
      <c r="D139" s="148" t="str">
        <f>データ入力!S198</f>
        <v/>
      </c>
      <c r="E139" s="6" t="str">
        <f>データ入力!CL198</f>
        <v/>
      </c>
      <c r="F139" s="6" t="str">
        <f>データ入力!CM198</f>
        <v/>
      </c>
      <c r="G139" s="6" t="str">
        <f>データ入力!CN198</f>
        <v/>
      </c>
      <c r="H139" s="6" t="str">
        <f>データ入力!CO198</f>
        <v/>
      </c>
      <c r="I139" s="6" t="str">
        <f>データ入力!CP198</f>
        <v/>
      </c>
      <c r="J139" s="270" t="str">
        <f>データ入力!CQ198</f>
        <v/>
      </c>
    </row>
    <row r="140" spans="1:10" ht="30" customHeight="1">
      <c r="A140" s="99" t="str">
        <f>データ入力!AI199</f>
        <v/>
      </c>
      <c r="B140" s="9" t="str">
        <f>データ入力!AJ199</f>
        <v/>
      </c>
      <c r="C140" s="28" t="str">
        <f>データ入力!AK199</f>
        <v/>
      </c>
      <c r="D140" s="148" t="str">
        <f>データ入力!S199</f>
        <v/>
      </c>
      <c r="E140" s="6" t="str">
        <f>データ入力!CL199</f>
        <v/>
      </c>
      <c r="F140" s="6" t="str">
        <f>データ入力!CM199</f>
        <v/>
      </c>
      <c r="G140" s="6" t="str">
        <f>データ入力!CN199</f>
        <v/>
      </c>
      <c r="H140" s="6" t="str">
        <f>データ入力!CO199</f>
        <v/>
      </c>
      <c r="I140" s="6" t="str">
        <f>データ入力!CP199</f>
        <v/>
      </c>
      <c r="J140" s="270" t="str">
        <f>データ入力!CQ199</f>
        <v/>
      </c>
    </row>
    <row r="141" spans="1:10" ht="30" customHeight="1">
      <c r="A141" s="99" t="str">
        <f>データ入力!AI200</f>
        <v/>
      </c>
      <c r="B141" s="9" t="str">
        <f>データ入力!AJ200</f>
        <v/>
      </c>
      <c r="C141" s="28" t="str">
        <f>データ入力!AK200</f>
        <v/>
      </c>
      <c r="D141" s="148" t="str">
        <f>データ入力!S200</f>
        <v/>
      </c>
      <c r="E141" s="6" t="str">
        <f>データ入力!CL200</f>
        <v/>
      </c>
      <c r="F141" s="6" t="str">
        <f>データ入力!CM200</f>
        <v/>
      </c>
      <c r="G141" s="6" t="str">
        <f>データ入力!CN200</f>
        <v/>
      </c>
      <c r="H141" s="6" t="str">
        <f>データ入力!CO200</f>
        <v/>
      </c>
      <c r="I141" s="6" t="str">
        <f>データ入力!CP200</f>
        <v/>
      </c>
      <c r="J141" s="270" t="str">
        <f>データ入力!CQ200</f>
        <v/>
      </c>
    </row>
    <row r="142" spans="1:10" ht="30" customHeight="1">
      <c r="A142" s="99" t="str">
        <f>データ入力!AI201</f>
        <v/>
      </c>
      <c r="B142" s="9" t="str">
        <f>データ入力!AJ201</f>
        <v/>
      </c>
      <c r="C142" s="28" t="str">
        <f>データ入力!AK201</f>
        <v/>
      </c>
      <c r="D142" s="148" t="str">
        <f>データ入力!S201</f>
        <v/>
      </c>
      <c r="E142" s="6" t="str">
        <f>データ入力!CL201</f>
        <v/>
      </c>
      <c r="F142" s="6" t="str">
        <f>データ入力!CM201</f>
        <v/>
      </c>
      <c r="G142" s="6" t="str">
        <f>データ入力!CN201</f>
        <v/>
      </c>
      <c r="H142" s="6" t="str">
        <f>データ入力!CO201</f>
        <v/>
      </c>
      <c r="I142" s="6" t="str">
        <f>データ入力!CP201</f>
        <v/>
      </c>
      <c r="J142" s="270" t="str">
        <f>データ入力!CQ201</f>
        <v/>
      </c>
    </row>
    <row r="143" spans="1:10" ht="30" customHeight="1">
      <c r="A143" s="99" t="str">
        <f>データ入力!AI202</f>
        <v/>
      </c>
      <c r="B143" s="9" t="str">
        <f>データ入力!AJ202</f>
        <v/>
      </c>
      <c r="C143" s="28" t="str">
        <f>データ入力!AK202</f>
        <v/>
      </c>
      <c r="D143" s="148" t="str">
        <f>データ入力!S202</f>
        <v/>
      </c>
      <c r="E143" s="6" t="str">
        <f>データ入力!CL202</f>
        <v/>
      </c>
      <c r="F143" s="6" t="str">
        <f>データ入力!CM202</f>
        <v/>
      </c>
      <c r="G143" s="6" t="str">
        <f>データ入力!CN202</f>
        <v/>
      </c>
      <c r="H143" s="6" t="str">
        <f>データ入力!CO202</f>
        <v/>
      </c>
      <c r="I143" s="6" t="str">
        <f>データ入力!CP202</f>
        <v/>
      </c>
      <c r="J143" s="270" t="str">
        <f>データ入力!CQ202</f>
        <v/>
      </c>
    </row>
    <row r="144" spans="1:10" ht="30" customHeight="1">
      <c r="A144" s="99" t="str">
        <f>データ入力!AI203</f>
        <v/>
      </c>
      <c r="B144" s="9" t="str">
        <f>データ入力!AJ203</f>
        <v/>
      </c>
      <c r="C144" s="28" t="str">
        <f>データ入力!AK203</f>
        <v/>
      </c>
      <c r="D144" s="148" t="str">
        <f>データ入力!S203</f>
        <v/>
      </c>
      <c r="E144" s="6" t="str">
        <f>データ入力!CL203</f>
        <v/>
      </c>
      <c r="F144" s="6" t="str">
        <f>データ入力!CM203</f>
        <v/>
      </c>
      <c r="G144" s="6" t="str">
        <f>データ入力!CN203</f>
        <v/>
      </c>
      <c r="H144" s="6" t="str">
        <f>データ入力!CO203</f>
        <v/>
      </c>
      <c r="I144" s="6" t="str">
        <f>データ入力!CP203</f>
        <v/>
      </c>
      <c r="J144" s="270" t="str">
        <f>データ入力!CQ203</f>
        <v/>
      </c>
    </row>
    <row r="145" spans="1:10" ht="30" customHeight="1">
      <c r="A145" s="99" t="str">
        <f>データ入力!AI204</f>
        <v/>
      </c>
      <c r="B145" s="9" t="str">
        <f>データ入力!AJ204</f>
        <v/>
      </c>
      <c r="C145" s="28" t="str">
        <f>データ入力!AK204</f>
        <v/>
      </c>
      <c r="D145" s="148" t="str">
        <f>データ入力!S204</f>
        <v/>
      </c>
      <c r="E145" s="6" t="str">
        <f>データ入力!CL204</f>
        <v/>
      </c>
      <c r="F145" s="6" t="str">
        <f>データ入力!CM204</f>
        <v/>
      </c>
      <c r="G145" s="6" t="str">
        <f>データ入力!CN204</f>
        <v/>
      </c>
      <c r="H145" s="6" t="str">
        <f>データ入力!CO204</f>
        <v/>
      </c>
      <c r="I145" s="6" t="str">
        <f>データ入力!CP204</f>
        <v/>
      </c>
      <c r="J145" s="270" t="str">
        <f>データ入力!CQ204</f>
        <v/>
      </c>
    </row>
    <row r="146" spans="1:10" ht="30" customHeight="1">
      <c r="A146" s="99" t="str">
        <f>データ入力!AI205</f>
        <v/>
      </c>
      <c r="B146" s="9" t="str">
        <f>データ入力!AJ205</f>
        <v/>
      </c>
      <c r="C146" s="28" t="str">
        <f>データ入力!AK205</f>
        <v/>
      </c>
      <c r="D146" s="148" t="str">
        <f>データ入力!S205</f>
        <v/>
      </c>
      <c r="E146" s="6" t="str">
        <f>データ入力!CL205</f>
        <v/>
      </c>
      <c r="F146" s="6" t="str">
        <f>データ入力!CM205</f>
        <v/>
      </c>
      <c r="G146" s="6" t="str">
        <f>データ入力!CN205</f>
        <v/>
      </c>
      <c r="H146" s="6" t="str">
        <f>データ入力!CO205</f>
        <v/>
      </c>
      <c r="I146" s="6" t="str">
        <f>データ入力!CP205</f>
        <v/>
      </c>
      <c r="J146" s="270" t="str">
        <f>データ入力!CQ205</f>
        <v/>
      </c>
    </row>
    <row r="147" spans="1:10" ht="30" customHeight="1">
      <c r="A147" s="99" t="str">
        <f>データ入力!AI206</f>
        <v/>
      </c>
      <c r="B147" s="9" t="str">
        <f>データ入力!AJ206</f>
        <v/>
      </c>
      <c r="C147" s="28" t="str">
        <f>データ入力!AK206</f>
        <v/>
      </c>
      <c r="D147" s="148" t="str">
        <f>データ入力!S206</f>
        <v/>
      </c>
      <c r="E147" s="6" t="str">
        <f>データ入力!CL206</f>
        <v/>
      </c>
      <c r="F147" s="6" t="str">
        <f>データ入力!CM206</f>
        <v/>
      </c>
      <c r="G147" s="6" t="str">
        <f>データ入力!CN206</f>
        <v/>
      </c>
      <c r="H147" s="6" t="str">
        <f>データ入力!CO206</f>
        <v/>
      </c>
      <c r="I147" s="6" t="str">
        <f>データ入力!CP206</f>
        <v/>
      </c>
      <c r="J147" s="270" t="str">
        <f>データ入力!CQ206</f>
        <v/>
      </c>
    </row>
    <row r="148" spans="1:10" ht="30" customHeight="1">
      <c r="A148" s="99" t="str">
        <f>データ入力!AI207</f>
        <v/>
      </c>
      <c r="B148" s="9" t="str">
        <f>データ入力!AJ207</f>
        <v/>
      </c>
      <c r="C148" s="28" t="str">
        <f>データ入力!AK207</f>
        <v/>
      </c>
      <c r="D148" s="148" t="str">
        <f>データ入力!S207</f>
        <v/>
      </c>
      <c r="E148" s="6" t="str">
        <f>データ入力!CL207</f>
        <v/>
      </c>
      <c r="F148" s="6" t="str">
        <f>データ入力!CM207</f>
        <v/>
      </c>
      <c r="G148" s="6" t="str">
        <f>データ入力!CN207</f>
        <v/>
      </c>
      <c r="H148" s="6" t="str">
        <f>データ入力!CO207</f>
        <v/>
      </c>
      <c r="I148" s="6" t="str">
        <f>データ入力!CP207</f>
        <v/>
      </c>
      <c r="J148" s="270" t="str">
        <f>データ入力!CQ207</f>
        <v/>
      </c>
    </row>
    <row r="149" spans="1:10" ht="30" customHeight="1">
      <c r="A149" s="99" t="str">
        <f>データ入力!AI208</f>
        <v/>
      </c>
      <c r="B149" s="9" t="str">
        <f>データ入力!AJ208</f>
        <v/>
      </c>
      <c r="C149" s="28" t="str">
        <f>データ入力!AK208</f>
        <v/>
      </c>
      <c r="D149" s="148" t="str">
        <f>データ入力!S208</f>
        <v/>
      </c>
      <c r="E149" s="6" t="str">
        <f>データ入力!CL208</f>
        <v/>
      </c>
      <c r="F149" s="6" t="str">
        <f>データ入力!CM208</f>
        <v/>
      </c>
      <c r="G149" s="6" t="str">
        <f>データ入力!CN208</f>
        <v/>
      </c>
      <c r="H149" s="6" t="str">
        <f>データ入力!CO208</f>
        <v/>
      </c>
      <c r="I149" s="6" t="str">
        <f>データ入力!CP208</f>
        <v/>
      </c>
      <c r="J149" s="270" t="str">
        <f>データ入力!CQ208</f>
        <v/>
      </c>
    </row>
    <row r="150" spans="1:10" ht="30" customHeight="1">
      <c r="A150" s="99" t="str">
        <f>データ入力!AI209</f>
        <v/>
      </c>
      <c r="B150" s="9" t="str">
        <f>データ入力!AJ209</f>
        <v/>
      </c>
      <c r="C150" s="28" t="str">
        <f>データ入力!AK209</f>
        <v/>
      </c>
      <c r="D150" s="148" t="str">
        <f>データ入力!S209</f>
        <v/>
      </c>
      <c r="E150" s="6" t="str">
        <f>データ入力!CL209</f>
        <v/>
      </c>
      <c r="F150" s="6" t="str">
        <f>データ入力!CM209</f>
        <v/>
      </c>
      <c r="G150" s="6" t="str">
        <f>データ入力!CN209</f>
        <v/>
      </c>
      <c r="H150" s="6" t="str">
        <f>データ入力!CO209</f>
        <v/>
      </c>
      <c r="I150" s="6" t="str">
        <f>データ入力!CP209</f>
        <v/>
      </c>
      <c r="J150" s="270" t="str">
        <f>データ入力!CQ209</f>
        <v/>
      </c>
    </row>
    <row r="151" spans="1:10" ht="30" customHeight="1">
      <c r="A151" s="99" t="str">
        <f>データ入力!AI210</f>
        <v/>
      </c>
      <c r="B151" s="9" t="str">
        <f>データ入力!AJ210</f>
        <v/>
      </c>
      <c r="C151" s="28" t="str">
        <f>データ入力!AK210</f>
        <v/>
      </c>
      <c r="D151" s="148" t="str">
        <f>データ入力!S210</f>
        <v/>
      </c>
      <c r="E151" s="6" t="str">
        <f>データ入力!CL210</f>
        <v/>
      </c>
      <c r="F151" s="6" t="str">
        <f>データ入力!CM210</f>
        <v/>
      </c>
      <c r="G151" s="6" t="str">
        <f>データ入力!CN210</f>
        <v/>
      </c>
      <c r="H151" s="6" t="str">
        <f>データ入力!CO210</f>
        <v/>
      </c>
      <c r="I151" s="6" t="str">
        <f>データ入力!CP210</f>
        <v/>
      </c>
      <c r="J151" s="270" t="str">
        <f>データ入力!CQ210</f>
        <v/>
      </c>
    </row>
    <row r="152" spans="1:10" ht="30" customHeight="1">
      <c r="A152" s="99" t="str">
        <f>データ入力!AI211</f>
        <v/>
      </c>
      <c r="B152" s="9" t="str">
        <f>データ入力!AJ211</f>
        <v/>
      </c>
      <c r="C152" s="28" t="str">
        <f>データ入力!AK211</f>
        <v/>
      </c>
      <c r="D152" s="148" t="str">
        <f>データ入力!S211</f>
        <v/>
      </c>
      <c r="E152" s="6" t="str">
        <f>データ入力!CL211</f>
        <v/>
      </c>
      <c r="F152" s="6" t="str">
        <f>データ入力!CM211</f>
        <v/>
      </c>
      <c r="G152" s="6" t="str">
        <f>データ入力!CN211</f>
        <v/>
      </c>
      <c r="H152" s="6" t="str">
        <f>データ入力!CO211</f>
        <v/>
      </c>
      <c r="I152" s="6" t="str">
        <f>データ入力!CP211</f>
        <v/>
      </c>
      <c r="J152" s="270" t="str">
        <f>データ入力!CQ211</f>
        <v/>
      </c>
    </row>
    <row r="153" spans="1:10" ht="30" customHeight="1">
      <c r="A153" s="99" t="str">
        <f>データ入力!AI212</f>
        <v/>
      </c>
      <c r="B153" s="9" t="str">
        <f>データ入力!AJ212</f>
        <v/>
      </c>
      <c r="C153" s="28" t="str">
        <f>データ入力!AK212</f>
        <v/>
      </c>
      <c r="D153" s="148" t="str">
        <f>データ入力!S212</f>
        <v/>
      </c>
      <c r="E153" s="6" t="str">
        <f>データ入力!CL212</f>
        <v/>
      </c>
      <c r="F153" s="6" t="str">
        <f>データ入力!CM212</f>
        <v/>
      </c>
      <c r="G153" s="6" t="str">
        <f>データ入力!CN212</f>
        <v/>
      </c>
      <c r="H153" s="6" t="str">
        <f>データ入力!CO212</f>
        <v/>
      </c>
      <c r="I153" s="6" t="str">
        <f>データ入力!CP212</f>
        <v/>
      </c>
      <c r="J153" s="270" t="str">
        <f>データ入力!CQ212</f>
        <v/>
      </c>
    </row>
    <row r="154" spans="1:10" ht="30" customHeight="1">
      <c r="A154" s="99" t="str">
        <f>データ入力!AI213</f>
        <v/>
      </c>
      <c r="B154" s="9" t="str">
        <f>データ入力!AJ213</f>
        <v/>
      </c>
      <c r="C154" s="28" t="str">
        <f>データ入力!AK213</f>
        <v/>
      </c>
      <c r="D154" s="148" t="str">
        <f>データ入力!S213</f>
        <v/>
      </c>
      <c r="E154" s="6" t="str">
        <f>データ入力!CL213</f>
        <v/>
      </c>
      <c r="F154" s="6" t="str">
        <f>データ入力!CM213</f>
        <v/>
      </c>
      <c r="G154" s="6" t="str">
        <f>データ入力!CN213</f>
        <v/>
      </c>
      <c r="H154" s="6" t="str">
        <f>データ入力!CO213</f>
        <v/>
      </c>
      <c r="I154" s="6" t="str">
        <f>データ入力!CP213</f>
        <v/>
      </c>
      <c r="J154" s="270" t="str">
        <f>データ入力!CQ213</f>
        <v/>
      </c>
    </row>
    <row r="155" spans="1:10" ht="30" customHeight="1">
      <c r="A155" s="99" t="str">
        <f>データ入力!AI214</f>
        <v/>
      </c>
      <c r="B155" s="9" t="str">
        <f>データ入力!AJ214</f>
        <v/>
      </c>
      <c r="C155" s="28" t="str">
        <f>データ入力!AK214</f>
        <v/>
      </c>
      <c r="D155" s="148" t="str">
        <f>データ入力!S214</f>
        <v/>
      </c>
      <c r="E155" s="6" t="str">
        <f>データ入力!CL214</f>
        <v/>
      </c>
      <c r="F155" s="6" t="str">
        <f>データ入力!CM214</f>
        <v/>
      </c>
      <c r="G155" s="6" t="str">
        <f>データ入力!CN214</f>
        <v/>
      </c>
      <c r="H155" s="6" t="str">
        <f>データ入力!CO214</f>
        <v/>
      </c>
      <c r="I155" s="6" t="str">
        <f>データ入力!CP214</f>
        <v/>
      </c>
      <c r="J155" s="270" t="str">
        <f>データ入力!CQ214</f>
        <v/>
      </c>
    </row>
    <row r="156" spans="1:10" ht="30" customHeight="1">
      <c r="A156" s="99" t="str">
        <f>データ入力!AI215</f>
        <v/>
      </c>
      <c r="B156" s="9" t="str">
        <f>データ入力!AJ215</f>
        <v/>
      </c>
      <c r="C156" s="28" t="str">
        <f>データ入力!AK215</f>
        <v/>
      </c>
      <c r="D156" s="148" t="str">
        <f>データ入力!S215</f>
        <v/>
      </c>
      <c r="E156" s="6" t="str">
        <f>データ入力!CL215</f>
        <v/>
      </c>
      <c r="F156" s="6" t="str">
        <f>データ入力!CM215</f>
        <v/>
      </c>
      <c r="G156" s="6" t="str">
        <f>データ入力!CN215</f>
        <v/>
      </c>
      <c r="H156" s="6" t="str">
        <f>データ入力!CO215</f>
        <v/>
      </c>
      <c r="I156" s="6" t="str">
        <f>データ入力!CP215</f>
        <v/>
      </c>
      <c r="J156" s="270" t="str">
        <f>データ入力!CQ215</f>
        <v/>
      </c>
    </row>
    <row r="157" spans="1:10" ht="30" customHeight="1">
      <c r="A157" s="99" t="str">
        <f>データ入力!AI216</f>
        <v/>
      </c>
      <c r="B157" s="9" t="str">
        <f>データ入力!AJ216</f>
        <v/>
      </c>
      <c r="C157" s="28" t="str">
        <f>データ入力!AK216</f>
        <v/>
      </c>
      <c r="D157" s="148" t="str">
        <f>データ入力!S216</f>
        <v/>
      </c>
      <c r="E157" s="6" t="str">
        <f>データ入力!CL216</f>
        <v/>
      </c>
      <c r="F157" s="6" t="str">
        <f>データ入力!CM216</f>
        <v/>
      </c>
      <c r="G157" s="6" t="str">
        <f>データ入力!CN216</f>
        <v/>
      </c>
      <c r="H157" s="6" t="str">
        <f>データ入力!CO216</f>
        <v/>
      </c>
      <c r="I157" s="6" t="str">
        <f>データ入力!CP216</f>
        <v/>
      </c>
      <c r="J157" s="270" t="str">
        <f>データ入力!CQ216</f>
        <v/>
      </c>
    </row>
    <row r="158" spans="1:10" ht="30" customHeight="1">
      <c r="A158" s="99" t="str">
        <f>データ入力!AI217</f>
        <v/>
      </c>
      <c r="B158" s="9" t="str">
        <f>データ入力!AJ217</f>
        <v/>
      </c>
      <c r="C158" s="28" t="str">
        <f>データ入力!AK217</f>
        <v/>
      </c>
      <c r="D158" s="148" t="str">
        <f>データ入力!S217</f>
        <v/>
      </c>
      <c r="E158" s="6" t="str">
        <f>データ入力!CL217</f>
        <v/>
      </c>
      <c r="F158" s="6" t="str">
        <f>データ入力!CM217</f>
        <v/>
      </c>
      <c r="G158" s="6" t="str">
        <f>データ入力!CN217</f>
        <v/>
      </c>
      <c r="H158" s="6" t="str">
        <f>データ入力!CO217</f>
        <v/>
      </c>
      <c r="I158" s="6" t="str">
        <f>データ入力!CP217</f>
        <v/>
      </c>
      <c r="J158" s="270" t="str">
        <f>データ入力!CQ217</f>
        <v/>
      </c>
    </row>
    <row r="159" spans="1:10" ht="30" customHeight="1">
      <c r="A159" s="99" t="str">
        <f>データ入力!AI218</f>
        <v/>
      </c>
      <c r="B159" s="9" t="str">
        <f>データ入力!AJ218</f>
        <v/>
      </c>
      <c r="C159" s="28" t="str">
        <f>データ入力!AK218</f>
        <v/>
      </c>
      <c r="D159" s="148" t="str">
        <f>データ入力!S218</f>
        <v/>
      </c>
      <c r="E159" s="6" t="str">
        <f>データ入力!CL218</f>
        <v/>
      </c>
      <c r="F159" s="6" t="str">
        <f>データ入力!CM218</f>
        <v/>
      </c>
      <c r="G159" s="6" t="str">
        <f>データ入力!CN218</f>
        <v/>
      </c>
      <c r="H159" s="6" t="str">
        <f>データ入力!CO218</f>
        <v/>
      </c>
      <c r="I159" s="6" t="str">
        <f>データ入力!CP218</f>
        <v/>
      </c>
      <c r="J159" s="270" t="str">
        <f>データ入力!CQ218</f>
        <v/>
      </c>
    </row>
    <row r="160" spans="1:10" ht="30" customHeight="1">
      <c r="A160" s="99" t="str">
        <f>データ入力!AI219</f>
        <v/>
      </c>
      <c r="B160" s="9" t="str">
        <f>データ入力!AJ219</f>
        <v/>
      </c>
      <c r="C160" s="28" t="str">
        <f>データ入力!AK219</f>
        <v/>
      </c>
      <c r="D160" s="148" t="str">
        <f>データ入力!S219</f>
        <v/>
      </c>
      <c r="E160" s="6" t="str">
        <f>データ入力!CL219</f>
        <v/>
      </c>
      <c r="F160" s="6" t="str">
        <f>データ入力!CM219</f>
        <v/>
      </c>
      <c r="G160" s="6" t="str">
        <f>データ入力!CN219</f>
        <v/>
      </c>
      <c r="H160" s="6" t="str">
        <f>データ入力!CO219</f>
        <v/>
      </c>
      <c r="I160" s="6" t="str">
        <f>データ入力!CP219</f>
        <v/>
      </c>
      <c r="J160" s="270" t="str">
        <f>データ入力!CQ219</f>
        <v/>
      </c>
    </row>
    <row r="161" spans="1:10" ht="30" customHeight="1">
      <c r="A161" s="99" t="str">
        <f>データ入力!AI220</f>
        <v/>
      </c>
      <c r="B161" s="9" t="str">
        <f>データ入力!AJ220</f>
        <v/>
      </c>
      <c r="C161" s="28" t="str">
        <f>データ入力!AK220</f>
        <v/>
      </c>
      <c r="D161" s="148" t="str">
        <f>データ入力!S220</f>
        <v/>
      </c>
      <c r="E161" s="6" t="str">
        <f>データ入力!CL220</f>
        <v/>
      </c>
      <c r="F161" s="6" t="str">
        <f>データ入力!CM220</f>
        <v/>
      </c>
      <c r="G161" s="6" t="str">
        <f>データ入力!CN220</f>
        <v/>
      </c>
      <c r="H161" s="6" t="str">
        <f>データ入力!CO220</f>
        <v/>
      </c>
      <c r="I161" s="6" t="str">
        <f>データ入力!CP220</f>
        <v/>
      </c>
      <c r="J161" s="270" t="str">
        <f>データ入力!CQ220</f>
        <v/>
      </c>
    </row>
    <row r="162" spans="1:10" ht="30" customHeight="1">
      <c r="A162" s="99" t="str">
        <f>データ入力!AI221</f>
        <v/>
      </c>
      <c r="B162" s="9" t="str">
        <f>データ入力!AJ221</f>
        <v/>
      </c>
      <c r="C162" s="28" t="str">
        <f>データ入力!AK221</f>
        <v/>
      </c>
      <c r="D162" s="148" t="str">
        <f>データ入力!S221</f>
        <v/>
      </c>
      <c r="E162" s="6" t="str">
        <f>データ入力!CL221</f>
        <v/>
      </c>
      <c r="F162" s="6" t="str">
        <f>データ入力!CM221</f>
        <v/>
      </c>
      <c r="G162" s="6" t="str">
        <f>データ入力!CN221</f>
        <v/>
      </c>
      <c r="H162" s="6" t="str">
        <f>データ入力!CO221</f>
        <v/>
      </c>
      <c r="I162" s="6" t="str">
        <f>データ入力!CP221</f>
        <v/>
      </c>
      <c r="J162" s="270" t="str">
        <f>データ入力!CQ221</f>
        <v/>
      </c>
    </row>
    <row r="163" spans="1:10" ht="30" customHeight="1">
      <c r="A163" s="99" t="str">
        <f>データ入力!AI222</f>
        <v/>
      </c>
      <c r="B163" s="9" t="str">
        <f>データ入力!AJ222</f>
        <v/>
      </c>
      <c r="C163" s="28" t="str">
        <f>データ入力!AK222</f>
        <v/>
      </c>
      <c r="D163" s="148" t="str">
        <f>データ入力!S222</f>
        <v/>
      </c>
      <c r="E163" s="6" t="str">
        <f>データ入力!CL222</f>
        <v/>
      </c>
      <c r="F163" s="6" t="str">
        <f>データ入力!CM222</f>
        <v/>
      </c>
      <c r="G163" s="6" t="str">
        <f>データ入力!CN222</f>
        <v/>
      </c>
      <c r="H163" s="6" t="str">
        <f>データ入力!CO222</f>
        <v/>
      </c>
      <c r="I163" s="6" t="str">
        <f>データ入力!CP222</f>
        <v/>
      </c>
      <c r="J163" s="270" t="str">
        <f>データ入力!CQ222</f>
        <v/>
      </c>
    </row>
    <row r="164" spans="1:10" ht="30" customHeight="1">
      <c r="A164" s="99" t="str">
        <f>データ入力!AI223</f>
        <v/>
      </c>
      <c r="B164" s="9" t="str">
        <f>データ入力!AJ223</f>
        <v/>
      </c>
      <c r="C164" s="28" t="str">
        <f>データ入力!AK223</f>
        <v/>
      </c>
      <c r="D164" s="148" t="str">
        <f>データ入力!S223</f>
        <v/>
      </c>
      <c r="E164" s="6" t="str">
        <f>データ入力!CL223</f>
        <v/>
      </c>
      <c r="F164" s="6" t="str">
        <f>データ入力!CM223</f>
        <v/>
      </c>
      <c r="G164" s="6" t="str">
        <f>データ入力!CN223</f>
        <v/>
      </c>
      <c r="H164" s="6" t="str">
        <f>データ入力!CO223</f>
        <v/>
      </c>
      <c r="I164" s="6" t="str">
        <f>データ入力!CP223</f>
        <v/>
      </c>
      <c r="J164" s="270" t="str">
        <f>データ入力!CQ223</f>
        <v/>
      </c>
    </row>
    <row r="165" spans="1:10" ht="30" customHeight="1">
      <c r="A165" s="99" t="str">
        <f>データ入力!AI224</f>
        <v/>
      </c>
      <c r="B165" s="9" t="str">
        <f>データ入力!AJ224</f>
        <v/>
      </c>
      <c r="C165" s="28" t="str">
        <f>データ入力!AK224</f>
        <v/>
      </c>
      <c r="D165" s="148" t="str">
        <f>データ入力!S224</f>
        <v/>
      </c>
      <c r="E165" s="6" t="str">
        <f>データ入力!CL224</f>
        <v/>
      </c>
      <c r="F165" s="6" t="str">
        <f>データ入力!CM224</f>
        <v/>
      </c>
      <c r="G165" s="6" t="str">
        <f>データ入力!CN224</f>
        <v/>
      </c>
      <c r="H165" s="6" t="str">
        <f>データ入力!CO224</f>
        <v/>
      </c>
      <c r="I165" s="6" t="str">
        <f>データ入力!CP224</f>
        <v/>
      </c>
      <c r="J165" s="270" t="str">
        <f>データ入力!CQ224</f>
        <v/>
      </c>
    </row>
    <row r="166" spans="1:10" ht="30" customHeight="1">
      <c r="A166" s="99" t="str">
        <f>データ入力!AI225</f>
        <v/>
      </c>
      <c r="B166" s="9" t="str">
        <f>データ入力!AJ225</f>
        <v/>
      </c>
      <c r="C166" s="28" t="str">
        <f>データ入力!AK225</f>
        <v/>
      </c>
      <c r="D166" s="148" t="str">
        <f>データ入力!S225</f>
        <v/>
      </c>
      <c r="E166" s="6" t="str">
        <f>データ入力!CL225</f>
        <v/>
      </c>
      <c r="F166" s="6" t="str">
        <f>データ入力!CM225</f>
        <v/>
      </c>
      <c r="G166" s="6" t="str">
        <f>データ入力!CN225</f>
        <v/>
      </c>
      <c r="H166" s="6" t="str">
        <f>データ入力!CO225</f>
        <v/>
      </c>
      <c r="I166" s="6" t="str">
        <f>データ入力!CP225</f>
        <v/>
      </c>
      <c r="J166" s="270" t="str">
        <f>データ入力!CQ225</f>
        <v/>
      </c>
    </row>
    <row r="167" spans="1:10" ht="30" customHeight="1">
      <c r="A167" s="99" t="str">
        <f>データ入力!AI226</f>
        <v/>
      </c>
      <c r="B167" s="9" t="str">
        <f>データ入力!AJ226</f>
        <v/>
      </c>
      <c r="C167" s="28" t="str">
        <f>データ入力!AK226</f>
        <v/>
      </c>
      <c r="D167" s="148" t="str">
        <f>データ入力!S226</f>
        <v/>
      </c>
      <c r="E167" s="6" t="str">
        <f>データ入力!CL226</f>
        <v/>
      </c>
      <c r="F167" s="6" t="str">
        <f>データ入力!CM226</f>
        <v/>
      </c>
      <c r="G167" s="6" t="str">
        <f>データ入力!CN226</f>
        <v/>
      </c>
      <c r="H167" s="6" t="str">
        <f>データ入力!CO226</f>
        <v/>
      </c>
      <c r="I167" s="6" t="str">
        <f>データ入力!CP226</f>
        <v/>
      </c>
      <c r="J167" s="270" t="str">
        <f>データ入力!CQ226</f>
        <v/>
      </c>
    </row>
    <row r="168" spans="1:10" ht="30" customHeight="1">
      <c r="A168" s="99" t="str">
        <f>データ入力!AI227</f>
        <v/>
      </c>
      <c r="B168" s="9" t="str">
        <f>データ入力!AJ227</f>
        <v/>
      </c>
      <c r="C168" s="28" t="str">
        <f>データ入力!AK227</f>
        <v/>
      </c>
      <c r="D168" s="148" t="str">
        <f>データ入力!S227</f>
        <v/>
      </c>
      <c r="E168" s="6" t="str">
        <f>データ入力!CL227</f>
        <v/>
      </c>
      <c r="F168" s="6" t="str">
        <f>データ入力!CM227</f>
        <v/>
      </c>
      <c r="G168" s="6" t="str">
        <f>データ入力!CN227</f>
        <v/>
      </c>
      <c r="H168" s="6" t="str">
        <f>データ入力!CO227</f>
        <v/>
      </c>
      <c r="I168" s="6" t="str">
        <f>データ入力!CP227</f>
        <v/>
      </c>
      <c r="J168" s="270" t="str">
        <f>データ入力!CQ227</f>
        <v/>
      </c>
    </row>
    <row r="169" spans="1:10" ht="30" customHeight="1">
      <c r="A169" s="99" t="str">
        <f>データ入力!AI228</f>
        <v/>
      </c>
      <c r="B169" s="9" t="str">
        <f>データ入力!AJ228</f>
        <v/>
      </c>
      <c r="C169" s="28" t="str">
        <f>データ入力!AK228</f>
        <v/>
      </c>
      <c r="D169" s="148" t="str">
        <f>データ入力!S228</f>
        <v/>
      </c>
      <c r="E169" s="6" t="str">
        <f>データ入力!CL228</f>
        <v/>
      </c>
      <c r="F169" s="6" t="str">
        <f>データ入力!CM228</f>
        <v/>
      </c>
      <c r="G169" s="6" t="str">
        <f>データ入力!CN228</f>
        <v/>
      </c>
      <c r="H169" s="6" t="str">
        <f>データ入力!CO228</f>
        <v/>
      </c>
      <c r="I169" s="6" t="str">
        <f>データ入力!CP228</f>
        <v/>
      </c>
      <c r="J169" s="270" t="str">
        <f>データ入力!CQ228</f>
        <v/>
      </c>
    </row>
    <row r="170" spans="1:10" ht="30" customHeight="1">
      <c r="A170" s="99" t="str">
        <f>データ入力!AI229</f>
        <v/>
      </c>
      <c r="B170" s="9" t="str">
        <f>データ入力!AJ229</f>
        <v/>
      </c>
      <c r="C170" s="28" t="str">
        <f>データ入力!AK229</f>
        <v/>
      </c>
      <c r="D170" s="148" t="str">
        <f>データ入力!S229</f>
        <v/>
      </c>
      <c r="E170" s="6" t="str">
        <f>データ入力!CL229</f>
        <v/>
      </c>
      <c r="F170" s="6" t="str">
        <f>データ入力!CM229</f>
        <v/>
      </c>
      <c r="G170" s="6" t="str">
        <f>データ入力!CN229</f>
        <v/>
      </c>
      <c r="H170" s="6" t="str">
        <f>データ入力!CO229</f>
        <v/>
      </c>
      <c r="I170" s="6" t="str">
        <f>データ入力!CP229</f>
        <v/>
      </c>
      <c r="J170" s="270" t="str">
        <f>データ入力!CQ229</f>
        <v/>
      </c>
    </row>
    <row r="171" spans="1:10" ht="30" customHeight="1">
      <c r="A171" s="99" t="str">
        <f>データ入力!AI230</f>
        <v/>
      </c>
      <c r="B171" s="9" t="str">
        <f>データ入力!AJ230</f>
        <v/>
      </c>
      <c r="C171" s="28" t="str">
        <f>データ入力!AK230</f>
        <v/>
      </c>
      <c r="D171" s="148" t="str">
        <f>データ入力!S230</f>
        <v/>
      </c>
      <c r="E171" s="6" t="str">
        <f>データ入力!CL230</f>
        <v/>
      </c>
      <c r="F171" s="6" t="str">
        <f>データ入力!CM230</f>
        <v/>
      </c>
      <c r="G171" s="6" t="str">
        <f>データ入力!CN230</f>
        <v/>
      </c>
      <c r="H171" s="6" t="str">
        <f>データ入力!CO230</f>
        <v/>
      </c>
      <c r="I171" s="6" t="str">
        <f>データ入力!CP230</f>
        <v/>
      </c>
      <c r="J171" s="270" t="str">
        <f>データ入力!CQ230</f>
        <v/>
      </c>
    </row>
    <row r="172" spans="1:10" ht="30" customHeight="1">
      <c r="A172" s="99" t="str">
        <f>データ入力!AI231</f>
        <v/>
      </c>
      <c r="B172" s="9" t="str">
        <f>データ入力!AJ231</f>
        <v/>
      </c>
      <c r="C172" s="28" t="str">
        <f>データ入力!AK231</f>
        <v/>
      </c>
      <c r="D172" s="148" t="str">
        <f>データ入力!S231</f>
        <v/>
      </c>
      <c r="E172" s="6" t="str">
        <f>データ入力!CL231</f>
        <v/>
      </c>
      <c r="F172" s="6" t="str">
        <f>データ入力!CM231</f>
        <v/>
      </c>
      <c r="G172" s="6" t="str">
        <f>データ入力!CN231</f>
        <v/>
      </c>
      <c r="H172" s="6" t="str">
        <f>データ入力!CO231</f>
        <v/>
      </c>
      <c r="I172" s="6" t="str">
        <f>データ入力!CP231</f>
        <v/>
      </c>
      <c r="J172" s="270" t="str">
        <f>データ入力!CQ231</f>
        <v/>
      </c>
    </row>
    <row r="173" spans="1:10" ht="30" customHeight="1">
      <c r="A173" s="99" t="str">
        <f>データ入力!AI232</f>
        <v/>
      </c>
      <c r="B173" s="9" t="str">
        <f>データ入力!AJ232</f>
        <v/>
      </c>
      <c r="C173" s="28" t="str">
        <f>データ入力!AK232</f>
        <v/>
      </c>
      <c r="D173" s="148" t="str">
        <f>データ入力!S232</f>
        <v/>
      </c>
      <c r="E173" s="6" t="str">
        <f>データ入力!CL232</f>
        <v/>
      </c>
      <c r="F173" s="6" t="str">
        <f>データ入力!CM232</f>
        <v/>
      </c>
      <c r="G173" s="6" t="str">
        <f>データ入力!CN232</f>
        <v/>
      </c>
      <c r="H173" s="6" t="str">
        <f>データ入力!CO232</f>
        <v/>
      </c>
      <c r="I173" s="6" t="str">
        <f>データ入力!CP232</f>
        <v/>
      </c>
      <c r="J173" s="270" t="str">
        <f>データ入力!CQ232</f>
        <v/>
      </c>
    </row>
    <row r="174" spans="1:10" ht="30" customHeight="1">
      <c r="A174" s="99" t="str">
        <f>データ入力!AI233</f>
        <v/>
      </c>
      <c r="B174" s="9" t="str">
        <f>データ入力!AJ233</f>
        <v/>
      </c>
      <c r="C174" s="28" t="str">
        <f>データ入力!AK233</f>
        <v/>
      </c>
      <c r="D174" s="148" t="str">
        <f>データ入力!S233</f>
        <v/>
      </c>
      <c r="E174" s="6" t="str">
        <f>データ入力!CL233</f>
        <v/>
      </c>
      <c r="F174" s="6" t="str">
        <f>データ入力!CM233</f>
        <v/>
      </c>
      <c r="G174" s="6" t="str">
        <f>データ入力!CN233</f>
        <v/>
      </c>
      <c r="H174" s="6" t="str">
        <f>データ入力!CO233</f>
        <v/>
      </c>
      <c r="I174" s="6" t="str">
        <f>データ入力!CP233</f>
        <v/>
      </c>
      <c r="J174" s="270" t="str">
        <f>データ入力!CQ233</f>
        <v/>
      </c>
    </row>
    <row r="175" spans="1:10" ht="30" customHeight="1">
      <c r="A175" s="99" t="str">
        <f>データ入力!AI234</f>
        <v/>
      </c>
      <c r="B175" s="9" t="str">
        <f>データ入力!AJ234</f>
        <v/>
      </c>
      <c r="C175" s="28" t="str">
        <f>データ入力!AK234</f>
        <v/>
      </c>
      <c r="D175" s="148" t="str">
        <f>データ入力!S234</f>
        <v/>
      </c>
      <c r="E175" s="6" t="str">
        <f>データ入力!CL234</f>
        <v/>
      </c>
      <c r="F175" s="6" t="str">
        <f>データ入力!CM234</f>
        <v/>
      </c>
      <c r="G175" s="6" t="str">
        <f>データ入力!CN234</f>
        <v/>
      </c>
      <c r="H175" s="6" t="str">
        <f>データ入力!CO234</f>
        <v/>
      </c>
      <c r="I175" s="6" t="str">
        <f>データ入力!CP234</f>
        <v/>
      </c>
      <c r="J175" s="270" t="str">
        <f>データ入力!CQ234</f>
        <v/>
      </c>
    </row>
    <row r="176" spans="1:10" ht="30" customHeight="1">
      <c r="A176" s="99" t="str">
        <f>データ入力!AI235</f>
        <v/>
      </c>
      <c r="B176" s="9" t="str">
        <f>データ入力!AJ235</f>
        <v/>
      </c>
      <c r="C176" s="28" t="str">
        <f>データ入力!AK235</f>
        <v/>
      </c>
      <c r="D176" s="148" t="str">
        <f>データ入力!S235</f>
        <v/>
      </c>
      <c r="E176" s="6" t="str">
        <f>データ入力!CL235</f>
        <v/>
      </c>
      <c r="F176" s="6" t="str">
        <f>データ入力!CM235</f>
        <v/>
      </c>
      <c r="G176" s="6" t="str">
        <f>データ入力!CN235</f>
        <v/>
      </c>
      <c r="H176" s="6" t="str">
        <f>データ入力!CO235</f>
        <v/>
      </c>
      <c r="I176" s="6" t="str">
        <f>データ入力!CP235</f>
        <v/>
      </c>
      <c r="J176" s="270" t="str">
        <f>データ入力!CQ235</f>
        <v/>
      </c>
    </row>
    <row r="177" spans="1:10" ht="30" customHeight="1">
      <c r="A177" s="99" t="str">
        <f>データ入力!AI236</f>
        <v/>
      </c>
      <c r="B177" s="9" t="str">
        <f>データ入力!AJ236</f>
        <v/>
      </c>
      <c r="C177" s="28" t="str">
        <f>データ入力!AK236</f>
        <v/>
      </c>
      <c r="D177" s="148" t="str">
        <f>データ入力!S236</f>
        <v/>
      </c>
      <c r="E177" s="6" t="str">
        <f>データ入力!CL236</f>
        <v/>
      </c>
      <c r="F177" s="6" t="str">
        <f>データ入力!CM236</f>
        <v/>
      </c>
      <c r="G177" s="6" t="str">
        <f>データ入力!CN236</f>
        <v/>
      </c>
      <c r="H177" s="6" t="str">
        <f>データ入力!CO236</f>
        <v/>
      </c>
      <c r="I177" s="6" t="str">
        <f>データ入力!CP236</f>
        <v/>
      </c>
      <c r="J177" s="270" t="str">
        <f>データ入力!CQ236</f>
        <v/>
      </c>
    </row>
    <row r="178" spans="1:10" ht="30" customHeight="1">
      <c r="A178" s="99" t="str">
        <f>データ入力!AI237</f>
        <v/>
      </c>
      <c r="B178" s="9" t="str">
        <f>データ入力!AJ237</f>
        <v/>
      </c>
      <c r="C178" s="28" t="str">
        <f>データ入力!AK237</f>
        <v/>
      </c>
      <c r="D178" s="148" t="str">
        <f>データ入力!S237</f>
        <v/>
      </c>
      <c r="E178" s="6" t="str">
        <f>データ入力!CL237</f>
        <v/>
      </c>
      <c r="F178" s="6" t="str">
        <f>データ入力!CM237</f>
        <v/>
      </c>
      <c r="G178" s="6" t="str">
        <f>データ入力!CN237</f>
        <v/>
      </c>
      <c r="H178" s="6" t="str">
        <f>データ入力!CO237</f>
        <v/>
      </c>
      <c r="I178" s="6" t="str">
        <f>データ入力!CP237</f>
        <v/>
      </c>
      <c r="J178" s="270" t="str">
        <f>データ入力!CQ237</f>
        <v/>
      </c>
    </row>
    <row r="179" spans="1:10" ht="30" customHeight="1">
      <c r="A179" s="99" t="str">
        <f>データ入力!AI238</f>
        <v/>
      </c>
      <c r="B179" s="9" t="str">
        <f>データ入力!AJ238</f>
        <v/>
      </c>
      <c r="C179" s="28" t="str">
        <f>データ入力!AK238</f>
        <v/>
      </c>
      <c r="D179" s="148" t="str">
        <f>データ入力!S238</f>
        <v/>
      </c>
      <c r="E179" s="6" t="str">
        <f>データ入力!CL238</f>
        <v/>
      </c>
      <c r="F179" s="6" t="str">
        <f>データ入力!CM238</f>
        <v/>
      </c>
      <c r="G179" s="6" t="str">
        <f>データ入力!CN238</f>
        <v/>
      </c>
      <c r="H179" s="6" t="str">
        <f>データ入力!CO238</f>
        <v/>
      </c>
      <c r="I179" s="6" t="str">
        <f>データ入力!CP238</f>
        <v/>
      </c>
      <c r="J179" s="270" t="str">
        <f>データ入力!CQ238</f>
        <v/>
      </c>
    </row>
    <row r="180" spans="1:10" ht="30" customHeight="1">
      <c r="A180" s="99" t="str">
        <f>データ入力!AI239</f>
        <v/>
      </c>
      <c r="B180" s="9" t="str">
        <f>データ入力!AJ239</f>
        <v/>
      </c>
      <c r="C180" s="28" t="str">
        <f>データ入力!AK239</f>
        <v/>
      </c>
      <c r="D180" s="148" t="str">
        <f>データ入力!S239</f>
        <v/>
      </c>
      <c r="E180" s="6" t="str">
        <f>データ入力!CL239</f>
        <v/>
      </c>
      <c r="F180" s="6" t="str">
        <f>データ入力!CM239</f>
        <v/>
      </c>
      <c r="G180" s="6" t="str">
        <f>データ入力!CN239</f>
        <v/>
      </c>
      <c r="H180" s="6" t="str">
        <f>データ入力!CO239</f>
        <v/>
      </c>
      <c r="I180" s="6" t="str">
        <f>データ入力!CP239</f>
        <v/>
      </c>
      <c r="J180" s="270" t="str">
        <f>データ入力!CQ239</f>
        <v/>
      </c>
    </row>
    <row r="181" spans="1:10" ht="30" customHeight="1">
      <c r="A181" s="99" t="str">
        <f>データ入力!AI240</f>
        <v/>
      </c>
      <c r="B181" s="9" t="str">
        <f>データ入力!AJ240</f>
        <v/>
      </c>
      <c r="C181" s="28" t="str">
        <f>データ入力!AK240</f>
        <v/>
      </c>
      <c r="D181" s="148" t="str">
        <f>データ入力!S240</f>
        <v/>
      </c>
      <c r="E181" s="6" t="str">
        <f>データ入力!CL240</f>
        <v/>
      </c>
      <c r="F181" s="6" t="str">
        <f>データ入力!CM240</f>
        <v/>
      </c>
      <c r="G181" s="6" t="str">
        <f>データ入力!CN240</f>
        <v/>
      </c>
      <c r="H181" s="6" t="str">
        <f>データ入力!CO240</f>
        <v/>
      </c>
      <c r="I181" s="6" t="str">
        <f>データ入力!CP240</f>
        <v/>
      </c>
      <c r="J181" s="270" t="str">
        <f>データ入力!CQ240</f>
        <v/>
      </c>
    </row>
    <row r="182" spans="1:10" ht="30" customHeight="1">
      <c r="A182" s="99" t="str">
        <f>データ入力!AI241</f>
        <v/>
      </c>
      <c r="B182" s="9" t="str">
        <f>データ入力!AJ241</f>
        <v/>
      </c>
      <c r="C182" s="28" t="str">
        <f>データ入力!AK241</f>
        <v/>
      </c>
      <c r="D182" s="148" t="str">
        <f>データ入力!S241</f>
        <v/>
      </c>
      <c r="E182" s="6" t="str">
        <f>データ入力!CL241</f>
        <v/>
      </c>
      <c r="F182" s="6" t="str">
        <f>データ入力!CM241</f>
        <v/>
      </c>
      <c r="G182" s="6" t="str">
        <f>データ入力!CN241</f>
        <v/>
      </c>
      <c r="H182" s="6" t="str">
        <f>データ入力!CO241</f>
        <v/>
      </c>
      <c r="I182" s="6" t="str">
        <f>データ入力!CP241</f>
        <v/>
      </c>
      <c r="J182" s="270" t="str">
        <f>データ入力!CQ241</f>
        <v/>
      </c>
    </row>
    <row r="183" spans="1:10" ht="30" customHeight="1">
      <c r="A183" s="99" t="str">
        <f>データ入力!AI242</f>
        <v/>
      </c>
      <c r="B183" s="9" t="str">
        <f>データ入力!AJ242</f>
        <v/>
      </c>
      <c r="C183" s="28" t="str">
        <f>データ入力!AK242</f>
        <v/>
      </c>
      <c r="D183" s="148" t="str">
        <f>データ入力!S242</f>
        <v/>
      </c>
      <c r="E183" s="6" t="str">
        <f>データ入力!CL242</f>
        <v/>
      </c>
      <c r="F183" s="6" t="str">
        <f>データ入力!CM242</f>
        <v/>
      </c>
      <c r="G183" s="6" t="str">
        <f>データ入力!CN242</f>
        <v/>
      </c>
      <c r="H183" s="6" t="str">
        <f>データ入力!CO242</f>
        <v/>
      </c>
      <c r="I183" s="6" t="str">
        <f>データ入力!CP242</f>
        <v/>
      </c>
      <c r="J183" s="270" t="str">
        <f>データ入力!CQ242</f>
        <v/>
      </c>
    </row>
    <row r="184" spans="1:10" ht="30" customHeight="1">
      <c r="A184" s="99" t="str">
        <f>データ入力!AI243</f>
        <v/>
      </c>
      <c r="B184" s="9" t="str">
        <f>データ入力!AJ243</f>
        <v/>
      </c>
      <c r="C184" s="28" t="str">
        <f>データ入力!AK243</f>
        <v/>
      </c>
      <c r="D184" s="148" t="str">
        <f>データ入力!S243</f>
        <v/>
      </c>
      <c r="E184" s="6" t="str">
        <f>データ入力!CL243</f>
        <v/>
      </c>
      <c r="F184" s="6" t="str">
        <f>データ入力!CM243</f>
        <v/>
      </c>
      <c r="G184" s="6" t="str">
        <f>データ入力!CN243</f>
        <v/>
      </c>
      <c r="H184" s="6" t="str">
        <f>データ入力!CO243</f>
        <v/>
      </c>
      <c r="I184" s="6" t="str">
        <f>データ入力!CP243</f>
        <v/>
      </c>
      <c r="J184" s="270" t="str">
        <f>データ入力!CQ243</f>
        <v/>
      </c>
    </row>
    <row r="185" spans="1:10" ht="30" customHeight="1">
      <c r="A185" s="99" t="str">
        <f>データ入力!AI244</f>
        <v/>
      </c>
      <c r="B185" s="9" t="str">
        <f>データ入力!AJ244</f>
        <v/>
      </c>
      <c r="C185" s="28" t="str">
        <f>データ入力!AK244</f>
        <v/>
      </c>
      <c r="D185" s="148" t="str">
        <f>データ入力!S244</f>
        <v/>
      </c>
      <c r="E185" s="6" t="str">
        <f>データ入力!CL244</f>
        <v/>
      </c>
      <c r="F185" s="6" t="str">
        <f>データ入力!CM244</f>
        <v/>
      </c>
      <c r="G185" s="6" t="str">
        <f>データ入力!CN244</f>
        <v/>
      </c>
      <c r="H185" s="6" t="str">
        <f>データ入力!CO244</f>
        <v/>
      </c>
      <c r="I185" s="6" t="str">
        <f>データ入力!CP244</f>
        <v/>
      </c>
      <c r="J185" s="270" t="str">
        <f>データ入力!CQ244</f>
        <v/>
      </c>
    </row>
    <row r="186" spans="1:10" ht="30" customHeight="1">
      <c r="A186" s="99" t="str">
        <f>データ入力!AI245</f>
        <v/>
      </c>
      <c r="B186" s="9" t="str">
        <f>データ入力!AJ245</f>
        <v/>
      </c>
      <c r="C186" s="28" t="str">
        <f>データ入力!AK245</f>
        <v/>
      </c>
      <c r="D186" s="148" t="str">
        <f>データ入力!S245</f>
        <v/>
      </c>
      <c r="E186" s="6" t="str">
        <f>データ入力!CL245</f>
        <v/>
      </c>
      <c r="F186" s="6" t="str">
        <f>データ入力!CM245</f>
        <v/>
      </c>
      <c r="G186" s="6" t="str">
        <f>データ入力!CN245</f>
        <v/>
      </c>
      <c r="H186" s="6" t="str">
        <f>データ入力!CO245</f>
        <v/>
      </c>
      <c r="I186" s="6" t="str">
        <f>データ入力!CP245</f>
        <v/>
      </c>
      <c r="J186" s="270" t="str">
        <f>データ入力!CQ245</f>
        <v/>
      </c>
    </row>
    <row r="187" spans="1:10" ht="30" customHeight="1">
      <c r="A187" s="99" t="str">
        <f>データ入力!AI246</f>
        <v/>
      </c>
      <c r="B187" s="9" t="str">
        <f>データ入力!AJ246</f>
        <v/>
      </c>
      <c r="C187" s="28" t="str">
        <f>データ入力!AK246</f>
        <v/>
      </c>
      <c r="D187" s="148" t="str">
        <f>データ入力!S246</f>
        <v/>
      </c>
      <c r="E187" s="6" t="str">
        <f>データ入力!CL246</f>
        <v/>
      </c>
      <c r="F187" s="6" t="str">
        <f>データ入力!CM246</f>
        <v/>
      </c>
      <c r="G187" s="6" t="str">
        <f>データ入力!CN246</f>
        <v/>
      </c>
      <c r="H187" s="6" t="str">
        <f>データ入力!CO246</f>
        <v/>
      </c>
      <c r="I187" s="6" t="str">
        <f>データ入力!CP246</f>
        <v/>
      </c>
      <c r="J187" s="270" t="str">
        <f>データ入力!CQ246</f>
        <v/>
      </c>
    </row>
    <row r="188" spans="1:10" ht="30" customHeight="1">
      <c r="A188" s="99" t="str">
        <f>データ入力!AI247</f>
        <v/>
      </c>
      <c r="B188" s="9" t="str">
        <f>データ入力!AJ247</f>
        <v/>
      </c>
      <c r="C188" s="28" t="str">
        <f>データ入力!AK247</f>
        <v/>
      </c>
      <c r="D188" s="148" t="str">
        <f>データ入力!S247</f>
        <v/>
      </c>
      <c r="E188" s="6" t="str">
        <f>データ入力!CL247</f>
        <v/>
      </c>
      <c r="F188" s="6" t="str">
        <f>データ入力!CM247</f>
        <v/>
      </c>
      <c r="G188" s="6" t="str">
        <f>データ入力!CN247</f>
        <v/>
      </c>
      <c r="H188" s="6" t="str">
        <f>データ入力!CO247</f>
        <v/>
      </c>
      <c r="I188" s="6" t="str">
        <f>データ入力!CP247</f>
        <v/>
      </c>
      <c r="J188" s="270" t="str">
        <f>データ入力!CQ247</f>
        <v/>
      </c>
    </row>
    <row r="189" spans="1:10" ht="30" customHeight="1">
      <c r="A189" s="99" t="str">
        <f>データ入力!AI248</f>
        <v/>
      </c>
      <c r="B189" s="9" t="str">
        <f>データ入力!AJ248</f>
        <v/>
      </c>
      <c r="C189" s="28" t="str">
        <f>データ入力!AK248</f>
        <v/>
      </c>
      <c r="D189" s="148" t="str">
        <f>データ入力!S248</f>
        <v/>
      </c>
      <c r="E189" s="6" t="str">
        <f>データ入力!CL248</f>
        <v/>
      </c>
      <c r="F189" s="6" t="str">
        <f>データ入力!CM248</f>
        <v/>
      </c>
      <c r="G189" s="6" t="str">
        <f>データ入力!CN248</f>
        <v/>
      </c>
      <c r="H189" s="6" t="str">
        <f>データ入力!CO248</f>
        <v/>
      </c>
      <c r="I189" s="6" t="str">
        <f>データ入力!CP248</f>
        <v/>
      </c>
      <c r="J189" s="270" t="str">
        <f>データ入力!CQ248</f>
        <v/>
      </c>
    </row>
    <row r="190" spans="1:10" ht="30" customHeight="1">
      <c r="A190" s="99" t="str">
        <f>データ入力!AI249</f>
        <v/>
      </c>
      <c r="B190" s="9" t="str">
        <f>データ入力!AJ249</f>
        <v/>
      </c>
      <c r="C190" s="28" t="str">
        <f>データ入力!AK249</f>
        <v/>
      </c>
      <c r="D190" s="148" t="str">
        <f>データ入力!S249</f>
        <v/>
      </c>
      <c r="E190" s="6" t="str">
        <f>データ入力!CL249</f>
        <v/>
      </c>
      <c r="F190" s="6" t="str">
        <f>データ入力!CM249</f>
        <v/>
      </c>
      <c r="G190" s="6" t="str">
        <f>データ入力!CN249</f>
        <v/>
      </c>
      <c r="H190" s="6" t="str">
        <f>データ入力!CO249</f>
        <v/>
      </c>
      <c r="I190" s="6" t="str">
        <f>データ入力!CP249</f>
        <v/>
      </c>
      <c r="J190" s="270" t="str">
        <f>データ入力!CQ249</f>
        <v/>
      </c>
    </row>
    <row r="191" spans="1:10" ht="30" customHeight="1">
      <c r="A191" s="99" t="str">
        <f>データ入力!AI250</f>
        <v/>
      </c>
      <c r="B191" s="9" t="str">
        <f>データ入力!AJ250</f>
        <v/>
      </c>
      <c r="C191" s="28" t="str">
        <f>データ入力!AK250</f>
        <v/>
      </c>
      <c r="D191" s="148" t="str">
        <f>データ入力!S250</f>
        <v/>
      </c>
      <c r="E191" s="6" t="str">
        <f>データ入力!CL250</f>
        <v/>
      </c>
      <c r="F191" s="6" t="str">
        <f>データ入力!CM250</f>
        <v/>
      </c>
      <c r="G191" s="6" t="str">
        <f>データ入力!CN250</f>
        <v/>
      </c>
      <c r="H191" s="6" t="str">
        <f>データ入力!CO250</f>
        <v/>
      </c>
      <c r="I191" s="6" t="str">
        <f>データ入力!CP250</f>
        <v/>
      </c>
      <c r="J191" s="270" t="str">
        <f>データ入力!CQ250</f>
        <v/>
      </c>
    </row>
    <row r="192" spans="1:10" ht="30" customHeight="1">
      <c r="A192" s="99" t="str">
        <f>データ入力!AI251</f>
        <v/>
      </c>
      <c r="B192" s="9" t="str">
        <f>データ入力!AJ251</f>
        <v/>
      </c>
      <c r="C192" s="28" t="str">
        <f>データ入力!AK251</f>
        <v/>
      </c>
      <c r="D192" s="148" t="str">
        <f>データ入力!S251</f>
        <v/>
      </c>
      <c r="E192" s="6" t="str">
        <f>データ入力!CL251</f>
        <v/>
      </c>
      <c r="F192" s="6" t="str">
        <f>データ入力!CM251</f>
        <v/>
      </c>
      <c r="G192" s="6" t="str">
        <f>データ入力!CN251</f>
        <v/>
      </c>
      <c r="H192" s="6" t="str">
        <f>データ入力!CO251</f>
        <v/>
      </c>
      <c r="I192" s="6" t="str">
        <f>データ入力!CP251</f>
        <v/>
      </c>
      <c r="J192" s="270" t="str">
        <f>データ入力!CQ251</f>
        <v/>
      </c>
    </row>
    <row r="193" spans="1:10" ht="30" customHeight="1">
      <c r="A193" s="99" t="str">
        <f>データ入力!AI252</f>
        <v/>
      </c>
      <c r="B193" s="9" t="str">
        <f>データ入力!AJ252</f>
        <v/>
      </c>
      <c r="C193" s="28" t="str">
        <f>データ入力!AK252</f>
        <v/>
      </c>
      <c r="D193" s="148" t="str">
        <f>データ入力!S252</f>
        <v/>
      </c>
      <c r="E193" s="6" t="str">
        <f>データ入力!CL252</f>
        <v/>
      </c>
      <c r="F193" s="6" t="str">
        <f>データ入力!CM252</f>
        <v/>
      </c>
      <c r="G193" s="6" t="str">
        <f>データ入力!CN252</f>
        <v/>
      </c>
      <c r="H193" s="6" t="str">
        <f>データ入力!CO252</f>
        <v/>
      </c>
      <c r="I193" s="6" t="str">
        <f>データ入力!CP252</f>
        <v/>
      </c>
      <c r="J193" s="270" t="str">
        <f>データ入力!CQ252</f>
        <v/>
      </c>
    </row>
    <row r="194" spans="1:10" ht="30" customHeight="1">
      <c r="A194" s="99" t="str">
        <f>データ入力!AI253</f>
        <v/>
      </c>
      <c r="B194" s="9" t="str">
        <f>データ入力!AJ253</f>
        <v/>
      </c>
      <c r="C194" s="28" t="str">
        <f>データ入力!AK253</f>
        <v/>
      </c>
      <c r="D194" s="148" t="str">
        <f>データ入力!S253</f>
        <v/>
      </c>
      <c r="E194" s="6" t="str">
        <f>データ入力!CL253</f>
        <v/>
      </c>
      <c r="F194" s="6" t="str">
        <f>データ入力!CM253</f>
        <v/>
      </c>
      <c r="G194" s="6" t="str">
        <f>データ入力!CN253</f>
        <v/>
      </c>
      <c r="H194" s="6" t="str">
        <f>データ入力!CO253</f>
        <v/>
      </c>
      <c r="I194" s="6" t="str">
        <f>データ入力!CP253</f>
        <v/>
      </c>
      <c r="J194" s="270" t="str">
        <f>データ入力!CQ253</f>
        <v/>
      </c>
    </row>
    <row r="195" spans="1:10" ht="30" customHeight="1">
      <c r="A195" s="99" t="str">
        <f>データ入力!AI254</f>
        <v/>
      </c>
      <c r="B195" s="9" t="str">
        <f>データ入力!AJ254</f>
        <v/>
      </c>
      <c r="C195" s="28" t="str">
        <f>データ入力!AK254</f>
        <v/>
      </c>
      <c r="D195" s="148" t="str">
        <f>データ入力!S254</f>
        <v/>
      </c>
      <c r="E195" s="6" t="str">
        <f>データ入力!CL254</f>
        <v/>
      </c>
      <c r="F195" s="6" t="str">
        <f>データ入力!CM254</f>
        <v/>
      </c>
      <c r="G195" s="6" t="str">
        <f>データ入力!CN254</f>
        <v/>
      </c>
      <c r="H195" s="6" t="str">
        <f>データ入力!CO254</f>
        <v/>
      </c>
      <c r="I195" s="6" t="str">
        <f>データ入力!CP254</f>
        <v/>
      </c>
      <c r="J195" s="270" t="str">
        <f>データ入力!CQ254</f>
        <v/>
      </c>
    </row>
    <row r="196" spans="1:10" ht="30" customHeight="1">
      <c r="A196" s="99" t="str">
        <f>データ入力!AI255</f>
        <v/>
      </c>
      <c r="B196" s="9" t="str">
        <f>データ入力!AJ255</f>
        <v/>
      </c>
      <c r="C196" s="28" t="str">
        <f>データ入力!AK255</f>
        <v/>
      </c>
      <c r="D196" s="148" t="str">
        <f>データ入力!S255</f>
        <v/>
      </c>
      <c r="E196" s="6" t="str">
        <f>データ入力!CL255</f>
        <v/>
      </c>
      <c r="F196" s="6" t="str">
        <f>データ入力!CM255</f>
        <v/>
      </c>
      <c r="G196" s="6" t="str">
        <f>データ入力!CN255</f>
        <v/>
      </c>
      <c r="H196" s="6" t="str">
        <f>データ入力!CO255</f>
        <v/>
      </c>
      <c r="I196" s="6" t="str">
        <f>データ入力!CP255</f>
        <v/>
      </c>
      <c r="J196" s="270" t="str">
        <f>データ入力!CQ255</f>
        <v/>
      </c>
    </row>
    <row r="197" spans="1:10" ht="30" customHeight="1">
      <c r="A197" s="99" t="str">
        <f>データ入力!AI256</f>
        <v/>
      </c>
      <c r="B197" s="9" t="str">
        <f>データ入力!AJ256</f>
        <v/>
      </c>
      <c r="C197" s="28" t="str">
        <f>データ入力!AK256</f>
        <v/>
      </c>
      <c r="D197" s="148" t="str">
        <f>データ入力!S256</f>
        <v/>
      </c>
      <c r="E197" s="6" t="str">
        <f>データ入力!CL256</f>
        <v/>
      </c>
      <c r="F197" s="6" t="str">
        <f>データ入力!CM256</f>
        <v/>
      </c>
      <c r="G197" s="6" t="str">
        <f>データ入力!CN256</f>
        <v/>
      </c>
      <c r="H197" s="6" t="str">
        <f>データ入力!CO256</f>
        <v/>
      </c>
      <c r="I197" s="6" t="str">
        <f>データ入力!CP256</f>
        <v/>
      </c>
      <c r="J197" s="270" t="str">
        <f>データ入力!CQ256</f>
        <v/>
      </c>
    </row>
    <row r="198" spans="1:10" ht="30" customHeight="1">
      <c r="A198" s="99" t="str">
        <f>データ入力!AI257</f>
        <v/>
      </c>
      <c r="B198" s="9" t="str">
        <f>データ入力!AJ257</f>
        <v/>
      </c>
      <c r="C198" s="28" t="str">
        <f>データ入力!AK257</f>
        <v/>
      </c>
      <c r="D198" s="148" t="str">
        <f>データ入力!S257</f>
        <v/>
      </c>
      <c r="E198" s="6" t="str">
        <f>データ入力!CL257</f>
        <v/>
      </c>
      <c r="F198" s="6" t="str">
        <f>データ入力!CM257</f>
        <v/>
      </c>
      <c r="G198" s="6" t="str">
        <f>データ入力!CN257</f>
        <v/>
      </c>
      <c r="H198" s="6" t="str">
        <f>データ入力!CO257</f>
        <v/>
      </c>
      <c r="I198" s="6" t="str">
        <f>データ入力!CP257</f>
        <v/>
      </c>
      <c r="J198" s="270" t="str">
        <f>データ入力!CQ257</f>
        <v/>
      </c>
    </row>
    <row r="199" spans="1:10" ht="30" customHeight="1">
      <c r="A199" s="99" t="str">
        <f>データ入力!AI258</f>
        <v/>
      </c>
      <c r="B199" s="9" t="str">
        <f>データ入力!AJ258</f>
        <v/>
      </c>
      <c r="C199" s="28" t="str">
        <f>データ入力!AK258</f>
        <v/>
      </c>
      <c r="D199" s="148" t="str">
        <f>データ入力!S258</f>
        <v/>
      </c>
      <c r="E199" s="6" t="str">
        <f>データ入力!CL258</f>
        <v/>
      </c>
      <c r="F199" s="6" t="str">
        <f>データ入力!CM258</f>
        <v/>
      </c>
      <c r="G199" s="6" t="str">
        <f>データ入力!CN258</f>
        <v/>
      </c>
      <c r="H199" s="6" t="str">
        <f>データ入力!CO258</f>
        <v/>
      </c>
      <c r="I199" s="6" t="str">
        <f>データ入力!CP258</f>
        <v/>
      </c>
      <c r="J199" s="270" t="str">
        <f>データ入力!CQ258</f>
        <v/>
      </c>
    </row>
    <row r="200" spans="1:10" ht="30" customHeight="1">
      <c r="A200" s="99" t="str">
        <f>データ入力!AI259</f>
        <v/>
      </c>
      <c r="B200" s="9" t="str">
        <f>データ入力!AJ259</f>
        <v/>
      </c>
      <c r="C200" s="28" t="str">
        <f>データ入力!AK259</f>
        <v/>
      </c>
      <c r="D200" s="148" t="str">
        <f>データ入力!S259</f>
        <v/>
      </c>
      <c r="E200" s="6" t="str">
        <f>データ入力!CL259</f>
        <v/>
      </c>
      <c r="F200" s="6" t="str">
        <f>データ入力!CM259</f>
        <v/>
      </c>
      <c r="G200" s="6" t="str">
        <f>データ入力!CN259</f>
        <v/>
      </c>
      <c r="H200" s="6" t="str">
        <f>データ入力!CO259</f>
        <v/>
      </c>
      <c r="I200" s="6" t="str">
        <f>データ入力!CP259</f>
        <v/>
      </c>
      <c r="J200" s="270" t="str">
        <f>データ入力!CQ259</f>
        <v/>
      </c>
    </row>
    <row r="201" spans="1:10" ht="30" customHeight="1">
      <c r="A201" s="99" t="str">
        <f>データ入力!AI260</f>
        <v/>
      </c>
      <c r="B201" s="9" t="str">
        <f>データ入力!AJ260</f>
        <v/>
      </c>
      <c r="C201" s="28" t="str">
        <f>データ入力!AK260</f>
        <v/>
      </c>
      <c r="D201" s="148" t="str">
        <f>データ入力!S260</f>
        <v/>
      </c>
      <c r="E201" s="6" t="str">
        <f>データ入力!CL260</f>
        <v/>
      </c>
      <c r="F201" s="6" t="str">
        <f>データ入力!CM260</f>
        <v/>
      </c>
      <c r="G201" s="6" t="str">
        <f>データ入力!CN260</f>
        <v/>
      </c>
      <c r="H201" s="6" t="str">
        <f>データ入力!CO260</f>
        <v/>
      </c>
      <c r="I201" s="6" t="str">
        <f>データ入力!CP260</f>
        <v/>
      </c>
      <c r="J201" s="270" t="str">
        <f>データ入力!CQ260</f>
        <v/>
      </c>
    </row>
    <row r="202" spans="1:10" ht="30" customHeight="1">
      <c r="A202" s="99" t="str">
        <f>データ入力!AI261</f>
        <v/>
      </c>
      <c r="B202" s="9" t="str">
        <f>データ入力!AJ261</f>
        <v/>
      </c>
      <c r="C202" s="28" t="str">
        <f>データ入力!AK261</f>
        <v/>
      </c>
      <c r="D202" s="148" t="str">
        <f>データ入力!S261</f>
        <v/>
      </c>
      <c r="E202" s="6" t="str">
        <f>データ入力!CL261</f>
        <v/>
      </c>
      <c r="F202" s="6" t="str">
        <f>データ入力!CM261</f>
        <v/>
      </c>
      <c r="G202" s="6" t="str">
        <f>データ入力!CN261</f>
        <v/>
      </c>
      <c r="H202" s="6" t="str">
        <f>データ入力!CO261</f>
        <v/>
      </c>
      <c r="I202" s="6" t="str">
        <f>データ入力!CP261</f>
        <v/>
      </c>
      <c r="J202" s="270" t="str">
        <f>データ入力!CQ261</f>
        <v/>
      </c>
    </row>
    <row r="203" spans="1:10" ht="30" customHeight="1">
      <c r="A203" s="99" t="str">
        <f>データ入力!AI262</f>
        <v/>
      </c>
      <c r="B203" s="9" t="str">
        <f>データ入力!AJ262</f>
        <v/>
      </c>
      <c r="C203" s="28" t="str">
        <f>データ入力!AK262</f>
        <v/>
      </c>
      <c r="D203" s="148" t="str">
        <f>データ入力!S262</f>
        <v/>
      </c>
      <c r="E203" s="6" t="str">
        <f>データ入力!CL262</f>
        <v/>
      </c>
      <c r="F203" s="6" t="str">
        <f>データ入力!CM262</f>
        <v/>
      </c>
      <c r="G203" s="6" t="str">
        <f>データ入力!CN262</f>
        <v/>
      </c>
      <c r="H203" s="6" t="str">
        <f>データ入力!CO262</f>
        <v/>
      </c>
      <c r="I203" s="6" t="str">
        <f>データ入力!CP262</f>
        <v/>
      </c>
      <c r="J203" s="270" t="str">
        <f>データ入力!CQ262</f>
        <v/>
      </c>
    </row>
    <row r="204" spans="1:10" ht="30" customHeight="1">
      <c r="A204" s="99" t="str">
        <f>データ入力!AI263</f>
        <v/>
      </c>
      <c r="B204" s="9" t="str">
        <f>データ入力!AJ263</f>
        <v/>
      </c>
      <c r="C204" s="28" t="str">
        <f>データ入力!AK263</f>
        <v/>
      </c>
      <c r="D204" s="148" t="str">
        <f>データ入力!S263</f>
        <v/>
      </c>
      <c r="E204" s="6" t="str">
        <f>データ入力!CL263</f>
        <v/>
      </c>
      <c r="F204" s="6" t="str">
        <f>データ入力!CM263</f>
        <v/>
      </c>
      <c r="G204" s="6" t="str">
        <f>データ入力!CN263</f>
        <v/>
      </c>
      <c r="H204" s="6" t="str">
        <f>データ入力!CO263</f>
        <v/>
      </c>
      <c r="I204" s="6" t="str">
        <f>データ入力!CP263</f>
        <v/>
      </c>
      <c r="J204" s="270" t="str">
        <f>データ入力!CQ263</f>
        <v/>
      </c>
    </row>
    <row r="205" spans="1:10" ht="30" customHeight="1">
      <c r="A205" s="99" t="str">
        <f>データ入力!AI264</f>
        <v/>
      </c>
      <c r="B205" s="9" t="str">
        <f>データ入力!AJ264</f>
        <v/>
      </c>
      <c r="C205" s="28" t="str">
        <f>データ入力!AK264</f>
        <v/>
      </c>
      <c r="D205" s="148" t="str">
        <f>データ入力!S264</f>
        <v/>
      </c>
      <c r="E205" s="6" t="str">
        <f>データ入力!CL264</f>
        <v/>
      </c>
      <c r="F205" s="6" t="str">
        <f>データ入力!CM264</f>
        <v/>
      </c>
      <c r="G205" s="6" t="str">
        <f>データ入力!CN264</f>
        <v/>
      </c>
      <c r="H205" s="6" t="str">
        <f>データ入力!CO264</f>
        <v/>
      </c>
      <c r="I205" s="6" t="str">
        <f>データ入力!CP264</f>
        <v/>
      </c>
      <c r="J205" s="270" t="str">
        <f>データ入力!CQ264</f>
        <v/>
      </c>
    </row>
    <row r="206" spans="1:10" ht="30" customHeight="1">
      <c r="A206" s="99" t="str">
        <f>データ入力!AI265</f>
        <v/>
      </c>
      <c r="B206" s="9" t="str">
        <f>データ入力!AJ265</f>
        <v/>
      </c>
      <c r="C206" s="28" t="str">
        <f>データ入力!AK265</f>
        <v/>
      </c>
      <c r="D206" s="148" t="str">
        <f>データ入力!S265</f>
        <v/>
      </c>
      <c r="E206" s="6" t="str">
        <f>データ入力!CL265</f>
        <v/>
      </c>
      <c r="F206" s="6" t="str">
        <f>データ入力!CM265</f>
        <v/>
      </c>
      <c r="G206" s="6" t="str">
        <f>データ入力!CN265</f>
        <v/>
      </c>
      <c r="H206" s="6" t="str">
        <f>データ入力!CO265</f>
        <v/>
      </c>
      <c r="I206" s="6" t="str">
        <f>データ入力!CP265</f>
        <v/>
      </c>
      <c r="J206" s="270" t="str">
        <f>データ入力!CQ265</f>
        <v/>
      </c>
    </row>
    <row r="207" spans="1:10" ht="30" customHeight="1">
      <c r="A207" s="99" t="str">
        <f>データ入力!AI266</f>
        <v/>
      </c>
      <c r="B207" s="9" t="str">
        <f>データ入力!AJ266</f>
        <v/>
      </c>
      <c r="C207" s="28" t="str">
        <f>データ入力!AK266</f>
        <v/>
      </c>
      <c r="D207" s="148" t="str">
        <f>データ入力!S266</f>
        <v/>
      </c>
      <c r="E207" s="6" t="str">
        <f>データ入力!CL266</f>
        <v/>
      </c>
      <c r="F207" s="6" t="str">
        <f>データ入力!CM266</f>
        <v/>
      </c>
      <c r="G207" s="6" t="str">
        <f>データ入力!CN266</f>
        <v/>
      </c>
      <c r="H207" s="6" t="str">
        <f>データ入力!CO266</f>
        <v/>
      </c>
      <c r="I207" s="6" t="str">
        <f>データ入力!CP266</f>
        <v/>
      </c>
      <c r="J207" s="270" t="str">
        <f>データ入力!CQ266</f>
        <v/>
      </c>
    </row>
    <row r="208" spans="1:10" ht="30" customHeight="1">
      <c r="A208" s="99" t="str">
        <f>データ入力!AI267</f>
        <v/>
      </c>
      <c r="B208" s="9" t="str">
        <f>データ入力!AJ267</f>
        <v/>
      </c>
      <c r="C208" s="28" t="str">
        <f>データ入力!AK267</f>
        <v/>
      </c>
      <c r="D208" s="148" t="str">
        <f>データ入力!S267</f>
        <v/>
      </c>
      <c r="E208" s="6" t="str">
        <f>データ入力!CL267</f>
        <v/>
      </c>
      <c r="F208" s="6" t="str">
        <f>データ入力!CM267</f>
        <v/>
      </c>
      <c r="G208" s="6" t="str">
        <f>データ入力!CN267</f>
        <v/>
      </c>
      <c r="H208" s="6" t="str">
        <f>データ入力!CO267</f>
        <v/>
      </c>
      <c r="I208" s="6" t="str">
        <f>データ入力!CP267</f>
        <v/>
      </c>
      <c r="J208" s="270" t="str">
        <f>データ入力!CQ267</f>
        <v/>
      </c>
    </row>
    <row r="209" spans="1:10" ht="30" customHeight="1">
      <c r="A209" s="99" t="str">
        <f>データ入力!AI268</f>
        <v/>
      </c>
      <c r="B209" s="9" t="str">
        <f>データ入力!AJ268</f>
        <v/>
      </c>
      <c r="C209" s="28" t="str">
        <f>データ入力!AK268</f>
        <v/>
      </c>
      <c r="D209" s="148" t="str">
        <f>データ入力!S268</f>
        <v/>
      </c>
      <c r="E209" s="6" t="str">
        <f>データ入力!CL268</f>
        <v/>
      </c>
      <c r="F209" s="6" t="str">
        <f>データ入力!CM268</f>
        <v/>
      </c>
      <c r="G209" s="6" t="str">
        <f>データ入力!CN268</f>
        <v/>
      </c>
      <c r="H209" s="6" t="str">
        <f>データ入力!CO268</f>
        <v/>
      </c>
      <c r="I209" s="6" t="str">
        <f>データ入力!CP268</f>
        <v/>
      </c>
      <c r="J209" s="270" t="str">
        <f>データ入力!CQ268</f>
        <v/>
      </c>
    </row>
    <row r="210" spans="1:10" ht="30" customHeight="1">
      <c r="A210" s="99" t="str">
        <f>データ入力!AI269</f>
        <v/>
      </c>
      <c r="B210" s="9" t="str">
        <f>データ入力!AJ269</f>
        <v/>
      </c>
      <c r="C210" s="28" t="str">
        <f>データ入力!AK269</f>
        <v/>
      </c>
      <c r="D210" s="148" t="str">
        <f>データ入力!S269</f>
        <v/>
      </c>
      <c r="E210" s="6" t="str">
        <f>データ入力!CL269</f>
        <v/>
      </c>
      <c r="F210" s="6" t="str">
        <f>データ入力!CM269</f>
        <v/>
      </c>
      <c r="G210" s="6" t="str">
        <f>データ入力!CN269</f>
        <v/>
      </c>
      <c r="H210" s="6" t="str">
        <f>データ入力!CO269</f>
        <v/>
      </c>
      <c r="I210" s="6" t="str">
        <f>データ入力!CP269</f>
        <v/>
      </c>
      <c r="J210" s="270" t="str">
        <f>データ入力!CQ269</f>
        <v/>
      </c>
    </row>
    <row r="211" spans="1:10" ht="30" customHeight="1">
      <c r="A211" s="99" t="str">
        <f>データ入力!AI270</f>
        <v/>
      </c>
      <c r="B211" s="9" t="str">
        <f>データ入力!AJ270</f>
        <v/>
      </c>
      <c r="C211" s="28" t="str">
        <f>データ入力!AK270</f>
        <v/>
      </c>
      <c r="D211" s="148" t="str">
        <f>データ入力!S270</f>
        <v/>
      </c>
      <c r="E211" s="6" t="str">
        <f>データ入力!CL270</f>
        <v/>
      </c>
      <c r="F211" s="6" t="str">
        <f>データ入力!CM270</f>
        <v/>
      </c>
      <c r="G211" s="6" t="str">
        <f>データ入力!CN270</f>
        <v/>
      </c>
      <c r="H211" s="6" t="str">
        <f>データ入力!CO270</f>
        <v/>
      </c>
      <c r="I211" s="6" t="str">
        <f>データ入力!CP270</f>
        <v/>
      </c>
      <c r="J211" s="270" t="str">
        <f>データ入力!CQ270</f>
        <v/>
      </c>
    </row>
    <row r="212" spans="1:10" ht="30" customHeight="1">
      <c r="A212" s="99" t="str">
        <f>データ入力!AI271</f>
        <v/>
      </c>
      <c r="B212" s="9" t="str">
        <f>データ入力!AJ271</f>
        <v/>
      </c>
      <c r="C212" s="28" t="str">
        <f>データ入力!AK271</f>
        <v/>
      </c>
      <c r="D212" s="148" t="str">
        <f>データ入力!S271</f>
        <v/>
      </c>
      <c r="E212" s="6" t="str">
        <f>データ入力!CL271</f>
        <v/>
      </c>
      <c r="F212" s="6" t="str">
        <f>データ入力!CM271</f>
        <v/>
      </c>
      <c r="G212" s="6" t="str">
        <f>データ入力!CN271</f>
        <v/>
      </c>
      <c r="H212" s="6" t="str">
        <f>データ入力!CO271</f>
        <v/>
      </c>
      <c r="I212" s="6" t="str">
        <f>データ入力!CP271</f>
        <v/>
      </c>
      <c r="J212" s="270" t="str">
        <f>データ入力!CQ271</f>
        <v/>
      </c>
    </row>
    <row r="213" spans="1:10" ht="30" customHeight="1">
      <c r="A213" s="99" t="str">
        <f>データ入力!AI272</f>
        <v/>
      </c>
      <c r="B213" s="9" t="str">
        <f>データ入力!AJ272</f>
        <v/>
      </c>
      <c r="C213" s="28" t="str">
        <f>データ入力!AK272</f>
        <v/>
      </c>
      <c r="D213" s="148" t="str">
        <f>データ入力!S272</f>
        <v/>
      </c>
      <c r="E213" s="6" t="str">
        <f>データ入力!CL272</f>
        <v/>
      </c>
      <c r="F213" s="6" t="str">
        <f>データ入力!CM272</f>
        <v/>
      </c>
      <c r="G213" s="6" t="str">
        <f>データ入力!CN272</f>
        <v/>
      </c>
      <c r="H213" s="6" t="str">
        <f>データ入力!CO272</f>
        <v/>
      </c>
      <c r="I213" s="6" t="str">
        <f>データ入力!CP272</f>
        <v/>
      </c>
      <c r="J213" s="270" t="str">
        <f>データ入力!CQ272</f>
        <v/>
      </c>
    </row>
    <row r="214" spans="1:10" ht="30" customHeight="1">
      <c r="A214" s="99" t="str">
        <f>データ入力!AI273</f>
        <v/>
      </c>
      <c r="B214" s="9" t="str">
        <f>データ入力!AJ273</f>
        <v/>
      </c>
      <c r="C214" s="28" t="str">
        <f>データ入力!AK273</f>
        <v/>
      </c>
      <c r="D214" s="148" t="str">
        <f>データ入力!S273</f>
        <v/>
      </c>
      <c r="E214" s="6" t="str">
        <f>データ入力!CL273</f>
        <v/>
      </c>
      <c r="F214" s="6" t="str">
        <f>データ入力!CM273</f>
        <v/>
      </c>
      <c r="G214" s="6" t="str">
        <f>データ入力!CN273</f>
        <v/>
      </c>
      <c r="H214" s="6" t="str">
        <f>データ入力!CO273</f>
        <v/>
      </c>
      <c r="I214" s="6" t="str">
        <f>データ入力!CP273</f>
        <v/>
      </c>
      <c r="J214" s="270" t="str">
        <f>データ入力!CQ273</f>
        <v/>
      </c>
    </row>
    <row r="215" spans="1:10" ht="30" customHeight="1">
      <c r="A215" s="99" t="str">
        <f>データ入力!AI274</f>
        <v/>
      </c>
      <c r="B215" s="9" t="str">
        <f>データ入力!AJ274</f>
        <v/>
      </c>
      <c r="C215" s="28" t="str">
        <f>データ入力!AK274</f>
        <v/>
      </c>
      <c r="D215" s="148" t="str">
        <f>データ入力!S274</f>
        <v/>
      </c>
      <c r="E215" s="6" t="str">
        <f>データ入力!CL274</f>
        <v/>
      </c>
      <c r="F215" s="6" t="str">
        <f>データ入力!CM274</f>
        <v/>
      </c>
      <c r="G215" s="6" t="str">
        <f>データ入力!CN274</f>
        <v/>
      </c>
      <c r="H215" s="6" t="str">
        <f>データ入力!CO274</f>
        <v/>
      </c>
      <c r="I215" s="6" t="str">
        <f>データ入力!CP274</f>
        <v/>
      </c>
      <c r="J215" s="270" t="str">
        <f>データ入力!CQ274</f>
        <v/>
      </c>
    </row>
    <row r="216" spans="1:10" ht="30" customHeight="1">
      <c r="A216" s="99" t="str">
        <f>データ入力!AI275</f>
        <v/>
      </c>
      <c r="B216" s="9" t="str">
        <f>データ入力!AJ275</f>
        <v/>
      </c>
      <c r="C216" s="28" t="str">
        <f>データ入力!AK275</f>
        <v/>
      </c>
      <c r="D216" s="148" t="str">
        <f>データ入力!S275</f>
        <v/>
      </c>
      <c r="E216" s="6" t="str">
        <f>データ入力!CL275</f>
        <v/>
      </c>
      <c r="F216" s="6" t="str">
        <f>データ入力!CM275</f>
        <v/>
      </c>
      <c r="G216" s="6" t="str">
        <f>データ入力!CN275</f>
        <v/>
      </c>
      <c r="H216" s="6" t="str">
        <f>データ入力!CO275</f>
        <v/>
      </c>
      <c r="I216" s="6" t="str">
        <f>データ入力!CP275</f>
        <v/>
      </c>
      <c r="J216" s="270" t="str">
        <f>データ入力!CQ275</f>
        <v/>
      </c>
    </row>
    <row r="217" spans="1:10" ht="30" customHeight="1">
      <c r="A217" s="99" t="str">
        <f>データ入力!AI276</f>
        <v/>
      </c>
      <c r="B217" s="9" t="str">
        <f>データ入力!AJ276</f>
        <v/>
      </c>
      <c r="C217" s="28" t="str">
        <f>データ入力!AK276</f>
        <v/>
      </c>
      <c r="D217" s="148" t="str">
        <f>データ入力!S276</f>
        <v/>
      </c>
      <c r="E217" s="6" t="str">
        <f>データ入力!CL276</f>
        <v/>
      </c>
      <c r="F217" s="6" t="str">
        <f>データ入力!CM276</f>
        <v/>
      </c>
      <c r="G217" s="6" t="str">
        <f>データ入力!CN276</f>
        <v/>
      </c>
      <c r="H217" s="6" t="str">
        <f>データ入力!CO276</f>
        <v/>
      </c>
      <c r="I217" s="6" t="str">
        <f>データ入力!CP276</f>
        <v/>
      </c>
      <c r="J217" s="270" t="str">
        <f>データ入力!CQ276</f>
        <v/>
      </c>
    </row>
    <row r="218" spans="1:10" ht="30" customHeight="1">
      <c r="A218" s="99" t="str">
        <f>データ入力!AI277</f>
        <v/>
      </c>
      <c r="B218" s="9" t="str">
        <f>データ入力!AJ277</f>
        <v/>
      </c>
      <c r="C218" s="28" t="str">
        <f>データ入力!AK277</f>
        <v/>
      </c>
      <c r="D218" s="148" t="str">
        <f>データ入力!S277</f>
        <v/>
      </c>
      <c r="E218" s="6" t="str">
        <f>データ入力!CL277</f>
        <v/>
      </c>
      <c r="F218" s="6" t="str">
        <f>データ入力!CM277</f>
        <v/>
      </c>
      <c r="G218" s="6" t="str">
        <f>データ入力!CN277</f>
        <v/>
      </c>
      <c r="H218" s="6" t="str">
        <f>データ入力!CO277</f>
        <v/>
      </c>
      <c r="I218" s="6" t="str">
        <f>データ入力!CP277</f>
        <v/>
      </c>
      <c r="J218" s="270" t="str">
        <f>データ入力!CQ277</f>
        <v/>
      </c>
    </row>
    <row r="219" spans="1:10" ht="30" customHeight="1">
      <c r="A219" s="99" t="str">
        <f>データ入力!AI278</f>
        <v/>
      </c>
      <c r="B219" s="9" t="str">
        <f>データ入力!AJ278</f>
        <v/>
      </c>
      <c r="C219" s="28" t="str">
        <f>データ入力!AK278</f>
        <v/>
      </c>
      <c r="D219" s="148" t="str">
        <f>データ入力!S278</f>
        <v/>
      </c>
      <c r="E219" s="6" t="str">
        <f>データ入力!CL278</f>
        <v/>
      </c>
      <c r="F219" s="6" t="str">
        <f>データ入力!CM278</f>
        <v/>
      </c>
      <c r="G219" s="6" t="str">
        <f>データ入力!CN278</f>
        <v/>
      </c>
      <c r="H219" s="6" t="str">
        <f>データ入力!CO278</f>
        <v/>
      </c>
      <c r="I219" s="6" t="str">
        <f>データ入力!CP278</f>
        <v/>
      </c>
      <c r="J219" s="270" t="str">
        <f>データ入力!CQ278</f>
        <v/>
      </c>
    </row>
    <row r="220" spans="1:10" ht="30" customHeight="1">
      <c r="A220" s="99" t="str">
        <f>データ入力!AI279</f>
        <v/>
      </c>
      <c r="B220" s="9" t="str">
        <f>データ入力!AJ279</f>
        <v/>
      </c>
      <c r="C220" s="28" t="str">
        <f>データ入力!AK279</f>
        <v/>
      </c>
      <c r="D220" s="148" t="str">
        <f>データ入力!S279</f>
        <v/>
      </c>
      <c r="E220" s="6" t="str">
        <f>データ入力!CL279</f>
        <v/>
      </c>
      <c r="F220" s="6" t="str">
        <f>データ入力!CM279</f>
        <v/>
      </c>
      <c r="G220" s="6" t="str">
        <f>データ入力!CN279</f>
        <v/>
      </c>
      <c r="H220" s="6" t="str">
        <f>データ入力!CO279</f>
        <v/>
      </c>
      <c r="I220" s="6" t="str">
        <f>データ入力!CP279</f>
        <v/>
      </c>
      <c r="J220" s="270" t="str">
        <f>データ入力!CQ279</f>
        <v/>
      </c>
    </row>
    <row r="221" spans="1:10" ht="30" customHeight="1">
      <c r="A221" s="99" t="str">
        <f>データ入力!AI280</f>
        <v/>
      </c>
      <c r="B221" s="9" t="str">
        <f>データ入力!AJ280</f>
        <v/>
      </c>
      <c r="C221" s="28" t="str">
        <f>データ入力!AK280</f>
        <v/>
      </c>
      <c r="D221" s="148" t="str">
        <f>データ入力!S280</f>
        <v/>
      </c>
      <c r="E221" s="6" t="str">
        <f>データ入力!CL280</f>
        <v/>
      </c>
      <c r="F221" s="6" t="str">
        <f>データ入力!CM280</f>
        <v/>
      </c>
      <c r="G221" s="6" t="str">
        <f>データ入力!CN280</f>
        <v/>
      </c>
      <c r="H221" s="6" t="str">
        <f>データ入力!CO280</f>
        <v/>
      </c>
      <c r="I221" s="6" t="str">
        <f>データ入力!CP280</f>
        <v/>
      </c>
      <c r="J221" s="270" t="str">
        <f>データ入力!CQ280</f>
        <v/>
      </c>
    </row>
    <row r="222" spans="1:10" ht="30" customHeight="1">
      <c r="A222" s="99" t="str">
        <f>データ入力!AI281</f>
        <v/>
      </c>
      <c r="B222" s="9" t="str">
        <f>データ入力!AJ281</f>
        <v/>
      </c>
      <c r="C222" s="28" t="str">
        <f>データ入力!AK281</f>
        <v/>
      </c>
      <c r="D222" s="148" t="str">
        <f>データ入力!S281</f>
        <v/>
      </c>
      <c r="E222" s="6" t="str">
        <f>データ入力!CL281</f>
        <v/>
      </c>
      <c r="F222" s="6" t="str">
        <f>データ入力!CM281</f>
        <v/>
      </c>
      <c r="G222" s="6" t="str">
        <f>データ入力!CN281</f>
        <v/>
      </c>
      <c r="H222" s="6" t="str">
        <f>データ入力!CO281</f>
        <v/>
      </c>
      <c r="I222" s="6" t="str">
        <f>データ入力!CP281</f>
        <v/>
      </c>
      <c r="J222" s="270" t="str">
        <f>データ入力!CQ281</f>
        <v/>
      </c>
    </row>
    <row r="223" spans="1:10" ht="30" customHeight="1">
      <c r="A223" s="99" t="str">
        <f>データ入力!AI282</f>
        <v/>
      </c>
      <c r="B223" s="9" t="str">
        <f>データ入力!AJ282</f>
        <v/>
      </c>
      <c r="C223" s="28" t="str">
        <f>データ入力!AK282</f>
        <v/>
      </c>
      <c r="D223" s="148" t="str">
        <f>データ入力!S282</f>
        <v/>
      </c>
      <c r="E223" s="6" t="str">
        <f>データ入力!CL282</f>
        <v/>
      </c>
      <c r="F223" s="6" t="str">
        <f>データ入力!CM282</f>
        <v/>
      </c>
      <c r="G223" s="6" t="str">
        <f>データ入力!CN282</f>
        <v/>
      </c>
      <c r="H223" s="6" t="str">
        <f>データ入力!CO282</f>
        <v/>
      </c>
      <c r="I223" s="6" t="str">
        <f>データ入力!CP282</f>
        <v/>
      </c>
      <c r="J223" s="270" t="str">
        <f>データ入力!CQ282</f>
        <v/>
      </c>
    </row>
    <row r="224" spans="1:10" ht="30" customHeight="1">
      <c r="A224" s="99" t="str">
        <f>データ入力!AI283</f>
        <v/>
      </c>
      <c r="B224" s="9" t="str">
        <f>データ入力!AJ283</f>
        <v/>
      </c>
      <c r="C224" s="28" t="str">
        <f>データ入力!AK283</f>
        <v/>
      </c>
      <c r="D224" s="148" t="str">
        <f>データ入力!S283</f>
        <v/>
      </c>
      <c r="E224" s="6" t="str">
        <f>データ入力!CL283</f>
        <v/>
      </c>
      <c r="F224" s="6" t="str">
        <f>データ入力!CM283</f>
        <v/>
      </c>
      <c r="G224" s="6" t="str">
        <f>データ入力!CN283</f>
        <v/>
      </c>
      <c r="H224" s="6" t="str">
        <f>データ入力!CO283</f>
        <v/>
      </c>
      <c r="I224" s="6" t="str">
        <f>データ入力!CP283</f>
        <v/>
      </c>
      <c r="J224" s="270" t="str">
        <f>データ入力!CQ283</f>
        <v/>
      </c>
    </row>
    <row r="225" spans="1:10" ht="30" customHeight="1">
      <c r="A225" s="99" t="str">
        <f>データ入力!AI284</f>
        <v/>
      </c>
      <c r="B225" s="9" t="str">
        <f>データ入力!AJ284</f>
        <v/>
      </c>
      <c r="C225" s="28" t="str">
        <f>データ入力!AK284</f>
        <v/>
      </c>
      <c r="D225" s="148" t="str">
        <f>データ入力!S284</f>
        <v/>
      </c>
      <c r="E225" s="6" t="str">
        <f>データ入力!CL284</f>
        <v/>
      </c>
      <c r="F225" s="6" t="str">
        <f>データ入力!CM284</f>
        <v/>
      </c>
      <c r="G225" s="6" t="str">
        <f>データ入力!CN284</f>
        <v/>
      </c>
      <c r="H225" s="6" t="str">
        <f>データ入力!CO284</f>
        <v/>
      </c>
      <c r="I225" s="6" t="str">
        <f>データ入力!CP284</f>
        <v/>
      </c>
      <c r="J225" s="270" t="str">
        <f>データ入力!CQ284</f>
        <v/>
      </c>
    </row>
    <row r="226" spans="1:10" ht="30" customHeight="1">
      <c r="A226" s="99" t="str">
        <f>データ入力!AI285</f>
        <v/>
      </c>
      <c r="B226" s="9" t="str">
        <f>データ入力!AJ285</f>
        <v/>
      </c>
      <c r="C226" s="28" t="str">
        <f>データ入力!AK285</f>
        <v/>
      </c>
      <c r="D226" s="148" t="str">
        <f>データ入力!S285</f>
        <v/>
      </c>
      <c r="E226" s="6" t="str">
        <f>データ入力!CL285</f>
        <v/>
      </c>
      <c r="F226" s="6" t="str">
        <f>データ入力!CM285</f>
        <v/>
      </c>
      <c r="G226" s="6" t="str">
        <f>データ入力!CN285</f>
        <v/>
      </c>
      <c r="H226" s="6" t="str">
        <f>データ入力!CO285</f>
        <v/>
      </c>
      <c r="I226" s="6" t="str">
        <f>データ入力!CP285</f>
        <v/>
      </c>
      <c r="J226" s="270" t="str">
        <f>データ入力!CQ285</f>
        <v/>
      </c>
    </row>
    <row r="227" spans="1:10" ht="30" customHeight="1">
      <c r="A227" s="99" t="str">
        <f>データ入力!AI286</f>
        <v/>
      </c>
      <c r="B227" s="9" t="str">
        <f>データ入力!AJ286</f>
        <v/>
      </c>
      <c r="C227" s="28" t="str">
        <f>データ入力!AK286</f>
        <v/>
      </c>
      <c r="D227" s="148" t="str">
        <f>データ入力!S286</f>
        <v/>
      </c>
      <c r="E227" s="6" t="str">
        <f>データ入力!CL286</f>
        <v/>
      </c>
      <c r="F227" s="6" t="str">
        <f>データ入力!CM286</f>
        <v/>
      </c>
      <c r="G227" s="6" t="str">
        <f>データ入力!CN286</f>
        <v/>
      </c>
      <c r="H227" s="6" t="str">
        <f>データ入力!CO286</f>
        <v/>
      </c>
      <c r="I227" s="6" t="str">
        <f>データ入力!CP286</f>
        <v/>
      </c>
      <c r="J227" s="270" t="str">
        <f>データ入力!CQ286</f>
        <v/>
      </c>
    </row>
    <row r="228" spans="1:10" ht="30" customHeight="1">
      <c r="A228" s="99" t="str">
        <f>データ入力!AI287</f>
        <v/>
      </c>
      <c r="B228" s="9" t="str">
        <f>データ入力!AJ287</f>
        <v/>
      </c>
      <c r="C228" s="28" t="str">
        <f>データ入力!AK287</f>
        <v/>
      </c>
      <c r="D228" s="148" t="str">
        <f>データ入力!S287</f>
        <v/>
      </c>
      <c r="E228" s="6" t="str">
        <f>データ入力!CL287</f>
        <v/>
      </c>
      <c r="F228" s="6" t="str">
        <f>データ入力!CM287</f>
        <v/>
      </c>
      <c r="G228" s="6" t="str">
        <f>データ入力!CN287</f>
        <v/>
      </c>
      <c r="H228" s="6" t="str">
        <f>データ入力!CO287</f>
        <v/>
      </c>
      <c r="I228" s="6" t="str">
        <f>データ入力!CP287</f>
        <v/>
      </c>
      <c r="J228" s="270" t="str">
        <f>データ入力!CQ287</f>
        <v/>
      </c>
    </row>
    <row r="229" spans="1:10" ht="30" customHeight="1">
      <c r="A229" s="99" t="str">
        <f>データ入力!AI288</f>
        <v/>
      </c>
      <c r="B229" s="9" t="str">
        <f>データ入力!AJ288</f>
        <v/>
      </c>
      <c r="C229" s="28" t="str">
        <f>データ入力!AK288</f>
        <v/>
      </c>
      <c r="D229" s="148" t="str">
        <f>データ入力!S288</f>
        <v/>
      </c>
      <c r="E229" s="6" t="str">
        <f>データ入力!CL288</f>
        <v/>
      </c>
      <c r="F229" s="6" t="str">
        <f>データ入力!CM288</f>
        <v/>
      </c>
      <c r="G229" s="6" t="str">
        <f>データ入力!CN288</f>
        <v/>
      </c>
      <c r="H229" s="6" t="str">
        <f>データ入力!CO288</f>
        <v/>
      </c>
      <c r="I229" s="6" t="str">
        <f>データ入力!CP288</f>
        <v/>
      </c>
      <c r="J229" s="270" t="str">
        <f>データ入力!CQ288</f>
        <v/>
      </c>
    </row>
    <row r="230" spans="1:10" ht="30" customHeight="1">
      <c r="A230" s="99" t="str">
        <f>データ入力!AI289</f>
        <v/>
      </c>
      <c r="B230" s="9" t="str">
        <f>データ入力!AJ289</f>
        <v/>
      </c>
      <c r="C230" s="28" t="str">
        <f>データ入力!AK289</f>
        <v/>
      </c>
      <c r="D230" s="148" t="str">
        <f>データ入力!S289</f>
        <v/>
      </c>
      <c r="E230" s="6" t="str">
        <f>データ入力!CL289</f>
        <v/>
      </c>
      <c r="F230" s="6" t="str">
        <f>データ入力!CM289</f>
        <v/>
      </c>
      <c r="G230" s="6" t="str">
        <f>データ入力!CN289</f>
        <v/>
      </c>
      <c r="H230" s="6" t="str">
        <f>データ入力!CO289</f>
        <v/>
      </c>
      <c r="I230" s="6" t="str">
        <f>データ入力!CP289</f>
        <v/>
      </c>
      <c r="J230" s="270" t="str">
        <f>データ入力!CQ289</f>
        <v/>
      </c>
    </row>
    <row r="231" spans="1:10" ht="30" customHeight="1">
      <c r="A231" s="99" t="str">
        <f>データ入力!AI290</f>
        <v/>
      </c>
      <c r="B231" s="9" t="str">
        <f>データ入力!AJ290</f>
        <v/>
      </c>
      <c r="C231" s="28" t="str">
        <f>データ入力!AK290</f>
        <v/>
      </c>
      <c r="D231" s="148" t="str">
        <f>データ入力!S290</f>
        <v/>
      </c>
      <c r="E231" s="6" t="str">
        <f>データ入力!CL290</f>
        <v/>
      </c>
      <c r="F231" s="6" t="str">
        <f>データ入力!CM290</f>
        <v/>
      </c>
      <c r="G231" s="6" t="str">
        <f>データ入力!CN290</f>
        <v/>
      </c>
      <c r="H231" s="6" t="str">
        <f>データ入力!CO290</f>
        <v/>
      </c>
      <c r="I231" s="6" t="str">
        <f>データ入力!CP290</f>
        <v/>
      </c>
      <c r="J231" s="270" t="str">
        <f>データ入力!CQ290</f>
        <v/>
      </c>
    </row>
    <row r="232" spans="1:10" ht="30" customHeight="1">
      <c r="A232" s="99" t="str">
        <f>データ入力!AI291</f>
        <v/>
      </c>
      <c r="B232" s="9" t="str">
        <f>データ入力!AJ291</f>
        <v/>
      </c>
      <c r="C232" s="28" t="str">
        <f>データ入力!AK291</f>
        <v/>
      </c>
      <c r="D232" s="148" t="str">
        <f>データ入力!S291</f>
        <v/>
      </c>
      <c r="E232" s="6" t="str">
        <f>データ入力!CL291</f>
        <v/>
      </c>
      <c r="F232" s="6" t="str">
        <f>データ入力!CM291</f>
        <v/>
      </c>
      <c r="G232" s="6" t="str">
        <f>データ入力!CN291</f>
        <v/>
      </c>
      <c r="H232" s="6" t="str">
        <f>データ入力!CO291</f>
        <v/>
      </c>
      <c r="I232" s="6" t="str">
        <f>データ入力!CP291</f>
        <v/>
      </c>
      <c r="J232" s="270" t="str">
        <f>データ入力!CQ291</f>
        <v/>
      </c>
    </row>
    <row r="233" spans="1:10" ht="30" customHeight="1">
      <c r="A233" s="99" t="str">
        <f>データ入力!AI292</f>
        <v/>
      </c>
      <c r="B233" s="9" t="str">
        <f>データ入力!AJ292</f>
        <v/>
      </c>
      <c r="C233" s="28" t="str">
        <f>データ入力!AK292</f>
        <v/>
      </c>
      <c r="D233" s="148" t="str">
        <f>データ入力!S292</f>
        <v/>
      </c>
      <c r="E233" s="6" t="str">
        <f>データ入力!CL292</f>
        <v/>
      </c>
      <c r="F233" s="6" t="str">
        <f>データ入力!CM292</f>
        <v/>
      </c>
      <c r="G233" s="6" t="str">
        <f>データ入力!CN292</f>
        <v/>
      </c>
      <c r="H233" s="6" t="str">
        <f>データ入力!CO292</f>
        <v/>
      </c>
      <c r="I233" s="6" t="str">
        <f>データ入力!CP292</f>
        <v/>
      </c>
      <c r="J233" s="270" t="str">
        <f>データ入力!CQ292</f>
        <v/>
      </c>
    </row>
    <row r="234" spans="1:10" ht="30" customHeight="1">
      <c r="A234" s="99" t="str">
        <f>データ入力!AI293</f>
        <v/>
      </c>
      <c r="B234" s="9" t="str">
        <f>データ入力!AJ293</f>
        <v/>
      </c>
      <c r="C234" s="28" t="str">
        <f>データ入力!AK293</f>
        <v/>
      </c>
      <c r="D234" s="148" t="str">
        <f>データ入力!S293</f>
        <v/>
      </c>
      <c r="E234" s="6" t="str">
        <f>データ入力!CL293</f>
        <v/>
      </c>
      <c r="F234" s="6" t="str">
        <f>データ入力!CM293</f>
        <v/>
      </c>
      <c r="G234" s="6" t="str">
        <f>データ入力!CN293</f>
        <v/>
      </c>
      <c r="H234" s="6" t="str">
        <f>データ入力!CO293</f>
        <v/>
      </c>
      <c r="I234" s="6" t="str">
        <f>データ入力!CP293</f>
        <v/>
      </c>
      <c r="J234" s="270" t="str">
        <f>データ入力!CQ293</f>
        <v/>
      </c>
    </row>
    <row r="235" spans="1:10" ht="30" customHeight="1">
      <c r="A235" s="99" t="str">
        <f>データ入力!AI294</f>
        <v/>
      </c>
      <c r="B235" s="9" t="str">
        <f>データ入力!AJ294</f>
        <v/>
      </c>
      <c r="C235" s="28" t="str">
        <f>データ入力!AK294</f>
        <v/>
      </c>
      <c r="D235" s="148" t="str">
        <f>データ入力!S294</f>
        <v/>
      </c>
      <c r="E235" s="6" t="str">
        <f>データ入力!CL294</f>
        <v/>
      </c>
      <c r="F235" s="6" t="str">
        <f>データ入力!CM294</f>
        <v/>
      </c>
      <c r="G235" s="6" t="str">
        <f>データ入力!CN294</f>
        <v/>
      </c>
      <c r="H235" s="6" t="str">
        <f>データ入力!CO294</f>
        <v/>
      </c>
      <c r="I235" s="6" t="str">
        <f>データ入力!CP294</f>
        <v/>
      </c>
      <c r="J235" s="270" t="str">
        <f>データ入力!CQ294</f>
        <v/>
      </c>
    </row>
    <row r="236" spans="1:10" ht="30" customHeight="1">
      <c r="A236" s="99" t="str">
        <f>データ入力!AI295</f>
        <v/>
      </c>
      <c r="B236" s="9" t="str">
        <f>データ入力!AJ295</f>
        <v/>
      </c>
      <c r="C236" s="28" t="str">
        <f>データ入力!AK295</f>
        <v/>
      </c>
      <c r="D236" s="148" t="str">
        <f>データ入力!S295</f>
        <v/>
      </c>
      <c r="E236" s="6" t="str">
        <f>データ入力!CL295</f>
        <v/>
      </c>
      <c r="F236" s="6" t="str">
        <f>データ入力!CM295</f>
        <v/>
      </c>
      <c r="G236" s="6" t="str">
        <f>データ入力!CN295</f>
        <v/>
      </c>
      <c r="H236" s="6" t="str">
        <f>データ入力!CO295</f>
        <v/>
      </c>
      <c r="I236" s="6" t="str">
        <f>データ入力!CP295</f>
        <v/>
      </c>
      <c r="J236" s="270" t="str">
        <f>データ入力!CQ295</f>
        <v/>
      </c>
    </row>
    <row r="237" spans="1:10" ht="30" customHeight="1">
      <c r="A237" s="99" t="str">
        <f>データ入力!AI296</f>
        <v/>
      </c>
      <c r="B237" s="9" t="str">
        <f>データ入力!AJ296</f>
        <v/>
      </c>
      <c r="C237" s="28" t="str">
        <f>データ入力!AK296</f>
        <v/>
      </c>
      <c r="D237" s="148" t="str">
        <f>データ入力!S296</f>
        <v/>
      </c>
      <c r="E237" s="6" t="str">
        <f>データ入力!CL296</f>
        <v/>
      </c>
      <c r="F237" s="6" t="str">
        <f>データ入力!CM296</f>
        <v/>
      </c>
      <c r="G237" s="6" t="str">
        <f>データ入力!CN296</f>
        <v/>
      </c>
      <c r="H237" s="6" t="str">
        <f>データ入力!CO296</f>
        <v/>
      </c>
      <c r="I237" s="6" t="str">
        <f>データ入力!CP296</f>
        <v/>
      </c>
      <c r="J237" s="270" t="str">
        <f>データ入力!CQ296</f>
        <v/>
      </c>
    </row>
    <row r="238" spans="1:10" ht="30" customHeight="1">
      <c r="A238" s="99" t="str">
        <f>データ入力!AI297</f>
        <v/>
      </c>
      <c r="B238" s="9" t="str">
        <f>データ入力!AJ297</f>
        <v/>
      </c>
      <c r="C238" s="28" t="str">
        <f>データ入力!AK297</f>
        <v/>
      </c>
      <c r="D238" s="148" t="str">
        <f>データ入力!S297</f>
        <v/>
      </c>
      <c r="E238" s="6" t="str">
        <f>データ入力!CL297</f>
        <v/>
      </c>
      <c r="F238" s="6" t="str">
        <f>データ入力!CM297</f>
        <v/>
      </c>
      <c r="G238" s="6" t="str">
        <f>データ入力!CN297</f>
        <v/>
      </c>
      <c r="H238" s="6" t="str">
        <f>データ入力!CO297</f>
        <v/>
      </c>
      <c r="I238" s="6" t="str">
        <f>データ入力!CP297</f>
        <v/>
      </c>
      <c r="J238" s="270" t="str">
        <f>データ入力!CQ297</f>
        <v/>
      </c>
    </row>
    <row r="239" spans="1:10" ht="30" customHeight="1">
      <c r="A239" s="99" t="str">
        <f>データ入力!AI298</f>
        <v/>
      </c>
      <c r="B239" s="9" t="str">
        <f>データ入力!AJ298</f>
        <v/>
      </c>
      <c r="C239" s="28" t="str">
        <f>データ入力!AK298</f>
        <v/>
      </c>
      <c r="D239" s="148" t="str">
        <f>データ入力!S298</f>
        <v/>
      </c>
      <c r="E239" s="6" t="str">
        <f>データ入力!CL298</f>
        <v/>
      </c>
      <c r="F239" s="6" t="str">
        <f>データ入力!CM298</f>
        <v/>
      </c>
      <c r="G239" s="6" t="str">
        <f>データ入力!CN298</f>
        <v/>
      </c>
      <c r="H239" s="6" t="str">
        <f>データ入力!CO298</f>
        <v/>
      </c>
      <c r="I239" s="6" t="str">
        <f>データ入力!CP298</f>
        <v/>
      </c>
      <c r="J239" s="270" t="str">
        <f>データ入力!CQ298</f>
        <v/>
      </c>
    </row>
    <row r="240" spans="1:10" ht="30" customHeight="1">
      <c r="A240" s="99" t="str">
        <f>データ入力!AI299</f>
        <v/>
      </c>
      <c r="B240" s="9" t="str">
        <f>データ入力!AJ299</f>
        <v/>
      </c>
      <c r="C240" s="28" t="str">
        <f>データ入力!AK299</f>
        <v/>
      </c>
      <c r="D240" s="148" t="str">
        <f>データ入力!S299</f>
        <v/>
      </c>
      <c r="E240" s="6" t="str">
        <f>データ入力!CL299</f>
        <v/>
      </c>
      <c r="F240" s="6" t="str">
        <f>データ入力!CM299</f>
        <v/>
      </c>
      <c r="G240" s="6" t="str">
        <f>データ入力!CN299</f>
        <v/>
      </c>
      <c r="H240" s="6" t="str">
        <f>データ入力!CO299</f>
        <v/>
      </c>
      <c r="I240" s="6" t="str">
        <f>データ入力!CP299</f>
        <v/>
      </c>
      <c r="J240" s="270" t="str">
        <f>データ入力!CQ299</f>
        <v/>
      </c>
    </row>
    <row r="241" spans="1:10" ht="30" customHeight="1">
      <c r="A241" s="99" t="str">
        <f>データ入力!AI300</f>
        <v/>
      </c>
      <c r="B241" s="9" t="str">
        <f>データ入力!AJ300</f>
        <v/>
      </c>
      <c r="C241" s="28" t="str">
        <f>データ入力!AK300</f>
        <v/>
      </c>
      <c r="D241" s="148" t="str">
        <f>データ入力!S300</f>
        <v/>
      </c>
      <c r="E241" s="6" t="str">
        <f>データ入力!CL300</f>
        <v/>
      </c>
      <c r="F241" s="6" t="str">
        <f>データ入力!CM300</f>
        <v/>
      </c>
      <c r="G241" s="6" t="str">
        <f>データ入力!CN300</f>
        <v/>
      </c>
      <c r="H241" s="6" t="str">
        <f>データ入力!CO300</f>
        <v/>
      </c>
      <c r="I241" s="6" t="str">
        <f>データ入力!CP300</f>
        <v/>
      </c>
      <c r="J241" s="270" t="str">
        <f>データ入力!CQ300</f>
        <v/>
      </c>
    </row>
    <row r="242" spans="1:10" ht="30" customHeight="1">
      <c r="A242" s="99" t="str">
        <f>データ入力!AI301</f>
        <v/>
      </c>
      <c r="B242" s="9" t="str">
        <f>データ入力!AJ301</f>
        <v/>
      </c>
      <c r="C242" s="28" t="str">
        <f>データ入力!AK301</f>
        <v/>
      </c>
      <c r="D242" s="148" t="str">
        <f>データ入力!S301</f>
        <v/>
      </c>
      <c r="E242" s="6" t="str">
        <f>データ入力!CL301</f>
        <v/>
      </c>
      <c r="F242" s="6" t="str">
        <f>データ入力!CM301</f>
        <v/>
      </c>
      <c r="G242" s="6" t="str">
        <f>データ入力!CN301</f>
        <v/>
      </c>
      <c r="H242" s="6" t="str">
        <f>データ入力!CO301</f>
        <v/>
      </c>
      <c r="I242" s="6" t="str">
        <f>データ入力!CP301</f>
        <v/>
      </c>
      <c r="J242" s="270" t="str">
        <f>データ入力!CQ301</f>
        <v/>
      </c>
    </row>
    <row r="243" spans="1:10" ht="30" customHeight="1">
      <c r="A243" s="99" t="str">
        <f>データ入力!AI302</f>
        <v/>
      </c>
      <c r="B243" s="9" t="str">
        <f>データ入力!AJ302</f>
        <v/>
      </c>
      <c r="C243" s="28" t="str">
        <f>データ入力!AK302</f>
        <v/>
      </c>
      <c r="D243" s="148" t="str">
        <f>データ入力!S302</f>
        <v/>
      </c>
      <c r="E243" s="6" t="str">
        <f>データ入力!CL302</f>
        <v/>
      </c>
      <c r="F243" s="6" t="str">
        <f>データ入力!CM302</f>
        <v/>
      </c>
      <c r="G243" s="6" t="str">
        <f>データ入力!CN302</f>
        <v/>
      </c>
      <c r="H243" s="6" t="str">
        <f>データ入力!CO302</f>
        <v/>
      </c>
      <c r="I243" s="6" t="str">
        <f>データ入力!CP302</f>
        <v/>
      </c>
      <c r="J243" s="270" t="str">
        <f>データ入力!CQ302</f>
        <v/>
      </c>
    </row>
    <row r="244" spans="1:10" ht="30" customHeight="1">
      <c r="A244" s="99" t="str">
        <f>データ入力!AI303</f>
        <v/>
      </c>
      <c r="B244" s="9" t="str">
        <f>データ入力!AJ303</f>
        <v/>
      </c>
      <c r="C244" s="28" t="str">
        <f>データ入力!AK303</f>
        <v/>
      </c>
      <c r="D244" s="148" t="str">
        <f>データ入力!S303</f>
        <v/>
      </c>
      <c r="E244" s="6" t="str">
        <f>データ入力!CL303</f>
        <v/>
      </c>
      <c r="F244" s="6" t="str">
        <f>データ入力!CM303</f>
        <v/>
      </c>
      <c r="G244" s="6" t="str">
        <f>データ入力!CN303</f>
        <v/>
      </c>
      <c r="H244" s="6" t="str">
        <f>データ入力!CO303</f>
        <v/>
      </c>
      <c r="I244" s="6" t="str">
        <f>データ入力!CP303</f>
        <v/>
      </c>
      <c r="J244" s="270" t="str">
        <f>データ入力!CQ303</f>
        <v/>
      </c>
    </row>
    <row r="245" spans="1:10" ht="30" customHeight="1">
      <c r="A245" s="99" t="str">
        <f>データ入力!AI304</f>
        <v/>
      </c>
      <c r="B245" s="9" t="str">
        <f>データ入力!AJ304</f>
        <v/>
      </c>
      <c r="C245" s="28" t="str">
        <f>データ入力!AK304</f>
        <v/>
      </c>
      <c r="D245" s="148" t="str">
        <f>データ入力!S304</f>
        <v/>
      </c>
      <c r="E245" s="6" t="str">
        <f>データ入力!CL304</f>
        <v/>
      </c>
      <c r="F245" s="6" t="str">
        <f>データ入力!CM304</f>
        <v/>
      </c>
      <c r="G245" s="6" t="str">
        <f>データ入力!CN304</f>
        <v/>
      </c>
      <c r="H245" s="6" t="str">
        <f>データ入力!CO304</f>
        <v/>
      </c>
      <c r="I245" s="6" t="str">
        <f>データ入力!CP304</f>
        <v/>
      </c>
      <c r="J245" s="270" t="str">
        <f>データ入力!CQ304</f>
        <v/>
      </c>
    </row>
    <row r="246" spans="1:10" ht="30" customHeight="1">
      <c r="A246" s="99" t="str">
        <f>データ入力!AI305</f>
        <v/>
      </c>
      <c r="B246" s="9" t="str">
        <f>データ入力!AJ305</f>
        <v/>
      </c>
      <c r="C246" s="28" t="str">
        <f>データ入力!AK305</f>
        <v/>
      </c>
      <c r="D246" s="148" t="str">
        <f>データ入力!S305</f>
        <v/>
      </c>
      <c r="E246" s="6" t="str">
        <f>データ入力!CL305</f>
        <v/>
      </c>
      <c r="F246" s="6" t="str">
        <f>データ入力!CM305</f>
        <v/>
      </c>
      <c r="G246" s="6" t="str">
        <f>データ入力!CN305</f>
        <v/>
      </c>
      <c r="H246" s="6" t="str">
        <f>データ入力!CO305</f>
        <v/>
      </c>
      <c r="I246" s="6" t="str">
        <f>データ入力!CP305</f>
        <v/>
      </c>
      <c r="J246" s="270" t="str">
        <f>データ入力!CQ305</f>
        <v/>
      </c>
    </row>
    <row r="247" spans="1:10" ht="30" customHeight="1">
      <c r="A247" s="99" t="str">
        <f>データ入力!AI306</f>
        <v/>
      </c>
      <c r="B247" s="9" t="str">
        <f>データ入力!AJ306</f>
        <v/>
      </c>
      <c r="C247" s="28" t="str">
        <f>データ入力!AK306</f>
        <v/>
      </c>
      <c r="D247" s="148" t="str">
        <f>データ入力!S306</f>
        <v/>
      </c>
      <c r="E247" s="6" t="str">
        <f>データ入力!CL306</f>
        <v/>
      </c>
      <c r="F247" s="6" t="str">
        <f>データ入力!CM306</f>
        <v/>
      </c>
      <c r="G247" s="6" t="str">
        <f>データ入力!CN306</f>
        <v/>
      </c>
      <c r="H247" s="6" t="str">
        <f>データ入力!CO306</f>
        <v/>
      </c>
      <c r="I247" s="6" t="str">
        <f>データ入力!CP306</f>
        <v/>
      </c>
      <c r="J247" s="270" t="str">
        <f>データ入力!CQ306</f>
        <v/>
      </c>
    </row>
    <row r="248" spans="1:10" ht="30" customHeight="1">
      <c r="A248" s="99" t="str">
        <f>データ入力!AI307</f>
        <v/>
      </c>
      <c r="B248" s="9" t="str">
        <f>データ入力!AJ307</f>
        <v/>
      </c>
      <c r="C248" s="28" t="str">
        <f>データ入力!AK307</f>
        <v/>
      </c>
      <c r="D248" s="148" t="str">
        <f>データ入力!S307</f>
        <v/>
      </c>
      <c r="E248" s="6" t="str">
        <f>データ入力!CL307</f>
        <v/>
      </c>
      <c r="F248" s="6" t="str">
        <f>データ入力!CM307</f>
        <v/>
      </c>
      <c r="G248" s="6" t="str">
        <f>データ入力!CN307</f>
        <v/>
      </c>
      <c r="H248" s="6" t="str">
        <f>データ入力!CO307</f>
        <v/>
      </c>
      <c r="I248" s="6" t="str">
        <f>データ入力!CP307</f>
        <v/>
      </c>
      <c r="J248" s="270" t="str">
        <f>データ入力!CQ307</f>
        <v/>
      </c>
    </row>
    <row r="249" spans="1:10" ht="30" customHeight="1">
      <c r="A249" s="99" t="str">
        <f>データ入力!AI308</f>
        <v/>
      </c>
      <c r="B249" s="9" t="str">
        <f>データ入力!AJ308</f>
        <v/>
      </c>
      <c r="C249" s="28" t="str">
        <f>データ入力!AK308</f>
        <v/>
      </c>
      <c r="D249" s="148" t="str">
        <f>データ入力!S308</f>
        <v/>
      </c>
      <c r="E249" s="6" t="str">
        <f>データ入力!CL308</f>
        <v/>
      </c>
      <c r="F249" s="6" t="str">
        <f>データ入力!CM308</f>
        <v/>
      </c>
      <c r="G249" s="6" t="str">
        <f>データ入力!CN308</f>
        <v/>
      </c>
      <c r="H249" s="6" t="str">
        <f>データ入力!CO308</f>
        <v/>
      </c>
      <c r="I249" s="6" t="str">
        <f>データ入力!CP308</f>
        <v/>
      </c>
      <c r="J249" s="270" t="str">
        <f>データ入力!CQ308</f>
        <v/>
      </c>
    </row>
    <row r="250" spans="1:10" ht="30" customHeight="1">
      <c r="A250" s="99" t="str">
        <f>データ入力!AI309</f>
        <v/>
      </c>
      <c r="B250" s="9" t="str">
        <f>データ入力!AJ309</f>
        <v/>
      </c>
      <c r="C250" s="28" t="str">
        <f>データ入力!AK309</f>
        <v/>
      </c>
      <c r="D250" s="148" t="str">
        <f>データ入力!S309</f>
        <v/>
      </c>
      <c r="E250" s="6" t="str">
        <f>データ入力!CL309</f>
        <v/>
      </c>
      <c r="F250" s="6" t="str">
        <f>データ入力!CM309</f>
        <v/>
      </c>
      <c r="G250" s="6" t="str">
        <f>データ入力!CN309</f>
        <v/>
      </c>
      <c r="H250" s="6" t="str">
        <f>データ入力!CO309</f>
        <v/>
      </c>
      <c r="I250" s="6" t="str">
        <f>データ入力!CP309</f>
        <v/>
      </c>
      <c r="J250" s="270" t="str">
        <f>データ入力!CQ309</f>
        <v/>
      </c>
    </row>
    <row r="251" spans="1:10" ht="30" customHeight="1">
      <c r="A251" s="99" t="str">
        <f>データ入力!AI310</f>
        <v/>
      </c>
      <c r="B251" s="9" t="str">
        <f>データ入力!AJ310</f>
        <v/>
      </c>
      <c r="C251" s="28" t="str">
        <f>データ入力!AK310</f>
        <v/>
      </c>
      <c r="D251" s="148" t="str">
        <f>データ入力!S310</f>
        <v/>
      </c>
      <c r="E251" s="6" t="str">
        <f>データ入力!CL310</f>
        <v/>
      </c>
      <c r="F251" s="6" t="str">
        <f>データ入力!CM310</f>
        <v/>
      </c>
      <c r="G251" s="6" t="str">
        <f>データ入力!CN310</f>
        <v/>
      </c>
      <c r="H251" s="6" t="str">
        <f>データ入力!CO310</f>
        <v/>
      </c>
      <c r="I251" s="6" t="str">
        <f>データ入力!CP310</f>
        <v/>
      </c>
      <c r="J251" s="270" t="str">
        <f>データ入力!CQ310</f>
        <v/>
      </c>
    </row>
    <row r="252" spans="1:10" ht="30" customHeight="1">
      <c r="A252" s="99" t="str">
        <f>データ入力!AI311</f>
        <v/>
      </c>
      <c r="B252" s="9" t="str">
        <f>データ入力!AJ311</f>
        <v/>
      </c>
      <c r="C252" s="28" t="str">
        <f>データ入力!AK311</f>
        <v/>
      </c>
      <c r="D252" s="148" t="str">
        <f>データ入力!S311</f>
        <v/>
      </c>
      <c r="E252" s="6" t="str">
        <f>データ入力!CL311</f>
        <v/>
      </c>
      <c r="F252" s="6" t="str">
        <f>データ入力!CM311</f>
        <v/>
      </c>
      <c r="G252" s="6" t="str">
        <f>データ入力!CN311</f>
        <v/>
      </c>
      <c r="H252" s="6" t="str">
        <f>データ入力!CO311</f>
        <v/>
      </c>
      <c r="I252" s="6" t="str">
        <f>データ入力!CP311</f>
        <v/>
      </c>
      <c r="J252" s="270" t="str">
        <f>データ入力!CQ311</f>
        <v/>
      </c>
    </row>
    <row r="253" spans="1:10" ht="30" customHeight="1">
      <c r="A253" s="99" t="str">
        <f>データ入力!AI312</f>
        <v/>
      </c>
      <c r="B253" s="9" t="str">
        <f>データ入力!AJ312</f>
        <v/>
      </c>
      <c r="C253" s="28" t="str">
        <f>データ入力!AK312</f>
        <v/>
      </c>
      <c r="D253" s="148" t="str">
        <f>データ入力!S312</f>
        <v/>
      </c>
      <c r="E253" s="6" t="str">
        <f>データ入力!CL312</f>
        <v/>
      </c>
      <c r="F253" s="6" t="str">
        <f>データ入力!CM312</f>
        <v/>
      </c>
      <c r="G253" s="6" t="str">
        <f>データ入力!CN312</f>
        <v/>
      </c>
      <c r="H253" s="6" t="str">
        <f>データ入力!CO312</f>
        <v/>
      </c>
      <c r="I253" s="6" t="str">
        <f>データ入力!CP312</f>
        <v/>
      </c>
      <c r="J253" s="270" t="str">
        <f>データ入力!CQ312</f>
        <v/>
      </c>
    </row>
    <row r="254" spans="1:10" ht="30" customHeight="1">
      <c r="A254" s="99" t="str">
        <f>データ入力!AI313</f>
        <v/>
      </c>
      <c r="B254" s="9" t="str">
        <f>データ入力!AJ313</f>
        <v/>
      </c>
      <c r="C254" s="28" t="str">
        <f>データ入力!AK313</f>
        <v/>
      </c>
      <c r="D254" s="148" t="str">
        <f>データ入力!S313</f>
        <v/>
      </c>
      <c r="E254" s="6" t="str">
        <f>データ入力!CL313</f>
        <v/>
      </c>
      <c r="F254" s="6" t="str">
        <f>データ入力!CM313</f>
        <v/>
      </c>
      <c r="G254" s="6" t="str">
        <f>データ入力!CN313</f>
        <v/>
      </c>
      <c r="H254" s="6" t="str">
        <f>データ入力!CO313</f>
        <v/>
      </c>
      <c r="I254" s="6" t="str">
        <f>データ入力!CP313</f>
        <v/>
      </c>
      <c r="J254" s="270" t="str">
        <f>データ入力!CQ313</f>
        <v/>
      </c>
    </row>
    <row r="255" spans="1:10" ht="30" customHeight="1">
      <c r="A255" s="99" t="str">
        <f>データ入力!AI314</f>
        <v/>
      </c>
      <c r="B255" s="9" t="str">
        <f>データ入力!AJ314</f>
        <v/>
      </c>
      <c r="C255" s="28" t="str">
        <f>データ入力!AK314</f>
        <v/>
      </c>
      <c r="D255" s="148" t="str">
        <f>データ入力!S314</f>
        <v/>
      </c>
      <c r="E255" s="6" t="str">
        <f>データ入力!CL314</f>
        <v/>
      </c>
      <c r="F255" s="6" t="str">
        <f>データ入力!CM314</f>
        <v/>
      </c>
      <c r="G255" s="6" t="str">
        <f>データ入力!CN314</f>
        <v/>
      </c>
      <c r="H255" s="6" t="str">
        <f>データ入力!CO314</f>
        <v/>
      </c>
      <c r="I255" s="6" t="str">
        <f>データ入力!CP314</f>
        <v/>
      </c>
      <c r="J255" s="270" t="str">
        <f>データ入力!CQ314</f>
        <v/>
      </c>
    </row>
    <row r="256" spans="1:10" ht="30" customHeight="1">
      <c r="A256" s="99" t="str">
        <f>データ入力!AI315</f>
        <v/>
      </c>
      <c r="B256" s="9" t="str">
        <f>データ入力!AJ315</f>
        <v/>
      </c>
      <c r="C256" s="28" t="str">
        <f>データ入力!AK315</f>
        <v/>
      </c>
      <c r="D256" s="148" t="str">
        <f>データ入力!S315</f>
        <v/>
      </c>
      <c r="E256" s="6" t="str">
        <f>データ入力!CL315</f>
        <v/>
      </c>
      <c r="F256" s="6" t="str">
        <f>データ入力!CM315</f>
        <v/>
      </c>
      <c r="G256" s="6" t="str">
        <f>データ入力!CN315</f>
        <v/>
      </c>
      <c r="H256" s="6" t="str">
        <f>データ入力!CO315</f>
        <v/>
      </c>
      <c r="I256" s="6" t="str">
        <f>データ入力!CP315</f>
        <v/>
      </c>
      <c r="J256" s="270" t="str">
        <f>データ入力!CQ315</f>
        <v/>
      </c>
    </row>
    <row r="257" spans="1:10" ht="30" customHeight="1">
      <c r="A257" s="99" t="str">
        <f>データ入力!AI316</f>
        <v/>
      </c>
      <c r="B257" s="9" t="str">
        <f>データ入力!AJ316</f>
        <v/>
      </c>
      <c r="C257" s="28" t="str">
        <f>データ入力!AK316</f>
        <v/>
      </c>
      <c r="D257" s="148" t="str">
        <f>データ入力!S316</f>
        <v/>
      </c>
      <c r="E257" s="6" t="str">
        <f>データ入力!CL316</f>
        <v/>
      </c>
      <c r="F257" s="6" t="str">
        <f>データ入力!CM316</f>
        <v/>
      </c>
      <c r="G257" s="6" t="str">
        <f>データ入力!CN316</f>
        <v/>
      </c>
      <c r="H257" s="6" t="str">
        <f>データ入力!CO316</f>
        <v/>
      </c>
      <c r="I257" s="6" t="str">
        <f>データ入力!CP316</f>
        <v/>
      </c>
      <c r="J257" s="270" t="str">
        <f>データ入力!CQ316</f>
        <v/>
      </c>
    </row>
    <row r="258" spans="1:10" ht="30" customHeight="1">
      <c r="A258" s="99" t="str">
        <f>データ入力!AI317</f>
        <v/>
      </c>
      <c r="B258" s="9" t="str">
        <f>データ入力!AJ317</f>
        <v/>
      </c>
      <c r="C258" s="28" t="str">
        <f>データ入力!AK317</f>
        <v/>
      </c>
      <c r="D258" s="148" t="str">
        <f>データ入力!S317</f>
        <v/>
      </c>
      <c r="E258" s="6" t="str">
        <f>データ入力!CL317</f>
        <v/>
      </c>
      <c r="F258" s="6" t="str">
        <f>データ入力!CM317</f>
        <v/>
      </c>
      <c r="G258" s="6" t="str">
        <f>データ入力!CN317</f>
        <v/>
      </c>
      <c r="H258" s="6" t="str">
        <f>データ入力!CO317</f>
        <v/>
      </c>
      <c r="I258" s="6" t="str">
        <f>データ入力!CP317</f>
        <v/>
      </c>
      <c r="J258" s="270" t="str">
        <f>データ入力!CQ317</f>
        <v/>
      </c>
    </row>
    <row r="259" spans="1:10" ht="30" customHeight="1">
      <c r="A259" s="99" t="str">
        <f>データ入力!AI318</f>
        <v/>
      </c>
      <c r="B259" s="9" t="str">
        <f>データ入力!AJ318</f>
        <v/>
      </c>
      <c r="C259" s="28" t="str">
        <f>データ入力!AK318</f>
        <v/>
      </c>
      <c r="D259" s="148" t="str">
        <f>データ入力!S318</f>
        <v/>
      </c>
      <c r="E259" s="6" t="str">
        <f>データ入力!CL318</f>
        <v/>
      </c>
      <c r="F259" s="6" t="str">
        <f>データ入力!CM318</f>
        <v/>
      </c>
      <c r="G259" s="6" t="str">
        <f>データ入力!CN318</f>
        <v/>
      </c>
      <c r="H259" s="6" t="str">
        <f>データ入力!CO318</f>
        <v/>
      </c>
      <c r="I259" s="6" t="str">
        <f>データ入力!CP318</f>
        <v/>
      </c>
      <c r="J259" s="270" t="str">
        <f>データ入力!CQ318</f>
        <v/>
      </c>
    </row>
    <row r="260" spans="1:10" ht="30" customHeight="1">
      <c r="A260" s="99" t="str">
        <f>データ入力!AI319</f>
        <v/>
      </c>
      <c r="B260" s="9" t="str">
        <f>データ入力!AJ319</f>
        <v/>
      </c>
      <c r="C260" s="28" t="str">
        <f>データ入力!AK319</f>
        <v/>
      </c>
      <c r="D260" s="148" t="str">
        <f>データ入力!S319</f>
        <v/>
      </c>
      <c r="E260" s="6" t="str">
        <f>データ入力!CL319</f>
        <v/>
      </c>
      <c r="F260" s="6" t="str">
        <f>データ入力!CM319</f>
        <v/>
      </c>
      <c r="G260" s="6" t="str">
        <f>データ入力!CN319</f>
        <v/>
      </c>
      <c r="H260" s="6" t="str">
        <f>データ入力!CO319</f>
        <v/>
      </c>
      <c r="I260" s="6" t="str">
        <f>データ入力!CP319</f>
        <v/>
      </c>
      <c r="J260" s="270" t="str">
        <f>データ入力!CQ319</f>
        <v/>
      </c>
    </row>
    <row r="261" spans="1:10" ht="30" customHeight="1">
      <c r="A261" s="99" t="str">
        <f>データ入力!AI320</f>
        <v/>
      </c>
      <c r="B261" s="9" t="str">
        <f>データ入力!AJ320</f>
        <v/>
      </c>
      <c r="C261" s="28" t="str">
        <f>データ入力!AK320</f>
        <v/>
      </c>
      <c r="D261" s="148" t="str">
        <f>データ入力!S320</f>
        <v/>
      </c>
      <c r="E261" s="6" t="str">
        <f>データ入力!CL320</f>
        <v/>
      </c>
      <c r="F261" s="6" t="str">
        <f>データ入力!CM320</f>
        <v/>
      </c>
      <c r="G261" s="6" t="str">
        <f>データ入力!CN320</f>
        <v/>
      </c>
      <c r="H261" s="6" t="str">
        <f>データ入力!CO320</f>
        <v/>
      </c>
      <c r="I261" s="6" t="str">
        <f>データ入力!CP320</f>
        <v/>
      </c>
      <c r="J261" s="270" t="str">
        <f>データ入力!CQ320</f>
        <v/>
      </c>
    </row>
    <row r="262" spans="1:10" ht="30" customHeight="1">
      <c r="A262" s="99" t="str">
        <f>データ入力!AI321</f>
        <v/>
      </c>
      <c r="B262" s="9" t="str">
        <f>データ入力!AJ321</f>
        <v/>
      </c>
      <c r="C262" s="28" t="str">
        <f>データ入力!AK321</f>
        <v/>
      </c>
      <c r="D262" s="148" t="str">
        <f>データ入力!S321</f>
        <v/>
      </c>
      <c r="E262" s="6" t="str">
        <f>データ入力!CL321</f>
        <v/>
      </c>
      <c r="F262" s="6" t="str">
        <f>データ入力!CM321</f>
        <v/>
      </c>
      <c r="G262" s="6" t="str">
        <f>データ入力!CN321</f>
        <v/>
      </c>
      <c r="H262" s="6" t="str">
        <f>データ入力!CO321</f>
        <v/>
      </c>
      <c r="I262" s="6" t="str">
        <f>データ入力!CP321</f>
        <v/>
      </c>
      <c r="J262" s="270" t="str">
        <f>データ入力!CQ321</f>
        <v/>
      </c>
    </row>
    <row r="263" spans="1:10" ht="30" customHeight="1">
      <c r="A263" s="99" t="str">
        <f>データ入力!AI322</f>
        <v/>
      </c>
      <c r="B263" s="9" t="str">
        <f>データ入力!AJ322</f>
        <v/>
      </c>
      <c r="C263" s="28" t="str">
        <f>データ入力!AK322</f>
        <v/>
      </c>
      <c r="D263" s="148" t="str">
        <f>データ入力!S322</f>
        <v/>
      </c>
      <c r="E263" s="6" t="str">
        <f>データ入力!CL322</f>
        <v/>
      </c>
      <c r="F263" s="6" t="str">
        <f>データ入力!CM322</f>
        <v/>
      </c>
      <c r="G263" s="6" t="str">
        <f>データ入力!CN322</f>
        <v/>
      </c>
      <c r="H263" s="6" t="str">
        <f>データ入力!CO322</f>
        <v/>
      </c>
      <c r="I263" s="6" t="str">
        <f>データ入力!CP322</f>
        <v/>
      </c>
      <c r="J263" s="270" t="str">
        <f>データ入力!CQ322</f>
        <v/>
      </c>
    </row>
    <row r="264" spans="1:10" ht="30" customHeight="1">
      <c r="A264" s="99" t="str">
        <f>データ入力!AI323</f>
        <v/>
      </c>
      <c r="B264" s="9" t="str">
        <f>データ入力!AJ323</f>
        <v/>
      </c>
      <c r="C264" s="28" t="str">
        <f>データ入力!AK323</f>
        <v/>
      </c>
      <c r="D264" s="148" t="str">
        <f>データ入力!S323</f>
        <v/>
      </c>
      <c r="E264" s="6" t="str">
        <f>データ入力!CL323</f>
        <v/>
      </c>
      <c r="F264" s="6" t="str">
        <f>データ入力!CM323</f>
        <v/>
      </c>
      <c r="G264" s="6" t="str">
        <f>データ入力!CN323</f>
        <v/>
      </c>
      <c r="H264" s="6" t="str">
        <f>データ入力!CO323</f>
        <v/>
      </c>
      <c r="I264" s="6" t="str">
        <f>データ入力!CP323</f>
        <v/>
      </c>
      <c r="J264" s="270" t="str">
        <f>データ入力!CQ323</f>
        <v/>
      </c>
    </row>
    <row r="265" spans="1:10" ht="30" customHeight="1">
      <c r="A265" s="99" t="str">
        <f>データ入力!AI324</f>
        <v/>
      </c>
      <c r="B265" s="9" t="str">
        <f>データ入力!AJ324</f>
        <v/>
      </c>
      <c r="C265" s="28" t="str">
        <f>データ入力!AK324</f>
        <v/>
      </c>
      <c r="D265" s="148" t="str">
        <f>データ入力!S324</f>
        <v/>
      </c>
      <c r="E265" s="6" t="str">
        <f>データ入力!CL324</f>
        <v/>
      </c>
      <c r="F265" s="6" t="str">
        <f>データ入力!CM324</f>
        <v/>
      </c>
      <c r="G265" s="6" t="str">
        <f>データ入力!CN324</f>
        <v/>
      </c>
      <c r="H265" s="6" t="str">
        <f>データ入力!CO324</f>
        <v/>
      </c>
      <c r="I265" s="6" t="str">
        <f>データ入力!CP324</f>
        <v/>
      </c>
      <c r="J265" s="270" t="str">
        <f>データ入力!CQ324</f>
        <v/>
      </c>
    </row>
    <row r="266" spans="1:10" ht="30" customHeight="1">
      <c r="A266" s="99" t="str">
        <f>データ入力!AI325</f>
        <v/>
      </c>
      <c r="B266" s="9" t="str">
        <f>データ入力!AJ325</f>
        <v/>
      </c>
      <c r="C266" s="28" t="str">
        <f>データ入力!AK325</f>
        <v/>
      </c>
      <c r="D266" s="148" t="str">
        <f>データ入力!S325</f>
        <v/>
      </c>
      <c r="E266" s="6" t="str">
        <f>データ入力!CL325</f>
        <v/>
      </c>
      <c r="F266" s="6" t="str">
        <f>データ入力!CM325</f>
        <v/>
      </c>
      <c r="G266" s="6" t="str">
        <f>データ入力!CN325</f>
        <v/>
      </c>
      <c r="H266" s="6" t="str">
        <f>データ入力!CO325</f>
        <v/>
      </c>
      <c r="I266" s="6" t="str">
        <f>データ入力!CP325</f>
        <v/>
      </c>
      <c r="J266" s="270" t="str">
        <f>データ入力!CQ325</f>
        <v/>
      </c>
    </row>
    <row r="267" spans="1:10" ht="30" customHeight="1">
      <c r="A267" s="99" t="str">
        <f>データ入力!AI326</f>
        <v/>
      </c>
      <c r="B267" s="9" t="str">
        <f>データ入力!AJ326</f>
        <v/>
      </c>
      <c r="C267" s="28" t="str">
        <f>データ入力!AK326</f>
        <v/>
      </c>
      <c r="D267" s="148" t="str">
        <f>データ入力!S326</f>
        <v/>
      </c>
      <c r="E267" s="6" t="str">
        <f>データ入力!CL326</f>
        <v/>
      </c>
      <c r="F267" s="6" t="str">
        <f>データ入力!CM326</f>
        <v/>
      </c>
      <c r="G267" s="6" t="str">
        <f>データ入力!CN326</f>
        <v/>
      </c>
      <c r="H267" s="6" t="str">
        <f>データ入力!CO326</f>
        <v/>
      </c>
      <c r="I267" s="6" t="str">
        <f>データ入力!CP326</f>
        <v/>
      </c>
      <c r="J267" s="270" t="str">
        <f>データ入力!CQ326</f>
        <v/>
      </c>
    </row>
    <row r="268" spans="1:10" ht="30" customHeight="1">
      <c r="A268" s="99" t="str">
        <f>データ入力!AI327</f>
        <v/>
      </c>
      <c r="B268" s="9" t="str">
        <f>データ入力!AJ327</f>
        <v/>
      </c>
      <c r="C268" s="28" t="str">
        <f>データ入力!AK327</f>
        <v/>
      </c>
      <c r="D268" s="148" t="str">
        <f>データ入力!S327</f>
        <v/>
      </c>
      <c r="E268" s="6" t="str">
        <f>データ入力!CL327</f>
        <v/>
      </c>
      <c r="F268" s="6" t="str">
        <f>データ入力!CM327</f>
        <v/>
      </c>
      <c r="G268" s="6" t="str">
        <f>データ入力!CN327</f>
        <v/>
      </c>
      <c r="H268" s="6" t="str">
        <f>データ入力!CO327</f>
        <v/>
      </c>
      <c r="I268" s="6" t="str">
        <f>データ入力!CP327</f>
        <v/>
      </c>
      <c r="J268" s="270" t="str">
        <f>データ入力!CQ327</f>
        <v/>
      </c>
    </row>
    <row r="269" spans="1:10" ht="30" customHeight="1">
      <c r="A269" s="99" t="str">
        <f>データ入力!AI328</f>
        <v/>
      </c>
      <c r="B269" s="9" t="str">
        <f>データ入力!AJ328</f>
        <v/>
      </c>
      <c r="C269" s="28" t="str">
        <f>データ入力!AK328</f>
        <v/>
      </c>
      <c r="D269" s="148" t="str">
        <f>データ入力!S328</f>
        <v/>
      </c>
      <c r="E269" s="6" t="str">
        <f>データ入力!CL328</f>
        <v/>
      </c>
      <c r="F269" s="6" t="str">
        <f>データ入力!CM328</f>
        <v/>
      </c>
      <c r="G269" s="6" t="str">
        <f>データ入力!CN328</f>
        <v/>
      </c>
      <c r="H269" s="6" t="str">
        <f>データ入力!CO328</f>
        <v/>
      </c>
      <c r="I269" s="6" t="str">
        <f>データ入力!CP328</f>
        <v/>
      </c>
      <c r="J269" s="270" t="str">
        <f>データ入力!CQ328</f>
        <v/>
      </c>
    </row>
    <row r="270" spans="1:10" ht="30" customHeight="1">
      <c r="A270" s="99" t="str">
        <f>データ入力!AI329</f>
        <v/>
      </c>
      <c r="B270" s="9" t="str">
        <f>データ入力!AJ329</f>
        <v/>
      </c>
      <c r="C270" s="28" t="str">
        <f>データ入力!AK329</f>
        <v/>
      </c>
      <c r="D270" s="148" t="str">
        <f>データ入力!S329</f>
        <v/>
      </c>
      <c r="E270" s="6" t="str">
        <f>データ入力!CL329</f>
        <v/>
      </c>
      <c r="F270" s="6" t="str">
        <f>データ入力!CM329</f>
        <v/>
      </c>
      <c r="G270" s="6" t="str">
        <f>データ入力!CN329</f>
        <v/>
      </c>
      <c r="H270" s="6" t="str">
        <f>データ入力!CO329</f>
        <v/>
      </c>
      <c r="I270" s="6" t="str">
        <f>データ入力!CP329</f>
        <v/>
      </c>
      <c r="J270" s="270" t="str">
        <f>データ入力!CQ329</f>
        <v/>
      </c>
    </row>
    <row r="271" spans="1:10" ht="30" customHeight="1">
      <c r="A271" s="99" t="str">
        <f>データ入力!AI330</f>
        <v/>
      </c>
      <c r="B271" s="9" t="str">
        <f>データ入力!AJ330</f>
        <v/>
      </c>
      <c r="C271" s="28" t="str">
        <f>データ入力!AK330</f>
        <v/>
      </c>
      <c r="D271" s="148" t="str">
        <f>データ入力!S330</f>
        <v/>
      </c>
      <c r="E271" s="6" t="str">
        <f>データ入力!CL330</f>
        <v/>
      </c>
      <c r="F271" s="6" t="str">
        <f>データ入力!CM330</f>
        <v/>
      </c>
      <c r="G271" s="6" t="str">
        <f>データ入力!CN330</f>
        <v/>
      </c>
      <c r="H271" s="6" t="str">
        <f>データ入力!CO330</f>
        <v/>
      </c>
      <c r="I271" s="6" t="str">
        <f>データ入力!CP330</f>
        <v/>
      </c>
      <c r="J271" s="270" t="str">
        <f>データ入力!CQ330</f>
        <v/>
      </c>
    </row>
    <row r="272" spans="1:10" ht="30" customHeight="1">
      <c r="A272" s="99" t="str">
        <f>データ入力!AI331</f>
        <v/>
      </c>
      <c r="B272" s="9" t="str">
        <f>データ入力!AJ331</f>
        <v/>
      </c>
      <c r="C272" s="28" t="str">
        <f>データ入力!AK331</f>
        <v/>
      </c>
      <c r="D272" s="148" t="str">
        <f>データ入力!S331</f>
        <v/>
      </c>
      <c r="E272" s="6" t="str">
        <f>データ入力!CL331</f>
        <v/>
      </c>
      <c r="F272" s="6" t="str">
        <f>データ入力!CM331</f>
        <v/>
      </c>
      <c r="G272" s="6" t="str">
        <f>データ入力!CN331</f>
        <v/>
      </c>
      <c r="H272" s="6" t="str">
        <f>データ入力!CO331</f>
        <v/>
      </c>
      <c r="I272" s="6" t="str">
        <f>データ入力!CP331</f>
        <v/>
      </c>
      <c r="J272" s="270" t="str">
        <f>データ入力!CQ331</f>
        <v/>
      </c>
    </row>
    <row r="273" spans="1:10" ht="30" customHeight="1">
      <c r="A273" s="99" t="str">
        <f>データ入力!AI332</f>
        <v/>
      </c>
      <c r="B273" s="9" t="str">
        <f>データ入力!AJ332</f>
        <v/>
      </c>
      <c r="C273" s="28" t="str">
        <f>データ入力!AK332</f>
        <v/>
      </c>
      <c r="D273" s="148" t="str">
        <f>データ入力!S332</f>
        <v/>
      </c>
      <c r="E273" s="6" t="str">
        <f>データ入力!CL332</f>
        <v/>
      </c>
      <c r="F273" s="6" t="str">
        <f>データ入力!CM332</f>
        <v/>
      </c>
      <c r="G273" s="6" t="str">
        <f>データ入力!CN332</f>
        <v/>
      </c>
      <c r="H273" s="6" t="str">
        <f>データ入力!CO332</f>
        <v/>
      </c>
      <c r="I273" s="6" t="str">
        <f>データ入力!CP332</f>
        <v/>
      </c>
      <c r="J273" s="270" t="str">
        <f>データ入力!CQ332</f>
        <v/>
      </c>
    </row>
    <row r="274" spans="1:10" ht="30" customHeight="1">
      <c r="A274" s="99" t="str">
        <f>データ入力!AI333</f>
        <v/>
      </c>
      <c r="B274" s="9" t="str">
        <f>データ入力!AJ333</f>
        <v/>
      </c>
      <c r="C274" s="28" t="str">
        <f>データ入力!AK333</f>
        <v/>
      </c>
      <c r="D274" s="148" t="str">
        <f>データ入力!S333</f>
        <v/>
      </c>
      <c r="E274" s="6" t="str">
        <f>データ入力!CL333</f>
        <v/>
      </c>
      <c r="F274" s="6" t="str">
        <f>データ入力!CM333</f>
        <v/>
      </c>
      <c r="G274" s="6" t="str">
        <f>データ入力!CN333</f>
        <v/>
      </c>
      <c r="H274" s="6" t="str">
        <f>データ入力!CO333</f>
        <v/>
      </c>
      <c r="I274" s="6" t="str">
        <f>データ入力!CP333</f>
        <v/>
      </c>
      <c r="J274" s="270" t="str">
        <f>データ入力!CQ333</f>
        <v/>
      </c>
    </row>
    <row r="275" spans="1:10" ht="30" customHeight="1">
      <c r="A275" s="99" t="str">
        <f>データ入力!AI334</f>
        <v/>
      </c>
      <c r="B275" s="9" t="str">
        <f>データ入力!AJ334</f>
        <v/>
      </c>
      <c r="C275" s="28" t="str">
        <f>データ入力!AK334</f>
        <v/>
      </c>
      <c r="D275" s="148" t="str">
        <f>データ入力!S334</f>
        <v/>
      </c>
      <c r="E275" s="6" t="str">
        <f>データ入力!CL334</f>
        <v/>
      </c>
      <c r="F275" s="6" t="str">
        <f>データ入力!CM334</f>
        <v/>
      </c>
      <c r="G275" s="6" t="str">
        <f>データ入力!CN334</f>
        <v/>
      </c>
      <c r="H275" s="6" t="str">
        <f>データ入力!CO334</f>
        <v/>
      </c>
      <c r="I275" s="6" t="str">
        <f>データ入力!CP334</f>
        <v/>
      </c>
      <c r="J275" s="270" t="str">
        <f>データ入力!CQ334</f>
        <v/>
      </c>
    </row>
    <row r="276" spans="1:10" ht="30" customHeight="1">
      <c r="A276" s="99" t="str">
        <f>データ入力!AI335</f>
        <v/>
      </c>
      <c r="B276" s="9" t="str">
        <f>データ入力!AJ335</f>
        <v/>
      </c>
      <c r="C276" s="28" t="str">
        <f>データ入力!AK335</f>
        <v/>
      </c>
      <c r="D276" s="148" t="str">
        <f>データ入力!S335</f>
        <v/>
      </c>
      <c r="E276" s="6" t="str">
        <f>データ入力!CL335</f>
        <v/>
      </c>
      <c r="F276" s="6" t="str">
        <f>データ入力!CM335</f>
        <v/>
      </c>
      <c r="G276" s="6" t="str">
        <f>データ入力!CN335</f>
        <v/>
      </c>
      <c r="H276" s="6" t="str">
        <f>データ入力!CO335</f>
        <v/>
      </c>
      <c r="I276" s="6" t="str">
        <f>データ入力!CP335</f>
        <v/>
      </c>
      <c r="J276" s="270" t="str">
        <f>データ入力!CQ335</f>
        <v/>
      </c>
    </row>
    <row r="277" spans="1:10" ht="30" customHeight="1">
      <c r="A277" s="99" t="str">
        <f>データ入力!AI336</f>
        <v/>
      </c>
      <c r="B277" s="9" t="str">
        <f>データ入力!AJ336</f>
        <v/>
      </c>
      <c r="C277" s="28" t="str">
        <f>データ入力!AK336</f>
        <v/>
      </c>
      <c r="D277" s="148" t="str">
        <f>データ入力!S336</f>
        <v/>
      </c>
      <c r="E277" s="6" t="str">
        <f>データ入力!CL336</f>
        <v/>
      </c>
      <c r="F277" s="6" t="str">
        <f>データ入力!CM336</f>
        <v/>
      </c>
      <c r="G277" s="6" t="str">
        <f>データ入力!CN336</f>
        <v/>
      </c>
      <c r="H277" s="6" t="str">
        <f>データ入力!CO336</f>
        <v/>
      </c>
      <c r="I277" s="6" t="str">
        <f>データ入力!CP336</f>
        <v/>
      </c>
      <c r="J277" s="270" t="str">
        <f>データ入力!CQ336</f>
        <v/>
      </c>
    </row>
    <row r="278" spans="1:10" ht="30" customHeight="1">
      <c r="A278" s="99" t="str">
        <f>データ入力!AI337</f>
        <v/>
      </c>
      <c r="B278" s="9" t="str">
        <f>データ入力!AJ337</f>
        <v/>
      </c>
      <c r="C278" s="28" t="str">
        <f>データ入力!AK337</f>
        <v/>
      </c>
      <c r="D278" s="148" t="str">
        <f>データ入力!S337</f>
        <v/>
      </c>
      <c r="E278" s="6" t="str">
        <f>データ入力!CL337</f>
        <v/>
      </c>
      <c r="F278" s="6" t="str">
        <f>データ入力!CM337</f>
        <v/>
      </c>
      <c r="G278" s="6" t="str">
        <f>データ入力!CN337</f>
        <v/>
      </c>
      <c r="H278" s="6" t="str">
        <f>データ入力!CO337</f>
        <v/>
      </c>
      <c r="I278" s="6" t="str">
        <f>データ入力!CP337</f>
        <v/>
      </c>
      <c r="J278" s="270" t="str">
        <f>データ入力!CQ337</f>
        <v/>
      </c>
    </row>
    <row r="279" spans="1:10" ht="30" customHeight="1">
      <c r="A279" s="99" t="str">
        <f>データ入力!AI338</f>
        <v/>
      </c>
      <c r="B279" s="9" t="str">
        <f>データ入力!AJ338</f>
        <v/>
      </c>
      <c r="C279" s="28" t="str">
        <f>データ入力!AK338</f>
        <v/>
      </c>
      <c r="D279" s="148" t="str">
        <f>データ入力!S338</f>
        <v/>
      </c>
      <c r="E279" s="6" t="str">
        <f>データ入力!CL338</f>
        <v/>
      </c>
      <c r="F279" s="6" t="str">
        <f>データ入力!CM338</f>
        <v/>
      </c>
      <c r="G279" s="6" t="str">
        <f>データ入力!CN338</f>
        <v/>
      </c>
      <c r="H279" s="6" t="str">
        <f>データ入力!CO338</f>
        <v/>
      </c>
      <c r="I279" s="6" t="str">
        <f>データ入力!CP338</f>
        <v/>
      </c>
      <c r="J279" s="270" t="str">
        <f>データ入力!CQ338</f>
        <v/>
      </c>
    </row>
    <row r="280" spans="1:10" ht="30" customHeight="1">
      <c r="A280" s="99" t="str">
        <f>データ入力!AI339</f>
        <v/>
      </c>
      <c r="B280" s="9" t="str">
        <f>データ入力!AJ339</f>
        <v/>
      </c>
      <c r="C280" s="28" t="str">
        <f>データ入力!AK339</f>
        <v/>
      </c>
      <c r="D280" s="148" t="str">
        <f>データ入力!S339</f>
        <v/>
      </c>
      <c r="E280" s="6" t="str">
        <f>データ入力!CL339</f>
        <v/>
      </c>
      <c r="F280" s="6" t="str">
        <f>データ入力!CM339</f>
        <v/>
      </c>
      <c r="G280" s="6" t="str">
        <f>データ入力!CN339</f>
        <v/>
      </c>
      <c r="H280" s="6" t="str">
        <f>データ入力!CO339</f>
        <v/>
      </c>
      <c r="I280" s="6" t="str">
        <f>データ入力!CP339</f>
        <v/>
      </c>
      <c r="J280" s="270" t="str">
        <f>データ入力!CQ339</f>
        <v/>
      </c>
    </row>
    <row r="281" spans="1:10" ht="30" customHeight="1">
      <c r="A281" s="99" t="str">
        <f>データ入力!AI340</f>
        <v/>
      </c>
      <c r="B281" s="9" t="str">
        <f>データ入力!AJ340</f>
        <v/>
      </c>
      <c r="C281" s="28" t="str">
        <f>データ入力!AK340</f>
        <v/>
      </c>
      <c r="D281" s="148" t="str">
        <f>データ入力!S340</f>
        <v/>
      </c>
      <c r="E281" s="6" t="str">
        <f>データ入力!CL340</f>
        <v/>
      </c>
      <c r="F281" s="6" t="str">
        <f>データ入力!CM340</f>
        <v/>
      </c>
      <c r="G281" s="6" t="str">
        <f>データ入力!CN340</f>
        <v/>
      </c>
      <c r="H281" s="6" t="str">
        <f>データ入力!CO340</f>
        <v/>
      </c>
      <c r="I281" s="6" t="str">
        <f>データ入力!CP340</f>
        <v/>
      </c>
      <c r="J281" s="270" t="str">
        <f>データ入力!CQ340</f>
        <v/>
      </c>
    </row>
    <row r="282" spans="1:10" ht="30" customHeight="1">
      <c r="A282" s="99" t="str">
        <f>データ入力!AI341</f>
        <v/>
      </c>
      <c r="B282" s="9" t="str">
        <f>データ入力!AJ341</f>
        <v/>
      </c>
      <c r="C282" s="28" t="str">
        <f>データ入力!AK341</f>
        <v/>
      </c>
      <c r="D282" s="148" t="str">
        <f>データ入力!S341</f>
        <v/>
      </c>
      <c r="E282" s="6" t="str">
        <f>データ入力!CL341</f>
        <v/>
      </c>
      <c r="F282" s="6" t="str">
        <f>データ入力!CM341</f>
        <v/>
      </c>
      <c r="G282" s="6" t="str">
        <f>データ入力!CN341</f>
        <v/>
      </c>
      <c r="H282" s="6" t="str">
        <f>データ入力!CO341</f>
        <v/>
      </c>
      <c r="I282" s="6" t="str">
        <f>データ入力!CP341</f>
        <v/>
      </c>
      <c r="J282" s="270" t="str">
        <f>データ入力!CQ341</f>
        <v/>
      </c>
    </row>
    <row r="283" spans="1:10" ht="30" customHeight="1">
      <c r="A283" s="99" t="str">
        <f>データ入力!AI342</f>
        <v/>
      </c>
      <c r="B283" s="9" t="str">
        <f>データ入力!AJ342</f>
        <v/>
      </c>
      <c r="C283" s="28" t="str">
        <f>データ入力!AK342</f>
        <v/>
      </c>
      <c r="D283" s="148" t="str">
        <f>データ入力!S342</f>
        <v/>
      </c>
      <c r="E283" s="6" t="str">
        <f>データ入力!CL342</f>
        <v/>
      </c>
      <c r="F283" s="6" t="str">
        <f>データ入力!CM342</f>
        <v/>
      </c>
      <c r="G283" s="6" t="str">
        <f>データ入力!CN342</f>
        <v/>
      </c>
      <c r="H283" s="6" t="str">
        <f>データ入力!CO342</f>
        <v/>
      </c>
      <c r="I283" s="6" t="str">
        <f>データ入力!CP342</f>
        <v/>
      </c>
      <c r="J283" s="270" t="str">
        <f>データ入力!CQ342</f>
        <v/>
      </c>
    </row>
    <row r="284" spans="1:10" ht="30" customHeight="1">
      <c r="A284" s="99" t="str">
        <f>データ入力!AI343</f>
        <v/>
      </c>
      <c r="B284" s="9" t="str">
        <f>データ入力!AJ343</f>
        <v/>
      </c>
      <c r="C284" s="28" t="str">
        <f>データ入力!AK343</f>
        <v/>
      </c>
      <c r="D284" s="148" t="str">
        <f>データ入力!S343</f>
        <v/>
      </c>
      <c r="E284" s="6" t="str">
        <f>データ入力!CL343</f>
        <v/>
      </c>
      <c r="F284" s="6" t="str">
        <f>データ入力!CM343</f>
        <v/>
      </c>
      <c r="G284" s="6" t="str">
        <f>データ入力!CN343</f>
        <v/>
      </c>
      <c r="H284" s="6" t="str">
        <f>データ入力!CO343</f>
        <v/>
      </c>
      <c r="I284" s="6" t="str">
        <f>データ入力!CP343</f>
        <v/>
      </c>
      <c r="J284" s="270" t="str">
        <f>データ入力!CQ343</f>
        <v/>
      </c>
    </row>
    <row r="285" spans="1:10" ht="30" customHeight="1">
      <c r="A285" s="99" t="str">
        <f>データ入力!AI344</f>
        <v/>
      </c>
      <c r="B285" s="9" t="str">
        <f>データ入力!AJ344</f>
        <v/>
      </c>
      <c r="C285" s="28" t="str">
        <f>データ入力!AK344</f>
        <v/>
      </c>
      <c r="D285" s="148" t="str">
        <f>データ入力!S344</f>
        <v/>
      </c>
      <c r="E285" s="6" t="str">
        <f>データ入力!CL344</f>
        <v/>
      </c>
      <c r="F285" s="6" t="str">
        <f>データ入力!CM344</f>
        <v/>
      </c>
      <c r="G285" s="6" t="str">
        <f>データ入力!CN344</f>
        <v/>
      </c>
      <c r="H285" s="6" t="str">
        <f>データ入力!CO344</f>
        <v/>
      </c>
      <c r="I285" s="6" t="str">
        <f>データ入力!CP344</f>
        <v/>
      </c>
      <c r="J285" s="270" t="str">
        <f>データ入力!CQ344</f>
        <v/>
      </c>
    </row>
    <row r="286" spans="1:10" ht="30" customHeight="1">
      <c r="A286" s="99" t="str">
        <f>データ入力!AI345</f>
        <v/>
      </c>
      <c r="B286" s="9" t="str">
        <f>データ入力!AJ345</f>
        <v/>
      </c>
      <c r="C286" s="28" t="str">
        <f>データ入力!AK345</f>
        <v/>
      </c>
      <c r="D286" s="148" t="str">
        <f>データ入力!S345</f>
        <v/>
      </c>
      <c r="E286" s="6" t="str">
        <f>データ入力!CL345</f>
        <v/>
      </c>
      <c r="F286" s="6" t="str">
        <f>データ入力!CM345</f>
        <v/>
      </c>
      <c r="G286" s="6" t="str">
        <f>データ入力!CN345</f>
        <v/>
      </c>
      <c r="H286" s="6" t="str">
        <f>データ入力!CO345</f>
        <v/>
      </c>
      <c r="I286" s="6" t="str">
        <f>データ入力!CP345</f>
        <v/>
      </c>
      <c r="J286" s="270" t="str">
        <f>データ入力!CQ345</f>
        <v/>
      </c>
    </row>
    <row r="287" spans="1:10" ht="30" customHeight="1">
      <c r="A287" s="99" t="str">
        <f>データ入力!AI346</f>
        <v/>
      </c>
      <c r="B287" s="9" t="str">
        <f>データ入力!AJ346</f>
        <v/>
      </c>
      <c r="C287" s="28" t="str">
        <f>データ入力!AK346</f>
        <v/>
      </c>
      <c r="D287" s="148" t="str">
        <f>データ入力!S346</f>
        <v/>
      </c>
      <c r="E287" s="6" t="str">
        <f>データ入力!CL346</f>
        <v/>
      </c>
      <c r="F287" s="6" t="str">
        <f>データ入力!CM346</f>
        <v/>
      </c>
      <c r="G287" s="6" t="str">
        <f>データ入力!CN346</f>
        <v/>
      </c>
      <c r="H287" s="6" t="str">
        <f>データ入力!CO346</f>
        <v/>
      </c>
      <c r="I287" s="6" t="str">
        <f>データ入力!CP346</f>
        <v/>
      </c>
      <c r="J287" s="270" t="str">
        <f>データ入力!CQ346</f>
        <v/>
      </c>
    </row>
    <row r="288" spans="1:10" ht="30" customHeight="1">
      <c r="A288" s="99" t="str">
        <f>データ入力!AI347</f>
        <v/>
      </c>
      <c r="B288" s="9" t="str">
        <f>データ入力!AJ347</f>
        <v/>
      </c>
      <c r="C288" s="28" t="str">
        <f>データ入力!AK347</f>
        <v/>
      </c>
      <c r="D288" s="148" t="str">
        <f>データ入力!S347</f>
        <v/>
      </c>
      <c r="E288" s="6" t="str">
        <f>データ入力!CL347</f>
        <v/>
      </c>
      <c r="F288" s="6" t="str">
        <f>データ入力!CM347</f>
        <v/>
      </c>
      <c r="G288" s="6" t="str">
        <f>データ入力!CN347</f>
        <v/>
      </c>
      <c r="H288" s="6" t="str">
        <f>データ入力!CO347</f>
        <v/>
      </c>
      <c r="I288" s="6" t="str">
        <f>データ入力!CP347</f>
        <v/>
      </c>
      <c r="J288" s="270" t="str">
        <f>データ入力!CQ347</f>
        <v/>
      </c>
    </row>
    <row r="289" spans="1:10" ht="30" customHeight="1">
      <c r="A289" s="99" t="str">
        <f>データ入力!AI348</f>
        <v/>
      </c>
      <c r="B289" s="9" t="str">
        <f>データ入力!AJ348</f>
        <v/>
      </c>
      <c r="C289" s="28" t="str">
        <f>データ入力!AK348</f>
        <v/>
      </c>
      <c r="D289" s="148" t="str">
        <f>データ入力!S348</f>
        <v/>
      </c>
      <c r="E289" s="6" t="str">
        <f>データ入力!CL348</f>
        <v/>
      </c>
      <c r="F289" s="6" t="str">
        <f>データ入力!CM348</f>
        <v/>
      </c>
      <c r="G289" s="6" t="str">
        <f>データ入力!CN348</f>
        <v/>
      </c>
      <c r="H289" s="6" t="str">
        <f>データ入力!CO348</f>
        <v/>
      </c>
      <c r="I289" s="6" t="str">
        <f>データ入力!CP348</f>
        <v/>
      </c>
      <c r="J289" s="270" t="str">
        <f>データ入力!CQ348</f>
        <v/>
      </c>
    </row>
    <row r="290" spans="1:10" ht="30" customHeight="1">
      <c r="A290" s="99" t="str">
        <f>データ入力!AI349</f>
        <v/>
      </c>
      <c r="B290" s="9" t="str">
        <f>データ入力!AJ349</f>
        <v/>
      </c>
      <c r="C290" s="28" t="str">
        <f>データ入力!AK349</f>
        <v/>
      </c>
      <c r="D290" s="148" t="str">
        <f>データ入力!S349</f>
        <v/>
      </c>
      <c r="E290" s="6" t="str">
        <f>データ入力!CL349</f>
        <v/>
      </c>
      <c r="F290" s="6" t="str">
        <f>データ入力!CM349</f>
        <v/>
      </c>
      <c r="G290" s="6" t="str">
        <f>データ入力!CN349</f>
        <v/>
      </c>
      <c r="H290" s="6" t="str">
        <f>データ入力!CO349</f>
        <v/>
      </c>
      <c r="I290" s="6" t="str">
        <f>データ入力!CP349</f>
        <v/>
      </c>
      <c r="J290" s="270" t="str">
        <f>データ入力!CQ349</f>
        <v/>
      </c>
    </row>
    <row r="291" spans="1:10" ht="30" customHeight="1">
      <c r="A291" s="99" t="str">
        <f>データ入力!AI350</f>
        <v/>
      </c>
      <c r="B291" s="9" t="str">
        <f>データ入力!AJ350</f>
        <v/>
      </c>
      <c r="C291" s="28" t="str">
        <f>データ入力!AK350</f>
        <v/>
      </c>
      <c r="D291" s="148" t="str">
        <f>データ入力!S350</f>
        <v/>
      </c>
      <c r="E291" s="6" t="str">
        <f>データ入力!CL350</f>
        <v/>
      </c>
      <c r="F291" s="6" t="str">
        <f>データ入力!CM350</f>
        <v/>
      </c>
      <c r="G291" s="6" t="str">
        <f>データ入力!CN350</f>
        <v/>
      </c>
      <c r="H291" s="6" t="str">
        <f>データ入力!CO350</f>
        <v/>
      </c>
      <c r="I291" s="6" t="str">
        <f>データ入力!CP350</f>
        <v/>
      </c>
      <c r="J291" s="270" t="str">
        <f>データ入力!CQ350</f>
        <v/>
      </c>
    </row>
    <row r="292" spans="1:10" ht="30" customHeight="1">
      <c r="A292" s="99" t="str">
        <f>データ入力!AI351</f>
        <v/>
      </c>
      <c r="B292" s="9" t="str">
        <f>データ入力!AJ351</f>
        <v/>
      </c>
      <c r="C292" s="28" t="str">
        <f>データ入力!AK351</f>
        <v/>
      </c>
      <c r="D292" s="148" t="str">
        <f>データ入力!S351</f>
        <v/>
      </c>
      <c r="E292" s="6" t="str">
        <f>データ入力!CL351</f>
        <v/>
      </c>
      <c r="F292" s="6" t="str">
        <f>データ入力!CM351</f>
        <v/>
      </c>
      <c r="G292" s="6" t="str">
        <f>データ入力!CN351</f>
        <v/>
      </c>
      <c r="H292" s="6" t="str">
        <f>データ入力!CO351</f>
        <v/>
      </c>
      <c r="I292" s="6" t="str">
        <f>データ入力!CP351</f>
        <v/>
      </c>
      <c r="J292" s="270" t="str">
        <f>データ入力!CQ351</f>
        <v/>
      </c>
    </row>
    <row r="293" spans="1:10" ht="30" customHeight="1">
      <c r="A293" s="99" t="str">
        <f>データ入力!AI352</f>
        <v/>
      </c>
      <c r="B293" s="9" t="str">
        <f>データ入力!AJ352</f>
        <v/>
      </c>
      <c r="C293" s="28" t="str">
        <f>データ入力!AK352</f>
        <v/>
      </c>
      <c r="D293" s="148" t="str">
        <f>データ入力!S352</f>
        <v/>
      </c>
      <c r="E293" s="6" t="str">
        <f>データ入力!CL352</f>
        <v/>
      </c>
      <c r="F293" s="6" t="str">
        <f>データ入力!CM352</f>
        <v/>
      </c>
      <c r="G293" s="6" t="str">
        <f>データ入力!CN352</f>
        <v/>
      </c>
      <c r="H293" s="6" t="str">
        <f>データ入力!CO352</f>
        <v/>
      </c>
      <c r="I293" s="6" t="str">
        <f>データ入力!CP352</f>
        <v/>
      </c>
      <c r="J293" s="270" t="str">
        <f>データ入力!CQ352</f>
        <v/>
      </c>
    </row>
    <row r="294" spans="1:10" ht="30" customHeight="1">
      <c r="A294" s="99" t="str">
        <f>データ入力!AI353</f>
        <v/>
      </c>
      <c r="B294" s="9" t="str">
        <f>データ入力!AJ353</f>
        <v/>
      </c>
      <c r="C294" s="28" t="str">
        <f>データ入力!AK353</f>
        <v/>
      </c>
      <c r="D294" s="148" t="str">
        <f>データ入力!S353</f>
        <v/>
      </c>
      <c r="E294" s="6" t="str">
        <f>データ入力!CL353</f>
        <v/>
      </c>
      <c r="F294" s="6" t="str">
        <f>データ入力!CM353</f>
        <v/>
      </c>
      <c r="G294" s="6" t="str">
        <f>データ入力!CN353</f>
        <v/>
      </c>
      <c r="H294" s="6" t="str">
        <f>データ入力!CO353</f>
        <v/>
      </c>
      <c r="I294" s="6" t="str">
        <f>データ入力!CP353</f>
        <v/>
      </c>
      <c r="J294" s="270" t="str">
        <f>データ入力!CQ353</f>
        <v/>
      </c>
    </row>
    <row r="295" spans="1:10" ht="30" customHeight="1">
      <c r="A295" s="99" t="str">
        <f>データ入力!AI354</f>
        <v/>
      </c>
      <c r="B295" s="9" t="str">
        <f>データ入力!AJ354</f>
        <v/>
      </c>
      <c r="C295" s="28" t="str">
        <f>データ入力!AK354</f>
        <v/>
      </c>
      <c r="D295" s="148" t="str">
        <f>データ入力!S354</f>
        <v/>
      </c>
      <c r="E295" s="6" t="str">
        <f>データ入力!CL354</f>
        <v/>
      </c>
      <c r="F295" s="6" t="str">
        <f>データ入力!CM354</f>
        <v/>
      </c>
      <c r="G295" s="6" t="str">
        <f>データ入力!CN354</f>
        <v/>
      </c>
      <c r="H295" s="6" t="str">
        <f>データ入力!CO354</f>
        <v/>
      </c>
      <c r="I295" s="6" t="str">
        <f>データ入力!CP354</f>
        <v/>
      </c>
      <c r="J295" s="270" t="str">
        <f>データ入力!CQ354</f>
        <v/>
      </c>
    </row>
    <row r="296" spans="1:10" ht="30" customHeight="1">
      <c r="A296" s="99" t="str">
        <f>データ入力!AI355</f>
        <v/>
      </c>
      <c r="B296" s="9" t="str">
        <f>データ入力!AJ355</f>
        <v/>
      </c>
      <c r="C296" s="28" t="str">
        <f>データ入力!AK355</f>
        <v/>
      </c>
      <c r="D296" s="148" t="str">
        <f>データ入力!S355</f>
        <v/>
      </c>
      <c r="E296" s="6" t="str">
        <f>データ入力!CL355</f>
        <v/>
      </c>
      <c r="F296" s="6" t="str">
        <f>データ入力!CM355</f>
        <v/>
      </c>
      <c r="G296" s="6" t="str">
        <f>データ入力!CN355</f>
        <v/>
      </c>
      <c r="H296" s="6" t="str">
        <f>データ入力!CO355</f>
        <v/>
      </c>
      <c r="I296" s="6" t="str">
        <f>データ入力!CP355</f>
        <v/>
      </c>
      <c r="J296" s="270" t="str">
        <f>データ入力!CQ355</f>
        <v/>
      </c>
    </row>
    <row r="297" spans="1:10" ht="30" customHeight="1">
      <c r="A297" s="99" t="str">
        <f>データ入力!AI356</f>
        <v/>
      </c>
      <c r="B297" s="9" t="str">
        <f>データ入力!AJ356</f>
        <v/>
      </c>
      <c r="C297" s="28" t="str">
        <f>データ入力!AK356</f>
        <v/>
      </c>
      <c r="D297" s="148" t="str">
        <f>データ入力!S356</f>
        <v/>
      </c>
      <c r="E297" s="6" t="str">
        <f>データ入力!CL356</f>
        <v/>
      </c>
      <c r="F297" s="6" t="str">
        <f>データ入力!CM356</f>
        <v/>
      </c>
      <c r="G297" s="6" t="str">
        <f>データ入力!CN356</f>
        <v/>
      </c>
      <c r="H297" s="6" t="str">
        <f>データ入力!CO356</f>
        <v/>
      </c>
      <c r="I297" s="6" t="str">
        <f>データ入力!CP356</f>
        <v/>
      </c>
      <c r="J297" s="270" t="str">
        <f>データ入力!CQ356</f>
        <v/>
      </c>
    </row>
    <row r="298" spans="1:10" ht="30" customHeight="1">
      <c r="A298" s="99" t="str">
        <f>データ入力!AI357</f>
        <v/>
      </c>
      <c r="B298" s="9" t="str">
        <f>データ入力!AJ357</f>
        <v/>
      </c>
      <c r="C298" s="28" t="str">
        <f>データ入力!AK357</f>
        <v/>
      </c>
      <c r="D298" s="148" t="str">
        <f>データ入力!S357</f>
        <v/>
      </c>
      <c r="E298" s="6" t="str">
        <f>データ入力!CL357</f>
        <v/>
      </c>
      <c r="F298" s="6" t="str">
        <f>データ入力!CM357</f>
        <v/>
      </c>
      <c r="G298" s="6" t="str">
        <f>データ入力!CN357</f>
        <v/>
      </c>
      <c r="H298" s="6" t="str">
        <f>データ入力!CO357</f>
        <v/>
      </c>
      <c r="I298" s="6" t="str">
        <f>データ入力!CP357</f>
        <v/>
      </c>
      <c r="J298" s="270" t="str">
        <f>データ入力!CQ357</f>
        <v/>
      </c>
    </row>
    <row r="299" spans="1:10" ht="30" customHeight="1">
      <c r="A299" s="99" t="str">
        <f>データ入力!AI358</f>
        <v/>
      </c>
      <c r="B299" s="9" t="str">
        <f>データ入力!AJ358</f>
        <v/>
      </c>
      <c r="C299" s="28" t="str">
        <f>データ入力!AK358</f>
        <v/>
      </c>
      <c r="D299" s="148" t="str">
        <f>データ入力!S358</f>
        <v/>
      </c>
      <c r="E299" s="6" t="str">
        <f>データ入力!CL358</f>
        <v/>
      </c>
      <c r="F299" s="6" t="str">
        <f>データ入力!CM358</f>
        <v/>
      </c>
      <c r="G299" s="6" t="str">
        <f>データ入力!CN358</f>
        <v/>
      </c>
      <c r="H299" s="6" t="str">
        <f>データ入力!CO358</f>
        <v/>
      </c>
      <c r="I299" s="6" t="str">
        <f>データ入力!CP358</f>
        <v/>
      </c>
      <c r="J299" s="270" t="str">
        <f>データ入力!CQ358</f>
        <v/>
      </c>
    </row>
    <row r="300" spans="1:10" ht="30" customHeight="1">
      <c r="A300" s="99" t="str">
        <f>データ入力!AI359</f>
        <v/>
      </c>
      <c r="B300" s="9" t="str">
        <f>データ入力!AJ359</f>
        <v/>
      </c>
      <c r="C300" s="28" t="str">
        <f>データ入力!AK359</f>
        <v/>
      </c>
      <c r="D300" s="148" t="str">
        <f>データ入力!S359</f>
        <v/>
      </c>
      <c r="E300" s="6" t="str">
        <f>データ入力!CL359</f>
        <v/>
      </c>
      <c r="F300" s="6" t="str">
        <f>データ入力!CM359</f>
        <v/>
      </c>
      <c r="G300" s="6" t="str">
        <f>データ入力!CN359</f>
        <v/>
      </c>
      <c r="H300" s="6" t="str">
        <f>データ入力!CO359</f>
        <v/>
      </c>
      <c r="I300" s="6" t="str">
        <f>データ入力!CP359</f>
        <v/>
      </c>
      <c r="J300" s="270" t="str">
        <f>データ入力!CQ359</f>
        <v/>
      </c>
    </row>
    <row r="301" spans="1:10" ht="30" customHeight="1">
      <c r="A301" s="99" t="str">
        <f>データ入力!AI360</f>
        <v/>
      </c>
      <c r="B301" s="9" t="str">
        <f>データ入力!AJ360</f>
        <v/>
      </c>
      <c r="C301" s="28" t="str">
        <f>データ入力!AK360</f>
        <v/>
      </c>
      <c r="D301" s="148" t="str">
        <f>データ入力!S360</f>
        <v/>
      </c>
      <c r="E301" s="6" t="str">
        <f>データ入力!CL360</f>
        <v/>
      </c>
      <c r="F301" s="6" t="str">
        <f>データ入力!CM360</f>
        <v/>
      </c>
      <c r="G301" s="6" t="str">
        <f>データ入力!CN360</f>
        <v/>
      </c>
      <c r="H301" s="6" t="str">
        <f>データ入力!CO360</f>
        <v/>
      </c>
      <c r="I301" s="6" t="str">
        <f>データ入力!CP360</f>
        <v/>
      </c>
      <c r="J301" s="270" t="str">
        <f>データ入力!CQ360</f>
        <v/>
      </c>
    </row>
    <row r="302" spans="1:10" ht="30" customHeight="1">
      <c r="A302" s="99" t="str">
        <f>データ入力!AI361</f>
        <v/>
      </c>
      <c r="B302" s="9" t="str">
        <f>データ入力!AJ361</f>
        <v/>
      </c>
      <c r="C302" s="28" t="str">
        <f>データ入力!AK361</f>
        <v/>
      </c>
      <c r="D302" s="148" t="str">
        <f>データ入力!S361</f>
        <v/>
      </c>
      <c r="E302" s="6" t="str">
        <f>データ入力!CL361</f>
        <v/>
      </c>
      <c r="F302" s="6" t="str">
        <f>データ入力!CM361</f>
        <v/>
      </c>
      <c r="G302" s="6" t="str">
        <f>データ入力!CN361</f>
        <v/>
      </c>
      <c r="H302" s="6" t="str">
        <f>データ入力!CO361</f>
        <v/>
      </c>
      <c r="I302" s="6" t="str">
        <f>データ入力!CP361</f>
        <v/>
      </c>
      <c r="J302" s="270" t="str">
        <f>データ入力!CQ361</f>
        <v/>
      </c>
    </row>
    <row r="303" spans="1:10" ht="30" customHeight="1">
      <c r="A303" s="99" t="str">
        <f>データ入力!AI362</f>
        <v/>
      </c>
      <c r="B303" s="9" t="str">
        <f>データ入力!AJ362</f>
        <v/>
      </c>
      <c r="C303" s="28" t="str">
        <f>データ入力!AK362</f>
        <v/>
      </c>
      <c r="D303" s="148" t="str">
        <f>データ入力!S362</f>
        <v/>
      </c>
      <c r="E303" s="6" t="str">
        <f>データ入力!CL362</f>
        <v/>
      </c>
      <c r="F303" s="6" t="str">
        <f>データ入力!CM362</f>
        <v/>
      </c>
      <c r="G303" s="6" t="str">
        <f>データ入力!CN362</f>
        <v/>
      </c>
      <c r="H303" s="6" t="str">
        <f>データ入力!CO362</f>
        <v/>
      </c>
      <c r="I303" s="6" t="str">
        <f>データ入力!CP362</f>
        <v/>
      </c>
      <c r="J303" s="270" t="str">
        <f>データ入力!CQ362</f>
        <v/>
      </c>
    </row>
    <row r="304" spans="1:10" ht="30" customHeight="1">
      <c r="A304" s="99" t="str">
        <f>データ入力!AI363</f>
        <v/>
      </c>
      <c r="B304" s="9" t="str">
        <f>データ入力!AJ363</f>
        <v/>
      </c>
      <c r="C304" s="28" t="str">
        <f>データ入力!AK363</f>
        <v/>
      </c>
      <c r="D304" s="148" t="str">
        <f>データ入力!S363</f>
        <v/>
      </c>
      <c r="E304" s="6" t="str">
        <f>データ入力!CL363</f>
        <v/>
      </c>
      <c r="F304" s="6" t="str">
        <f>データ入力!CM363</f>
        <v/>
      </c>
      <c r="G304" s="6" t="str">
        <f>データ入力!CN363</f>
        <v/>
      </c>
      <c r="H304" s="6" t="str">
        <f>データ入力!CO363</f>
        <v/>
      </c>
      <c r="I304" s="6" t="str">
        <f>データ入力!CP363</f>
        <v/>
      </c>
      <c r="J304" s="270" t="str">
        <f>データ入力!CQ363</f>
        <v/>
      </c>
    </row>
  </sheetData>
  <sheetProtection algorithmName="SHA-512" hashValue="SXEo2N4zSgl2WqybP+iLBfRSWQ+0mL3DqSo8IMrzESqSzEEVsQ8bJCBePGiXEs3Z7A5WdhzP9SM9kr4urzLK9A==" saltValue="asQtRP3q7mE4A4GBrtbTYQ==" spinCount="100000" sheet="1" selectLockedCells="1" selectUnlockedCells="1"/>
  <mergeCells count="12">
    <mergeCell ref="G2:G4"/>
    <mergeCell ref="H2:H4"/>
    <mergeCell ref="I2:I4"/>
    <mergeCell ref="A1:B1"/>
    <mergeCell ref="C1:J1"/>
    <mergeCell ref="A2:A4"/>
    <mergeCell ref="B2:B4"/>
    <mergeCell ref="C2:C4"/>
    <mergeCell ref="E2:E4"/>
    <mergeCell ref="F2:F4"/>
    <mergeCell ref="J2:J4"/>
    <mergeCell ref="D2:D4"/>
  </mergeCells>
  <phoneticPr fontId="3"/>
  <printOptions gridLines="1"/>
  <pageMargins left="0.23622047244094491" right="0.23622047244094491" top="0.74803149606299213" bottom="0.74803149606299213" header="0.31496062992125984" footer="0.31496062992125984"/>
  <pageSetup paperSize="9" scale="86" fitToHeight="0" orientation="landscape" r:id="rId1"/>
  <headerFooter>
    <oddFooter>&amp;P ページ</oddFooter>
  </headerFooter>
  <extLst>
    <ext xmlns:x14="http://schemas.microsoft.com/office/spreadsheetml/2009/9/main" uri="{CCE6A557-97BC-4b89-ADB6-D9C93CAAB3DF}">
      <x14:dataValidations xmlns:xm="http://schemas.microsoft.com/office/excel/2006/main" count="1">
        <x14:dataValidation type="list" allowBlank="1" showInputMessage="1" xr:uid="{CDA5895E-A097-4800-920F-CE92827E9A07}">
          <x14:formula1>
            <xm:f>OFFSET(リスト!$G$2,0,0,COUNTA(リスト!$G:$G)-1,1)</xm:f>
          </x14:formula1>
          <xm:sqref>J5:J304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F4BB-4597-4831-B4CA-3A76082A6A8E}">
  <dimension ref="A1:E14"/>
  <sheetViews>
    <sheetView workbookViewId="0">
      <selection activeCell="B5" sqref="B5"/>
    </sheetView>
  </sheetViews>
  <sheetFormatPr defaultColWidth="9" defaultRowHeight="22.5" customHeight="1"/>
  <cols>
    <col min="1" max="2" width="12.5" style="6" customWidth="1"/>
    <col min="3" max="3" width="62.5" style="34" customWidth="1"/>
    <col min="4" max="4" width="12.5" style="6" customWidth="1"/>
    <col min="5" max="5" width="62.5" style="34" customWidth="1"/>
    <col min="6" max="16384" width="9" style="34"/>
  </cols>
  <sheetData>
    <row r="1" spans="1:5" ht="22.5" customHeight="1">
      <c r="A1" s="548" t="s">
        <v>253</v>
      </c>
      <c r="B1" s="548"/>
      <c r="C1" s="548"/>
      <c r="D1" s="548"/>
      <c r="E1" s="548"/>
    </row>
    <row r="2" spans="1:5" ht="22.5" customHeight="1">
      <c r="A2" s="85"/>
      <c r="B2" s="85"/>
      <c r="C2" s="98"/>
      <c r="D2" s="85"/>
      <c r="E2" s="98"/>
    </row>
    <row r="3" spans="1:5" s="6" customFormat="1" ht="22.5" customHeight="1">
      <c r="A3" s="54" t="s">
        <v>254</v>
      </c>
      <c r="B3" s="54" t="s">
        <v>255</v>
      </c>
      <c r="C3" s="54" t="s">
        <v>256</v>
      </c>
      <c r="D3" s="54" t="s">
        <v>384</v>
      </c>
      <c r="E3" s="54" t="s">
        <v>257</v>
      </c>
    </row>
    <row r="4" spans="1:5" ht="22.5" customHeight="1">
      <c r="A4" s="86" t="s">
        <v>258</v>
      </c>
      <c r="B4" s="106">
        <v>44874</v>
      </c>
      <c r="C4" s="105" t="s">
        <v>407</v>
      </c>
      <c r="D4" s="86" t="s">
        <v>385</v>
      </c>
      <c r="E4" s="105"/>
    </row>
    <row r="5" spans="1:5" ht="22.5" customHeight="1">
      <c r="A5" s="86"/>
      <c r="B5" s="86"/>
      <c r="C5" s="105"/>
      <c r="D5" s="86"/>
      <c r="E5" s="105"/>
    </row>
    <row r="6" spans="1:5" ht="22.5" customHeight="1">
      <c r="A6" s="86"/>
      <c r="B6" s="86"/>
      <c r="C6" s="105"/>
      <c r="D6" s="86"/>
      <c r="E6" s="105"/>
    </row>
    <row r="7" spans="1:5" ht="22.5" customHeight="1">
      <c r="A7" s="86"/>
      <c r="B7" s="86"/>
      <c r="C7" s="105"/>
      <c r="D7" s="86"/>
      <c r="E7" s="105"/>
    </row>
    <row r="8" spans="1:5" ht="22.5" customHeight="1">
      <c r="A8" s="86"/>
      <c r="B8" s="86"/>
      <c r="C8" s="105"/>
      <c r="D8" s="86"/>
      <c r="E8" s="105"/>
    </row>
    <row r="9" spans="1:5" ht="22.5" customHeight="1">
      <c r="A9" s="86"/>
      <c r="B9" s="86"/>
      <c r="C9" s="105"/>
      <c r="D9" s="86"/>
      <c r="E9" s="105"/>
    </row>
    <row r="10" spans="1:5" ht="22.5" customHeight="1">
      <c r="A10" s="86"/>
      <c r="B10" s="86"/>
      <c r="C10" s="105"/>
      <c r="D10" s="86"/>
      <c r="E10" s="105"/>
    </row>
    <row r="11" spans="1:5" ht="22.5" customHeight="1">
      <c r="A11" s="86"/>
      <c r="B11" s="86"/>
      <c r="C11" s="105"/>
      <c r="D11" s="86"/>
      <c r="E11" s="105"/>
    </row>
    <row r="12" spans="1:5" ht="22.5" customHeight="1">
      <c r="A12" s="86"/>
      <c r="B12" s="86"/>
      <c r="C12" s="105"/>
      <c r="D12" s="86"/>
      <c r="E12" s="105"/>
    </row>
    <row r="13" spans="1:5" ht="22.5" customHeight="1">
      <c r="A13" s="86"/>
      <c r="B13" s="86"/>
      <c r="C13" s="105"/>
      <c r="D13" s="86"/>
      <c r="E13" s="105"/>
    </row>
    <row r="14" spans="1:5" ht="22.5" customHeight="1">
      <c r="A14" s="86"/>
      <c r="B14" s="86"/>
      <c r="C14" s="105"/>
      <c r="D14" s="86"/>
      <c r="E14" s="105"/>
    </row>
  </sheetData>
  <mergeCells count="1">
    <mergeCell ref="A1:E1"/>
  </mergeCells>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CQ363"/>
  <sheetViews>
    <sheetView tabSelected="1" zoomScaleNormal="100" workbookViewId="0"/>
  </sheetViews>
  <sheetFormatPr defaultColWidth="9" defaultRowHeight="26.25" customHeight="1"/>
  <cols>
    <col min="1" max="1" width="5" style="152" customWidth="1"/>
    <col min="2" max="2" width="5" style="142" customWidth="1"/>
    <col min="3" max="3" width="12.5" style="146" customWidth="1"/>
    <col min="4" max="4" width="5" style="142" customWidth="1"/>
    <col min="5" max="5" width="5" style="143" customWidth="1"/>
    <col min="6" max="6" width="7.875" style="143" customWidth="1"/>
    <col min="7" max="7" width="5" style="144" customWidth="1"/>
    <col min="8" max="17" width="5" style="143" customWidth="1"/>
    <col min="18" max="18" width="7.5" style="143" customWidth="1"/>
    <col min="19" max="20" width="7.5" style="144" customWidth="1"/>
    <col min="21" max="21" width="6.25" style="144" customWidth="1"/>
    <col min="22" max="25" width="5" style="142" customWidth="1"/>
    <col min="26" max="26" width="5" style="142" hidden="1" customWidth="1"/>
    <col min="27" max="28" width="5" style="145" hidden="1" customWidth="1"/>
    <col min="29" max="29" width="5" style="142" hidden="1" customWidth="1"/>
    <col min="30" max="30" width="16.875" style="146" customWidth="1"/>
    <col min="31" max="31" width="15.625" style="146" customWidth="1"/>
    <col min="32" max="32" width="10" style="142" customWidth="1"/>
    <col min="33" max="33" width="8.375" style="147" customWidth="1"/>
    <col min="34" max="34" width="12.125" style="142" customWidth="1"/>
    <col min="35" max="35" width="12.125" style="142" hidden="1" customWidth="1"/>
    <col min="36" max="36" width="12.125" style="152" hidden="1" customWidth="1"/>
    <col min="37" max="37" width="12.125" style="142" hidden="1" customWidth="1"/>
    <col min="38" max="40" width="9" style="144" hidden="1" customWidth="1"/>
    <col min="41" max="42" width="9" style="142" hidden="1" customWidth="1"/>
    <col min="43" max="43" width="9" style="143" hidden="1" customWidth="1"/>
    <col min="44" max="46" width="9" style="144" hidden="1" customWidth="1"/>
    <col min="47" max="47" width="12.5" style="146" hidden="1" customWidth="1"/>
    <col min="48" max="48" width="10" style="152" hidden="1" customWidth="1"/>
    <col min="49" max="49" width="9" style="153" hidden="1" customWidth="1"/>
    <col min="50" max="50" width="9" style="154" hidden="1" customWidth="1"/>
    <col min="51" max="51" width="9" style="153" hidden="1" customWidth="1"/>
    <col min="52" max="52" width="9.375" style="152" hidden="1" customWidth="1"/>
    <col min="53" max="53" width="9" style="145" hidden="1" customWidth="1"/>
    <col min="54" max="54" width="9" style="144" hidden="1" customWidth="1"/>
    <col min="55" max="56" width="9.375" style="144" hidden="1" customWidth="1"/>
    <col min="57" max="59" width="9" style="144" hidden="1" customWidth="1"/>
    <col min="60" max="60" width="9" style="147" hidden="1" customWidth="1"/>
    <col min="61" max="62" width="9" style="144" hidden="1" customWidth="1"/>
    <col min="63" max="64" width="9.375" style="155" hidden="1" customWidth="1"/>
    <col min="65" max="65" width="9.375" style="152" hidden="1" customWidth="1"/>
    <col min="66" max="66" width="9.375" style="142" hidden="1" customWidth="1"/>
    <col min="67" max="68" width="9.375" style="152" hidden="1" customWidth="1"/>
    <col min="69" max="69" width="9.375" style="155" hidden="1" customWidth="1"/>
    <col min="70" max="71" width="9.375" style="144" hidden="1" customWidth="1"/>
    <col min="72" max="73" width="9.375" style="153" hidden="1" customWidth="1"/>
    <col min="74" max="76" width="9" style="153" hidden="1" customWidth="1"/>
    <col min="77" max="77" width="9" style="144" hidden="1" customWidth="1"/>
    <col min="78" max="78" width="9" style="142" hidden="1" customWidth="1"/>
    <col min="79" max="79" width="9" style="153" hidden="1" customWidth="1"/>
    <col min="80" max="80" width="9" style="142" hidden="1" customWidth="1"/>
    <col min="81" max="81" width="9" style="152" hidden="1" customWidth="1"/>
    <col min="82" max="82" width="9" style="142" hidden="1" customWidth="1"/>
    <col min="83" max="84" width="9" style="152" hidden="1" customWidth="1"/>
    <col min="85" max="85" width="13.75" style="153" hidden="1" customWidth="1"/>
    <col min="86" max="86" width="33.75" style="153" hidden="1" customWidth="1"/>
    <col min="87" max="87" width="10" style="153" hidden="1" customWidth="1"/>
    <col min="88" max="88" width="25" style="153" hidden="1" customWidth="1"/>
    <col min="89" max="89" width="12.5" style="153" hidden="1" customWidth="1"/>
    <col min="90" max="91" width="9" style="152" hidden="1" customWidth="1"/>
    <col min="92" max="94" width="9" style="142" hidden="1" customWidth="1"/>
    <col min="95" max="95" width="9" style="152" hidden="1" customWidth="1"/>
    <col min="96" max="16384" width="9" style="152"/>
  </cols>
  <sheetData>
    <row r="1" spans="2:60" s="9" customFormat="1" ht="18.75">
      <c r="C1" s="26"/>
      <c r="AG1" s="29"/>
      <c r="BH1" s="29"/>
    </row>
    <row r="2" spans="2:60" s="9" customFormat="1" ht="22.5" customHeight="1">
      <c r="B2" s="331" t="s">
        <v>387</v>
      </c>
      <c r="C2" s="331"/>
      <c r="D2" s="331"/>
      <c r="E2" s="331"/>
      <c r="F2" s="331"/>
      <c r="G2" s="331"/>
      <c r="H2" s="331"/>
      <c r="I2" s="331"/>
      <c r="J2" s="331"/>
      <c r="K2" s="331"/>
      <c r="L2" s="331"/>
      <c r="M2" s="331"/>
      <c r="N2" s="331"/>
      <c r="O2" s="331"/>
      <c r="P2" s="331"/>
      <c r="Q2" s="331"/>
      <c r="R2" s="331"/>
      <c r="S2" s="331"/>
      <c r="T2" s="331"/>
      <c r="U2" s="331"/>
      <c r="V2" s="331"/>
      <c r="W2" s="331"/>
      <c r="X2" s="331"/>
      <c r="Y2" s="331"/>
      <c r="Z2" s="76"/>
      <c r="AA2" s="76"/>
      <c r="AB2" s="76"/>
      <c r="AC2" s="76"/>
      <c r="AG2" s="29"/>
      <c r="BH2" s="29"/>
    </row>
    <row r="3" spans="2:60" s="9" customFormat="1" ht="22.5" customHeight="1">
      <c r="B3" s="331"/>
      <c r="C3" s="331"/>
      <c r="D3" s="331"/>
      <c r="E3" s="331"/>
      <c r="F3" s="331"/>
      <c r="G3" s="331"/>
      <c r="H3" s="331"/>
      <c r="I3" s="331"/>
      <c r="J3" s="331"/>
      <c r="K3" s="331"/>
      <c r="L3" s="331"/>
      <c r="M3" s="331"/>
      <c r="N3" s="331"/>
      <c r="O3" s="331"/>
      <c r="P3" s="331"/>
      <c r="Q3" s="331"/>
      <c r="R3" s="331"/>
      <c r="S3" s="331"/>
      <c r="T3" s="331"/>
      <c r="U3" s="331"/>
      <c r="V3" s="331"/>
      <c r="W3" s="331"/>
      <c r="X3" s="331"/>
      <c r="Y3" s="331"/>
      <c r="Z3" s="76"/>
      <c r="AA3" s="76"/>
      <c r="AB3" s="76"/>
      <c r="AC3" s="76"/>
      <c r="AG3" s="29"/>
      <c r="BH3" s="29"/>
    </row>
    <row r="4" spans="2:60" s="9" customFormat="1" ht="18.75" customHeight="1">
      <c r="B4" s="76"/>
      <c r="C4" s="76"/>
      <c r="D4" s="76"/>
      <c r="E4" s="76"/>
      <c r="F4" s="76"/>
      <c r="G4" s="76"/>
      <c r="H4" s="76"/>
      <c r="I4" s="76"/>
      <c r="J4" s="76"/>
      <c r="K4" s="76"/>
      <c r="L4" s="76"/>
      <c r="M4" s="76"/>
      <c r="N4" s="76"/>
      <c r="O4" s="76"/>
      <c r="P4" s="76"/>
      <c r="Q4" s="76"/>
      <c r="R4" s="76"/>
      <c r="S4" s="76"/>
      <c r="T4" s="76"/>
      <c r="U4" s="355" t="s">
        <v>210</v>
      </c>
      <c r="V4" s="355"/>
      <c r="W4" s="355" t="s">
        <v>413</v>
      </c>
      <c r="X4" s="355"/>
      <c r="Y4" s="355"/>
      <c r="Z4" s="76"/>
      <c r="AA4" s="76"/>
      <c r="AB4" s="76"/>
      <c r="AC4" s="76"/>
      <c r="AG4" s="29"/>
      <c r="BH4" s="29"/>
    </row>
    <row r="5" spans="2:60" s="9" customFormat="1" ht="18.75" customHeight="1">
      <c r="C5" s="26"/>
      <c r="U5" s="355" t="s">
        <v>386</v>
      </c>
      <c r="V5" s="355"/>
      <c r="W5" s="354">
        <v>45645</v>
      </c>
      <c r="X5" s="355"/>
      <c r="Y5" s="355"/>
      <c r="AG5" s="29"/>
      <c r="BH5" s="29"/>
    </row>
    <row r="6" spans="2:60" s="9" customFormat="1" ht="22.5" customHeight="1">
      <c r="B6" s="332" t="s">
        <v>388</v>
      </c>
      <c r="C6" s="332"/>
      <c r="D6" s="332"/>
      <c r="E6" s="332"/>
      <c r="F6" s="332"/>
      <c r="G6" s="332"/>
      <c r="U6" s="268"/>
      <c r="V6" s="268"/>
      <c r="W6" s="268"/>
      <c r="X6" s="268"/>
      <c r="Y6" s="268"/>
      <c r="AG6" s="29"/>
      <c r="BH6" s="29"/>
    </row>
    <row r="7" spans="2:60" s="9" customFormat="1" ht="90" customHeight="1">
      <c r="B7" s="345" t="s">
        <v>395</v>
      </c>
      <c r="C7" s="346"/>
      <c r="D7" s="346"/>
      <c r="E7" s="346"/>
      <c r="F7" s="346"/>
      <c r="G7" s="346"/>
      <c r="H7" s="346"/>
      <c r="I7" s="346"/>
      <c r="J7" s="346"/>
      <c r="K7" s="346"/>
      <c r="L7" s="346"/>
      <c r="M7" s="346"/>
      <c r="N7" s="346"/>
      <c r="O7" s="346"/>
      <c r="P7" s="346"/>
      <c r="Q7" s="346"/>
      <c r="R7" s="346"/>
      <c r="S7" s="346"/>
      <c r="T7" s="346"/>
      <c r="U7" s="346"/>
      <c r="V7" s="346"/>
      <c r="W7" s="346"/>
      <c r="X7" s="346"/>
      <c r="Y7" s="347"/>
      <c r="AG7" s="29"/>
      <c r="BH7" s="29"/>
    </row>
    <row r="8" spans="2:60" s="9" customFormat="1" ht="90" customHeight="1">
      <c r="B8" s="348"/>
      <c r="C8" s="349"/>
      <c r="D8" s="349"/>
      <c r="E8" s="349"/>
      <c r="F8" s="349"/>
      <c r="G8" s="349"/>
      <c r="H8" s="349"/>
      <c r="I8" s="349"/>
      <c r="J8" s="349"/>
      <c r="K8" s="349"/>
      <c r="L8" s="349"/>
      <c r="M8" s="349"/>
      <c r="N8" s="349"/>
      <c r="O8" s="349"/>
      <c r="P8" s="349"/>
      <c r="Q8" s="349"/>
      <c r="R8" s="349"/>
      <c r="S8" s="349"/>
      <c r="T8" s="349"/>
      <c r="U8" s="349"/>
      <c r="V8" s="349"/>
      <c r="W8" s="349"/>
      <c r="X8" s="349"/>
      <c r="Y8" s="350"/>
      <c r="AG8" s="29"/>
      <c r="BH8" s="29"/>
    </row>
    <row r="9" spans="2:60" s="9" customFormat="1" ht="90" customHeight="1">
      <c r="B9" s="348"/>
      <c r="C9" s="349"/>
      <c r="D9" s="349"/>
      <c r="E9" s="349"/>
      <c r="F9" s="349"/>
      <c r="G9" s="349"/>
      <c r="H9" s="349"/>
      <c r="I9" s="349"/>
      <c r="J9" s="349"/>
      <c r="K9" s="349"/>
      <c r="L9" s="349"/>
      <c r="M9" s="349"/>
      <c r="N9" s="349"/>
      <c r="O9" s="349"/>
      <c r="P9" s="349"/>
      <c r="Q9" s="349"/>
      <c r="R9" s="349"/>
      <c r="S9" s="349"/>
      <c r="T9" s="349"/>
      <c r="U9" s="349"/>
      <c r="V9" s="349"/>
      <c r="W9" s="349"/>
      <c r="X9" s="349"/>
      <c r="Y9" s="350"/>
      <c r="AG9" s="29"/>
      <c r="BH9" s="29"/>
    </row>
    <row r="10" spans="2:60" s="9" customFormat="1" ht="90" customHeight="1">
      <c r="B10" s="351"/>
      <c r="C10" s="352"/>
      <c r="D10" s="352"/>
      <c r="E10" s="352"/>
      <c r="F10" s="352"/>
      <c r="G10" s="352"/>
      <c r="H10" s="352"/>
      <c r="I10" s="352"/>
      <c r="J10" s="352"/>
      <c r="K10" s="352"/>
      <c r="L10" s="352"/>
      <c r="M10" s="352"/>
      <c r="N10" s="352"/>
      <c r="O10" s="352"/>
      <c r="P10" s="352"/>
      <c r="Q10" s="352"/>
      <c r="R10" s="352"/>
      <c r="S10" s="352"/>
      <c r="T10" s="352"/>
      <c r="U10" s="352"/>
      <c r="V10" s="352"/>
      <c r="W10" s="352"/>
      <c r="X10" s="352"/>
      <c r="Y10" s="353"/>
      <c r="Z10" s="80"/>
      <c r="AA10" s="80"/>
      <c r="AB10" s="80"/>
      <c r="AC10" s="80"/>
      <c r="AG10" s="29"/>
      <c r="BH10" s="29"/>
    </row>
    <row r="11" spans="2:60" s="9" customFormat="1" ht="18.75" customHeight="1">
      <c r="C11" s="26"/>
      <c r="AG11" s="29"/>
      <c r="BH11" s="29"/>
    </row>
    <row r="12" spans="2:60" s="9" customFormat="1" ht="22.5" customHeight="1">
      <c r="B12" s="332" t="s">
        <v>28</v>
      </c>
      <c r="C12" s="332"/>
      <c r="D12" s="332"/>
      <c r="U12" s="73"/>
      <c r="V12" s="333" t="s">
        <v>171</v>
      </c>
      <c r="W12" s="333"/>
      <c r="X12" s="333"/>
      <c r="Y12" s="333"/>
      <c r="Z12" s="81"/>
      <c r="AA12" s="81"/>
      <c r="AB12" s="81"/>
      <c r="AC12" s="81"/>
      <c r="AG12" s="29"/>
      <c r="BH12" s="29"/>
    </row>
    <row r="13" spans="2:60" s="9" customFormat="1" ht="22.5" customHeight="1">
      <c r="B13" s="307" t="s">
        <v>0</v>
      </c>
      <c r="C13" s="307"/>
      <c r="D13" s="307"/>
      <c r="E13" s="334"/>
      <c r="F13" s="334"/>
      <c r="G13" s="334"/>
      <c r="H13" s="334"/>
      <c r="I13" s="334"/>
      <c r="J13" s="334"/>
      <c r="K13" s="334"/>
      <c r="L13" s="334"/>
      <c r="M13" s="334"/>
      <c r="N13" s="334"/>
      <c r="O13" s="334"/>
      <c r="P13" s="334"/>
      <c r="Q13" s="334"/>
      <c r="R13" s="334"/>
      <c r="S13" s="334"/>
      <c r="T13" s="334"/>
      <c r="U13" s="334"/>
      <c r="V13" s="334"/>
      <c r="W13" s="334"/>
      <c r="X13" s="334"/>
      <c r="Y13" s="334"/>
      <c r="Z13" s="65"/>
      <c r="AA13" s="65"/>
      <c r="AB13" s="65"/>
      <c r="AC13" s="65"/>
      <c r="AG13" s="29"/>
      <c r="BH13" s="29"/>
    </row>
    <row r="14" spans="2:60" s="9" customFormat="1" ht="22.5" customHeight="1">
      <c r="B14" s="335" t="s">
        <v>396</v>
      </c>
      <c r="C14" s="293"/>
      <c r="D14" s="336"/>
      <c r="E14" s="334"/>
      <c r="F14" s="334"/>
      <c r="G14" s="334"/>
      <c r="H14" s="334"/>
      <c r="I14" s="334"/>
      <c r="J14" s="334"/>
      <c r="K14" s="334"/>
      <c r="L14" s="334"/>
      <c r="M14" s="334"/>
      <c r="N14" s="334"/>
      <c r="O14" s="334"/>
      <c r="P14" s="334"/>
      <c r="Q14" s="334"/>
      <c r="R14" s="334"/>
      <c r="S14" s="334"/>
      <c r="T14" s="334"/>
      <c r="U14" s="334"/>
      <c r="V14" s="334"/>
      <c r="W14" s="334"/>
      <c r="X14" s="334"/>
      <c r="Y14" s="334"/>
      <c r="Z14" s="65"/>
      <c r="AA14" s="65"/>
      <c r="AB14" s="65"/>
      <c r="AC14" s="65"/>
      <c r="AG14" s="29"/>
      <c r="BH14" s="29"/>
    </row>
    <row r="15" spans="2:60" s="9" customFormat="1" ht="22.5" customHeight="1">
      <c r="B15" s="307" t="s">
        <v>32</v>
      </c>
      <c r="C15" s="307"/>
      <c r="D15" s="307"/>
      <c r="E15" s="334"/>
      <c r="F15" s="334"/>
      <c r="G15" s="334"/>
      <c r="H15" s="334"/>
      <c r="I15" s="334"/>
      <c r="J15" s="334"/>
      <c r="K15" s="334"/>
      <c r="L15" s="334"/>
      <c r="M15" s="334"/>
      <c r="N15" s="334"/>
      <c r="O15" s="334"/>
      <c r="P15" s="334"/>
      <c r="Q15" s="334"/>
      <c r="R15" s="334"/>
      <c r="S15" s="334"/>
      <c r="T15" s="334"/>
      <c r="U15" s="334"/>
      <c r="V15" s="334"/>
      <c r="W15" s="334"/>
      <c r="X15" s="334"/>
      <c r="Y15" s="334"/>
      <c r="Z15" s="65"/>
      <c r="AA15" s="65"/>
      <c r="AB15" s="65"/>
      <c r="AC15" s="65"/>
      <c r="AG15" s="29"/>
      <c r="BH15" s="29"/>
    </row>
    <row r="16" spans="2:60" s="9" customFormat="1" ht="22.5" customHeight="1">
      <c r="B16" s="335" t="s">
        <v>157</v>
      </c>
      <c r="C16" s="293"/>
      <c r="D16" s="336"/>
      <c r="E16" s="338"/>
      <c r="F16" s="339"/>
      <c r="G16" s="340"/>
      <c r="H16" s="340"/>
      <c r="I16" s="340"/>
      <c r="J16" s="340"/>
      <c r="K16" s="340"/>
      <c r="L16" s="340"/>
      <c r="M16" s="340"/>
      <c r="N16" s="340"/>
      <c r="O16" s="340"/>
      <c r="P16" s="340"/>
      <c r="Q16" s="340"/>
      <c r="R16" s="340"/>
      <c r="S16" s="340"/>
      <c r="T16" s="340"/>
      <c r="U16" s="340"/>
      <c r="V16" s="340"/>
      <c r="W16" s="340"/>
      <c r="X16" s="340"/>
      <c r="Y16" s="341"/>
      <c r="Z16" s="65"/>
      <c r="AA16" s="65"/>
      <c r="AB16" s="65"/>
      <c r="AC16" s="65"/>
      <c r="AG16" s="29"/>
      <c r="BH16" s="29"/>
    </row>
    <row r="17" spans="2:60" s="9" customFormat="1" ht="22.5" customHeight="1">
      <c r="B17" s="335" t="s">
        <v>158</v>
      </c>
      <c r="C17" s="293"/>
      <c r="D17" s="336"/>
      <c r="E17" s="337"/>
      <c r="F17" s="337"/>
      <c r="G17" s="337"/>
      <c r="H17" s="337"/>
      <c r="I17" s="337"/>
      <c r="J17" s="337"/>
      <c r="K17" s="337"/>
      <c r="L17" s="337"/>
      <c r="M17" s="337"/>
      <c r="N17" s="337"/>
      <c r="O17" s="337"/>
      <c r="P17" s="337"/>
      <c r="Q17" s="337"/>
      <c r="R17" s="337"/>
      <c r="S17" s="337"/>
      <c r="T17" s="337"/>
      <c r="U17" s="337"/>
      <c r="V17" s="337"/>
      <c r="W17" s="337"/>
      <c r="X17" s="337"/>
      <c r="Y17" s="337"/>
      <c r="Z17" s="82"/>
      <c r="AA17" s="82"/>
      <c r="AB17" s="82"/>
      <c r="AC17" s="82"/>
      <c r="AG17" s="29"/>
      <c r="BH17" s="29"/>
    </row>
    <row r="18" spans="2:60" s="9" customFormat="1" ht="22.5" customHeight="1">
      <c r="B18" s="335" t="s">
        <v>400</v>
      </c>
      <c r="C18" s="293"/>
      <c r="D18" s="336"/>
      <c r="E18" s="372" t="str">
        <f>IF(AND(E16&lt;&gt;"",E17&lt;&gt;""),IF(14&lt;=_xlfn.DAYS(E17,E16),リスト!H2,IF(7&lt;=_xlfn.DAYS(E17,E16),リスト!H3,リスト!H4)),"")</f>
        <v/>
      </c>
      <c r="F18" s="340"/>
      <c r="G18" s="340"/>
      <c r="H18" s="340"/>
      <c r="I18" s="340"/>
      <c r="J18" s="340"/>
      <c r="K18" s="340"/>
      <c r="L18" s="340"/>
      <c r="M18" s="340"/>
      <c r="N18" s="340"/>
      <c r="O18" s="340"/>
      <c r="P18" s="340"/>
      <c r="Q18" s="340"/>
      <c r="R18" s="340"/>
      <c r="S18" s="340"/>
      <c r="T18" s="340"/>
      <c r="U18" s="340"/>
      <c r="V18" s="340"/>
      <c r="W18" s="340"/>
      <c r="X18" s="340"/>
      <c r="Y18" s="341"/>
      <c r="Z18" s="82"/>
      <c r="AA18" s="82"/>
      <c r="AB18" s="82"/>
      <c r="AC18" s="82"/>
      <c r="AG18" s="29"/>
      <c r="BH18" s="29"/>
    </row>
    <row r="19" spans="2:60" s="9" customFormat="1" ht="22.5" customHeight="1">
      <c r="B19" s="335" t="s">
        <v>159</v>
      </c>
      <c r="C19" s="293"/>
      <c r="D19" s="336"/>
      <c r="E19" s="334"/>
      <c r="F19" s="334"/>
      <c r="G19" s="334"/>
      <c r="H19" s="334"/>
      <c r="I19" s="334"/>
      <c r="J19" s="334"/>
      <c r="K19" s="334"/>
      <c r="L19" s="334"/>
      <c r="M19" s="334"/>
      <c r="N19" s="334"/>
      <c r="O19" s="334"/>
      <c r="P19" s="334"/>
      <c r="Q19" s="334"/>
      <c r="R19" s="334"/>
      <c r="S19" s="334"/>
      <c r="T19" s="334"/>
      <c r="U19" s="334"/>
      <c r="V19" s="334"/>
      <c r="W19" s="334"/>
      <c r="X19" s="334"/>
      <c r="Y19" s="334"/>
      <c r="Z19" s="65"/>
      <c r="AA19" s="65"/>
      <c r="AB19" s="65"/>
      <c r="AC19" s="65"/>
      <c r="AG19" s="29"/>
      <c r="BH19" s="29"/>
    </row>
    <row r="20" spans="2:60" s="9" customFormat="1" ht="22.5" customHeight="1">
      <c r="B20" s="335" t="s">
        <v>160</v>
      </c>
      <c r="C20" s="293"/>
      <c r="D20" s="336"/>
      <c r="E20" s="334"/>
      <c r="F20" s="334"/>
      <c r="G20" s="334"/>
      <c r="H20" s="334"/>
      <c r="I20" s="334"/>
      <c r="J20" s="334"/>
      <c r="K20" s="334"/>
      <c r="L20" s="334"/>
      <c r="M20" s="334"/>
      <c r="N20" s="334"/>
      <c r="O20" s="334"/>
      <c r="P20" s="334"/>
      <c r="Q20" s="334"/>
      <c r="R20" s="334"/>
      <c r="S20" s="334"/>
      <c r="T20" s="334"/>
      <c r="U20" s="334"/>
      <c r="V20" s="334"/>
      <c r="W20" s="334"/>
      <c r="X20" s="334"/>
      <c r="Y20" s="334"/>
      <c r="Z20" s="65"/>
      <c r="AA20" s="65"/>
      <c r="AB20" s="65"/>
      <c r="AC20" s="65"/>
      <c r="AG20" s="29"/>
      <c r="BH20" s="29"/>
    </row>
    <row r="21" spans="2:60" s="9" customFormat="1" ht="22.5" customHeight="1">
      <c r="B21" s="342" t="s">
        <v>161</v>
      </c>
      <c r="C21" s="343"/>
      <c r="D21" s="344"/>
      <c r="E21" s="334"/>
      <c r="F21" s="334"/>
      <c r="G21" s="334"/>
      <c r="H21" s="334"/>
      <c r="I21" s="334"/>
      <c r="J21" s="334"/>
      <c r="K21" s="334"/>
      <c r="L21" s="334"/>
      <c r="M21" s="334"/>
      <c r="N21" s="334"/>
      <c r="O21" s="334"/>
      <c r="P21" s="334"/>
      <c r="Q21" s="334"/>
      <c r="R21" s="334"/>
      <c r="S21" s="334"/>
      <c r="T21" s="334"/>
      <c r="U21" s="334"/>
      <c r="V21" s="334"/>
      <c r="W21" s="334"/>
      <c r="X21" s="334"/>
      <c r="Y21" s="334"/>
      <c r="Z21" s="65"/>
      <c r="AA21" s="65"/>
      <c r="AB21" s="65"/>
      <c r="AC21" s="65"/>
      <c r="AG21" s="29"/>
      <c r="BH21" s="29"/>
    </row>
    <row r="22" spans="2:60" s="9" customFormat="1" ht="37.5" customHeight="1">
      <c r="B22" s="373" t="s">
        <v>402</v>
      </c>
      <c r="C22" s="373"/>
      <c r="D22" s="373"/>
      <c r="E22" s="374"/>
      <c r="F22" s="375"/>
      <c r="G22" s="375"/>
      <c r="H22" s="375"/>
      <c r="I22" s="375"/>
      <c r="J22" s="375"/>
      <c r="K22" s="375"/>
      <c r="L22" s="375"/>
      <c r="M22" s="375"/>
      <c r="N22" s="375"/>
      <c r="O22" s="375"/>
      <c r="P22" s="375"/>
      <c r="Q22" s="375"/>
      <c r="R22" s="375"/>
      <c r="S22" s="375"/>
      <c r="T22" s="375"/>
      <c r="U22" s="375"/>
      <c r="V22" s="375"/>
      <c r="W22" s="375"/>
      <c r="X22" s="375"/>
      <c r="Y22" s="375"/>
      <c r="Z22" s="65"/>
      <c r="AA22" s="65"/>
      <c r="AB22" s="65"/>
      <c r="AC22" s="65"/>
      <c r="AG22" s="29"/>
      <c r="BH22" s="29"/>
    </row>
    <row r="23" spans="2:60" s="9" customFormat="1" ht="18.75" customHeight="1">
      <c r="B23" s="66"/>
      <c r="C23" s="66"/>
      <c r="D23" s="66"/>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G23" s="29"/>
      <c r="BH23" s="29"/>
    </row>
    <row r="24" spans="2:60" s="62" customFormat="1" ht="22.5" customHeight="1">
      <c r="B24" s="332" t="s">
        <v>162</v>
      </c>
      <c r="C24" s="332"/>
      <c r="D24" s="332"/>
      <c r="E24" s="63"/>
      <c r="F24" s="63"/>
      <c r="G24" s="64"/>
      <c r="H24" s="64"/>
      <c r="I24" s="64"/>
      <c r="J24" s="64"/>
      <c r="K24" s="64"/>
      <c r="L24" s="64"/>
      <c r="M24" s="64"/>
      <c r="N24" s="64"/>
      <c r="O24" s="64"/>
      <c r="P24" s="64"/>
      <c r="Q24" s="64"/>
      <c r="R24" s="64"/>
      <c r="S24" s="64"/>
      <c r="T24" s="64"/>
      <c r="U24" s="64"/>
      <c r="V24" s="64"/>
      <c r="W24" s="64"/>
      <c r="X24" s="64"/>
      <c r="Y24" s="64"/>
      <c r="Z24" s="64"/>
      <c r="AA24" s="64"/>
      <c r="AB24" s="64"/>
      <c r="AC24" s="64"/>
      <c r="BH24" s="182"/>
    </row>
    <row r="25" spans="2:60" s="62" customFormat="1" ht="22.5" customHeight="1">
      <c r="B25" s="368" t="s">
        <v>163</v>
      </c>
      <c r="C25" s="368"/>
      <c r="D25" s="368"/>
      <c r="E25" s="369" t="s">
        <v>72</v>
      </c>
      <c r="F25" s="369"/>
      <c r="G25" s="369"/>
      <c r="H25" s="369"/>
      <c r="I25" s="369"/>
      <c r="J25" s="369"/>
      <c r="K25" s="369"/>
      <c r="L25" s="369"/>
      <c r="M25" s="369"/>
      <c r="N25" s="369"/>
      <c r="O25" s="369"/>
      <c r="P25" s="369"/>
      <c r="Q25" s="369"/>
      <c r="R25" s="369"/>
      <c r="S25" s="369"/>
      <c r="T25" s="369"/>
      <c r="U25" s="369"/>
      <c r="V25" s="369"/>
      <c r="W25" s="369"/>
      <c r="X25" s="369"/>
      <c r="Y25" s="369"/>
      <c r="Z25" s="83"/>
      <c r="AA25" s="83"/>
      <c r="AB25" s="83"/>
      <c r="AC25" s="83"/>
      <c r="BH25" s="182"/>
    </row>
    <row r="26" spans="2:60" s="62" customFormat="1" ht="22.5" customHeight="1">
      <c r="B26" s="368" t="s">
        <v>167</v>
      </c>
      <c r="C26" s="368"/>
      <c r="D26" s="368"/>
      <c r="E26" s="369" t="s">
        <v>168</v>
      </c>
      <c r="F26" s="369"/>
      <c r="G26" s="369"/>
      <c r="H26" s="369"/>
      <c r="I26" s="369"/>
      <c r="J26" s="369"/>
      <c r="K26" s="369"/>
      <c r="L26" s="369"/>
      <c r="M26" s="369"/>
      <c r="N26" s="369"/>
      <c r="O26" s="369"/>
      <c r="P26" s="369"/>
      <c r="Q26" s="369"/>
      <c r="R26" s="369"/>
      <c r="S26" s="369"/>
      <c r="T26" s="369"/>
      <c r="U26" s="369"/>
      <c r="V26" s="369"/>
      <c r="W26" s="369"/>
      <c r="X26" s="369"/>
      <c r="Y26" s="369"/>
      <c r="Z26" s="83"/>
      <c r="AA26" s="83"/>
      <c r="AB26" s="83"/>
      <c r="AC26" s="83"/>
      <c r="BH26" s="182"/>
    </row>
    <row r="27" spans="2:60" s="62" customFormat="1" ht="22.5" customHeight="1">
      <c r="B27" s="368" t="s">
        <v>33</v>
      </c>
      <c r="C27" s="368"/>
      <c r="D27" s="368"/>
      <c r="E27" s="369" t="s">
        <v>164</v>
      </c>
      <c r="F27" s="369"/>
      <c r="G27" s="369"/>
      <c r="H27" s="369"/>
      <c r="I27" s="369"/>
      <c r="J27" s="369"/>
      <c r="K27" s="369"/>
      <c r="L27" s="369"/>
      <c r="M27" s="369"/>
      <c r="N27" s="369"/>
      <c r="O27" s="369"/>
      <c r="P27" s="369"/>
      <c r="Q27" s="369"/>
      <c r="R27" s="369"/>
      <c r="S27" s="369"/>
      <c r="T27" s="369"/>
      <c r="U27" s="369"/>
      <c r="V27" s="369"/>
      <c r="W27" s="369"/>
      <c r="X27" s="369"/>
      <c r="Y27" s="369"/>
      <c r="Z27" s="83"/>
      <c r="AA27" s="83"/>
      <c r="AB27" s="83"/>
      <c r="AC27" s="83"/>
      <c r="BH27" s="182"/>
    </row>
    <row r="28" spans="2:60" s="62" customFormat="1" ht="22.5" customHeight="1">
      <c r="B28" s="368" t="s">
        <v>169</v>
      </c>
      <c r="C28" s="368"/>
      <c r="D28" s="368"/>
      <c r="E28" s="370" t="s">
        <v>170</v>
      </c>
      <c r="F28" s="370"/>
      <c r="G28" s="369"/>
      <c r="H28" s="369"/>
      <c r="I28" s="369"/>
      <c r="J28" s="369"/>
      <c r="K28" s="369"/>
      <c r="L28" s="369"/>
      <c r="M28" s="369"/>
      <c r="N28" s="369"/>
      <c r="O28" s="369"/>
      <c r="P28" s="369"/>
      <c r="Q28" s="369"/>
      <c r="R28" s="369"/>
      <c r="S28" s="369"/>
      <c r="T28" s="369"/>
      <c r="U28" s="369"/>
      <c r="V28" s="369"/>
      <c r="W28" s="369"/>
      <c r="X28" s="369"/>
      <c r="Y28" s="369"/>
      <c r="Z28" s="83"/>
      <c r="AA28" s="83"/>
      <c r="AB28" s="83"/>
      <c r="AC28" s="83"/>
      <c r="BH28" s="182"/>
    </row>
    <row r="29" spans="2:60" s="62" customFormat="1" ht="58.5" customHeight="1">
      <c r="B29" s="368" t="s">
        <v>166</v>
      </c>
      <c r="C29" s="368"/>
      <c r="D29" s="368"/>
      <c r="E29" s="371" t="s">
        <v>394</v>
      </c>
      <c r="F29" s="371"/>
      <c r="G29" s="371"/>
      <c r="H29" s="371"/>
      <c r="I29" s="371"/>
      <c r="J29" s="371"/>
      <c r="K29" s="371"/>
      <c r="L29" s="371"/>
      <c r="M29" s="371"/>
      <c r="N29" s="371"/>
      <c r="O29" s="371"/>
      <c r="P29" s="371"/>
      <c r="Q29" s="371"/>
      <c r="R29" s="371"/>
      <c r="S29" s="371"/>
      <c r="T29" s="371"/>
      <c r="U29" s="371"/>
      <c r="V29" s="371"/>
      <c r="W29" s="371"/>
      <c r="X29" s="371"/>
      <c r="Y29" s="371"/>
      <c r="Z29" s="84"/>
      <c r="AA29" s="84"/>
      <c r="AB29" s="84"/>
      <c r="AC29" s="84"/>
      <c r="BH29" s="182"/>
    </row>
    <row r="30" spans="2:60" s="9" customFormat="1" ht="18.75" customHeight="1">
      <c r="B30" s="66"/>
      <c r="C30" s="66"/>
      <c r="D30" s="66"/>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G30" s="29"/>
      <c r="BH30" s="29"/>
    </row>
    <row r="31" spans="2:60" s="67" customFormat="1" ht="22.5" customHeight="1">
      <c r="B31" s="332" t="s">
        <v>172</v>
      </c>
      <c r="C31" s="332"/>
      <c r="D31" s="332"/>
      <c r="BH31" s="183"/>
    </row>
    <row r="32" spans="2:60" s="67" customFormat="1" ht="22.5" customHeight="1">
      <c r="B32" s="368" t="s">
        <v>176</v>
      </c>
      <c r="C32" s="368"/>
      <c r="D32" s="368"/>
      <c r="E32" s="368" t="s">
        <v>177</v>
      </c>
      <c r="F32" s="368"/>
      <c r="G32" s="368"/>
      <c r="H32" s="368" t="s">
        <v>178</v>
      </c>
      <c r="I32" s="368"/>
      <c r="J32" s="368"/>
      <c r="K32" s="368"/>
      <c r="L32" s="368"/>
      <c r="M32" s="368"/>
      <c r="N32" s="368"/>
      <c r="O32" s="368"/>
      <c r="P32" s="368"/>
      <c r="Q32" s="368"/>
      <c r="R32" s="368"/>
      <c r="S32" s="368"/>
      <c r="T32" s="368"/>
      <c r="U32" s="368"/>
      <c r="V32" s="368"/>
      <c r="W32" s="368"/>
      <c r="X32" s="368"/>
      <c r="Y32" s="368"/>
      <c r="Z32" s="9"/>
      <c r="AA32" s="9"/>
      <c r="AB32" s="9"/>
      <c r="AC32" s="9"/>
      <c r="BH32" s="183"/>
    </row>
    <row r="33" spans="2:60" s="67" customFormat="1" ht="22.5" customHeight="1">
      <c r="B33" s="362" t="s">
        <v>340</v>
      </c>
      <c r="C33" s="362"/>
      <c r="D33" s="362"/>
      <c r="E33" s="361" t="s">
        <v>179</v>
      </c>
      <c r="F33" s="361"/>
      <c r="G33" s="361"/>
      <c r="H33" s="363" t="s">
        <v>181</v>
      </c>
      <c r="I33" s="363"/>
      <c r="J33" s="363"/>
      <c r="K33" s="363"/>
      <c r="L33" s="363"/>
      <c r="M33" s="363"/>
      <c r="N33" s="363"/>
      <c r="O33" s="363"/>
      <c r="P33" s="363"/>
      <c r="Q33" s="363"/>
      <c r="R33" s="363"/>
      <c r="S33" s="363"/>
      <c r="T33" s="363"/>
      <c r="U33" s="363"/>
      <c r="V33" s="363"/>
      <c r="W33" s="363"/>
      <c r="X33" s="363"/>
      <c r="Y33" s="363"/>
      <c r="Z33" s="65"/>
      <c r="AA33" s="65"/>
      <c r="AB33" s="65"/>
      <c r="AC33" s="65"/>
      <c r="BH33" s="183"/>
    </row>
    <row r="34" spans="2:60" s="67" customFormat="1" ht="22.5" customHeight="1">
      <c r="B34" s="362" t="s">
        <v>341</v>
      </c>
      <c r="C34" s="362"/>
      <c r="D34" s="362"/>
      <c r="E34" s="361" t="s">
        <v>182</v>
      </c>
      <c r="F34" s="361"/>
      <c r="G34" s="361"/>
      <c r="H34" s="363" t="s">
        <v>180</v>
      </c>
      <c r="I34" s="363"/>
      <c r="J34" s="363"/>
      <c r="K34" s="363"/>
      <c r="L34" s="363"/>
      <c r="M34" s="363"/>
      <c r="N34" s="363"/>
      <c r="O34" s="363"/>
      <c r="P34" s="363"/>
      <c r="Q34" s="363"/>
      <c r="R34" s="363"/>
      <c r="S34" s="363"/>
      <c r="T34" s="363"/>
      <c r="U34" s="363"/>
      <c r="V34" s="363"/>
      <c r="W34" s="363"/>
      <c r="X34" s="363"/>
      <c r="Y34" s="363"/>
      <c r="Z34" s="65"/>
      <c r="AA34" s="65"/>
      <c r="AB34" s="65"/>
      <c r="AC34" s="65"/>
      <c r="BH34" s="183"/>
    </row>
    <row r="35" spans="2:60" s="67" customFormat="1" ht="22.5" customHeight="1">
      <c r="B35" s="362" t="s">
        <v>342</v>
      </c>
      <c r="C35" s="362"/>
      <c r="D35" s="362"/>
      <c r="E35" s="361" t="s">
        <v>182</v>
      </c>
      <c r="F35" s="361"/>
      <c r="G35" s="361"/>
      <c r="H35" s="363" t="s">
        <v>183</v>
      </c>
      <c r="I35" s="363"/>
      <c r="J35" s="363"/>
      <c r="K35" s="363"/>
      <c r="L35" s="363"/>
      <c r="M35" s="363"/>
      <c r="N35" s="363"/>
      <c r="O35" s="363"/>
      <c r="P35" s="363"/>
      <c r="Q35" s="363"/>
      <c r="R35" s="363"/>
      <c r="S35" s="363"/>
      <c r="T35" s="363"/>
      <c r="U35" s="363"/>
      <c r="V35" s="363"/>
      <c r="W35" s="363"/>
      <c r="X35" s="363"/>
      <c r="Y35" s="363"/>
      <c r="Z35" s="65"/>
      <c r="AA35" s="65"/>
      <c r="AB35" s="65"/>
      <c r="AC35" s="65"/>
      <c r="BH35" s="183"/>
    </row>
    <row r="36" spans="2:60" s="67" customFormat="1" ht="22.5" customHeight="1">
      <c r="B36" s="362" t="s">
        <v>174</v>
      </c>
      <c r="C36" s="362"/>
      <c r="D36" s="362"/>
      <c r="E36" s="361" t="s">
        <v>184</v>
      </c>
      <c r="F36" s="361"/>
      <c r="G36" s="361"/>
      <c r="H36" s="363" t="s">
        <v>185</v>
      </c>
      <c r="I36" s="363"/>
      <c r="J36" s="363"/>
      <c r="K36" s="363"/>
      <c r="L36" s="363"/>
      <c r="M36" s="363"/>
      <c r="N36" s="363"/>
      <c r="O36" s="363"/>
      <c r="P36" s="363"/>
      <c r="Q36" s="363"/>
      <c r="R36" s="363"/>
      <c r="S36" s="363"/>
      <c r="T36" s="363"/>
      <c r="U36" s="363"/>
      <c r="V36" s="363"/>
      <c r="W36" s="363"/>
      <c r="X36" s="363"/>
      <c r="Y36" s="363"/>
      <c r="Z36" s="65"/>
      <c r="AA36" s="65"/>
      <c r="AB36" s="65"/>
      <c r="AC36" s="65"/>
      <c r="BH36" s="183"/>
    </row>
    <row r="37" spans="2:60" s="67" customFormat="1" ht="22.5" customHeight="1">
      <c r="B37" s="362" t="s">
        <v>175</v>
      </c>
      <c r="C37" s="362"/>
      <c r="D37" s="362"/>
      <c r="E37" s="361" t="s">
        <v>184</v>
      </c>
      <c r="F37" s="361"/>
      <c r="G37" s="361"/>
      <c r="H37" s="363" t="s">
        <v>186</v>
      </c>
      <c r="I37" s="363"/>
      <c r="J37" s="363"/>
      <c r="K37" s="363"/>
      <c r="L37" s="363"/>
      <c r="M37" s="363"/>
      <c r="N37" s="363"/>
      <c r="O37" s="363"/>
      <c r="P37" s="363"/>
      <c r="Q37" s="363"/>
      <c r="R37" s="363"/>
      <c r="S37" s="363"/>
      <c r="T37" s="363"/>
      <c r="U37" s="363"/>
      <c r="V37" s="363"/>
      <c r="W37" s="363"/>
      <c r="X37" s="363"/>
      <c r="Y37" s="363"/>
      <c r="Z37" s="65"/>
      <c r="AA37" s="65"/>
      <c r="AB37" s="65"/>
      <c r="AC37" s="65"/>
      <c r="BH37" s="183"/>
    </row>
    <row r="38" spans="2:60" s="67" customFormat="1" ht="18.75">
      <c r="B38" s="71"/>
      <c r="C38" s="71"/>
      <c r="D38" s="71"/>
      <c r="E38" s="72"/>
      <c r="F38" s="72"/>
      <c r="G38" s="71"/>
      <c r="H38" s="71"/>
      <c r="I38" s="71"/>
      <c r="J38" s="71"/>
      <c r="K38" s="71"/>
      <c r="L38" s="71"/>
      <c r="M38" s="71"/>
      <c r="N38" s="71"/>
      <c r="O38" s="71"/>
      <c r="P38" s="71"/>
      <c r="Q38" s="71"/>
      <c r="R38" s="71"/>
      <c r="S38" s="71"/>
      <c r="T38" s="71"/>
      <c r="U38" s="71"/>
      <c r="V38" s="71"/>
      <c r="W38" s="71"/>
      <c r="X38" s="71"/>
      <c r="Y38" s="71"/>
      <c r="Z38" s="71"/>
      <c r="AA38" s="71"/>
      <c r="AB38" s="71"/>
      <c r="AC38" s="71"/>
      <c r="BH38" s="183"/>
    </row>
    <row r="39" spans="2:60" s="67" customFormat="1" ht="22.5" customHeight="1">
      <c r="B39" s="332" t="s">
        <v>173</v>
      </c>
      <c r="C39" s="332"/>
      <c r="D39" s="332"/>
      <c r="E39" s="332"/>
      <c r="F39" s="332"/>
      <c r="G39" s="332"/>
      <c r="H39" s="332"/>
      <c r="I39" s="332"/>
      <c r="J39" s="332"/>
      <c r="K39" s="332"/>
      <c r="L39" s="332"/>
      <c r="M39" s="68"/>
      <c r="N39" s="69"/>
      <c r="O39" s="69"/>
      <c r="P39" s="69"/>
      <c r="Q39" s="69"/>
      <c r="R39" s="69"/>
      <c r="S39" s="69"/>
      <c r="T39" s="69"/>
      <c r="U39" s="62"/>
      <c r="V39" s="70"/>
      <c r="W39" s="62"/>
      <c r="X39" s="62"/>
      <c r="Y39" s="62"/>
      <c r="Z39" s="62"/>
      <c r="AA39" s="62"/>
      <c r="AB39" s="62"/>
      <c r="AC39" s="62"/>
      <c r="AD39" s="62"/>
      <c r="BH39" s="183"/>
    </row>
    <row r="40" spans="2:60" s="67" customFormat="1" ht="24">
      <c r="B40" s="159"/>
      <c r="C40" s="367" t="s">
        <v>354</v>
      </c>
      <c r="D40" s="367"/>
      <c r="E40" s="367"/>
      <c r="F40" s="367"/>
      <c r="G40" s="367"/>
      <c r="H40" s="367"/>
      <c r="I40" s="160"/>
      <c r="J40" s="160"/>
      <c r="K40" s="367" t="s">
        <v>353</v>
      </c>
      <c r="L40" s="367"/>
      <c r="M40" s="367"/>
      <c r="N40" s="367"/>
      <c r="O40" s="367"/>
      <c r="P40" s="367"/>
      <c r="Q40" s="161"/>
      <c r="R40" s="161"/>
      <c r="S40" s="367" t="s">
        <v>352</v>
      </c>
      <c r="T40" s="367"/>
      <c r="U40" s="367"/>
      <c r="V40" s="367"/>
      <c r="W40" s="162"/>
      <c r="X40" s="162"/>
      <c r="Y40" s="163"/>
      <c r="Z40" s="62"/>
      <c r="AA40" s="62"/>
      <c r="AB40" s="62"/>
      <c r="AC40" s="62"/>
      <c r="AD40" s="62"/>
      <c r="BH40" s="183"/>
    </row>
    <row r="41" spans="2:60" s="67" customFormat="1" ht="18.75">
      <c r="B41" s="164"/>
      <c r="C41" s="165"/>
      <c r="D41" s="166"/>
      <c r="E41" s="167"/>
      <c r="F41" s="167"/>
      <c r="G41" s="166"/>
      <c r="H41" s="168"/>
      <c r="I41" s="169"/>
      <c r="J41" s="170"/>
      <c r="K41" s="171"/>
      <c r="L41" s="170"/>
      <c r="M41" s="170"/>
      <c r="N41" s="169"/>
      <c r="O41" s="169"/>
      <c r="P41" s="169"/>
      <c r="Q41" s="168"/>
      <c r="R41" s="168"/>
      <c r="S41" s="169"/>
      <c r="T41" s="169"/>
      <c r="U41" s="172"/>
      <c r="V41" s="169"/>
      <c r="W41" s="168"/>
      <c r="X41" s="168"/>
      <c r="Y41" s="173"/>
      <c r="Z41" s="62"/>
      <c r="AA41" s="62"/>
      <c r="AB41" s="62"/>
      <c r="AC41" s="62"/>
      <c r="AD41" s="62"/>
      <c r="AE41" s="62"/>
      <c r="BH41" s="183"/>
    </row>
    <row r="42" spans="2:60" s="67" customFormat="1" ht="18.75">
      <c r="B42" s="164"/>
      <c r="C42" s="165"/>
      <c r="D42" s="166"/>
      <c r="E42" s="167"/>
      <c r="F42" s="167"/>
      <c r="G42" s="166"/>
      <c r="H42" s="168"/>
      <c r="I42" s="169"/>
      <c r="J42" s="169"/>
      <c r="K42" s="171"/>
      <c r="L42" s="172"/>
      <c r="M42" s="170"/>
      <c r="N42" s="169"/>
      <c r="O42" s="169"/>
      <c r="P42" s="169"/>
      <c r="Q42" s="168"/>
      <c r="R42" s="168"/>
      <c r="S42" s="169"/>
      <c r="T42" s="169"/>
      <c r="U42" s="172"/>
      <c r="V42" s="169"/>
      <c r="W42" s="168"/>
      <c r="X42" s="168"/>
      <c r="Y42" s="173"/>
      <c r="Z42" s="62"/>
      <c r="AA42" s="62"/>
      <c r="AB42" s="62"/>
      <c r="AC42" s="62"/>
      <c r="AD42" s="62"/>
      <c r="BH42" s="183"/>
    </row>
    <row r="43" spans="2:60" s="67" customFormat="1" ht="18.75">
      <c r="B43" s="164"/>
      <c r="C43" s="165"/>
      <c r="D43" s="166"/>
      <c r="E43" s="167"/>
      <c r="F43" s="167"/>
      <c r="G43" s="166"/>
      <c r="H43" s="168"/>
      <c r="I43" s="169"/>
      <c r="J43" s="360"/>
      <c r="K43" s="171"/>
      <c r="L43" s="172"/>
      <c r="M43" s="170"/>
      <c r="N43" s="169"/>
      <c r="O43" s="169"/>
      <c r="P43" s="169"/>
      <c r="Q43" s="168"/>
      <c r="R43" s="168"/>
      <c r="S43" s="169"/>
      <c r="T43" s="169"/>
      <c r="U43" s="172"/>
      <c r="V43" s="169"/>
      <c r="W43" s="168"/>
      <c r="X43" s="168"/>
      <c r="Y43" s="173"/>
      <c r="Z43" s="62"/>
      <c r="AA43" s="62"/>
      <c r="AB43" s="62"/>
      <c r="AC43" s="62"/>
      <c r="AD43" s="62"/>
      <c r="BH43" s="183"/>
    </row>
    <row r="44" spans="2:60" s="67" customFormat="1" ht="18.75">
      <c r="B44" s="164"/>
      <c r="C44" s="172"/>
      <c r="D44" s="172"/>
      <c r="E44" s="172"/>
      <c r="F44" s="172"/>
      <c r="G44" s="172"/>
      <c r="H44" s="172"/>
      <c r="I44" s="172"/>
      <c r="J44" s="360"/>
      <c r="K44" s="172"/>
      <c r="L44" s="172"/>
      <c r="M44" s="172"/>
      <c r="N44" s="172"/>
      <c r="O44" s="172"/>
      <c r="P44" s="172"/>
      <c r="Q44" s="172"/>
      <c r="R44" s="172"/>
      <c r="S44" s="172"/>
      <c r="T44" s="172"/>
      <c r="U44" s="172"/>
      <c r="V44" s="172"/>
      <c r="W44" s="172"/>
      <c r="X44" s="172"/>
      <c r="Y44" s="174"/>
      <c r="AE44" s="71"/>
      <c r="BH44" s="183"/>
    </row>
    <row r="45" spans="2:60" s="67" customFormat="1" ht="18.75">
      <c r="B45" s="164"/>
      <c r="C45" s="172"/>
      <c r="D45" s="172"/>
      <c r="E45" s="172"/>
      <c r="F45" s="172"/>
      <c r="G45" s="172"/>
      <c r="H45" s="172"/>
      <c r="I45" s="172"/>
      <c r="J45" s="175"/>
      <c r="K45" s="172"/>
      <c r="L45" s="172"/>
      <c r="M45" s="172"/>
      <c r="N45" s="172"/>
      <c r="O45" s="172"/>
      <c r="P45" s="172"/>
      <c r="Q45" s="172"/>
      <c r="R45" s="172"/>
      <c r="S45" s="172"/>
      <c r="T45" s="172"/>
      <c r="U45" s="172"/>
      <c r="V45" s="172"/>
      <c r="W45" s="172"/>
      <c r="X45" s="172"/>
      <c r="Y45" s="174"/>
      <c r="AE45" s="71"/>
      <c r="BH45" s="183"/>
    </row>
    <row r="46" spans="2:60" s="67" customFormat="1" ht="18.75">
      <c r="B46" s="164"/>
      <c r="C46" s="172"/>
      <c r="D46" s="172"/>
      <c r="E46" s="172"/>
      <c r="F46" s="172"/>
      <c r="G46" s="172"/>
      <c r="H46" s="172"/>
      <c r="I46" s="172"/>
      <c r="J46" s="175"/>
      <c r="K46" s="172"/>
      <c r="L46" s="172"/>
      <c r="M46" s="172"/>
      <c r="N46" s="172"/>
      <c r="O46" s="172"/>
      <c r="P46" s="172"/>
      <c r="Q46" s="172"/>
      <c r="R46" s="172"/>
      <c r="S46" s="172"/>
      <c r="T46" s="172"/>
      <c r="U46" s="172"/>
      <c r="V46" s="172"/>
      <c r="W46" s="172"/>
      <c r="X46" s="172"/>
      <c r="Y46" s="174"/>
      <c r="AE46" s="71"/>
      <c r="BH46" s="183"/>
    </row>
    <row r="47" spans="2:60" s="67" customFormat="1" ht="18.75">
      <c r="B47" s="164"/>
      <c r="C47" s="172"/>
      <c r="D47" s="172"/>
      <c r="E47" s="172"/>
      <c r="F47" s="172"/>
      <c r="G47" s="172"/>
      <c r="H47" s="172"/>
      <c r="I47" s="172"/>
      <c r="J47" s="172"/>
      <c r="K47" s="172"/>
      <c r="L47" s="172"/>
      <c r="M47" s="172"/>
      <c r="N47" s="172"/>
      <c r="O47" s="172"/>
      <c r="P47" s="172"/>
      <c r="Q47" s="172"/>
      <c r="R47" s="172"/>
      <c r="S47" s="172"/>
      <c r="T47" s="172"/>
      <c r="U47" s="172"/>
      <c r="V47" s="172"/>
      <c r="W47" s="172"/>
      <c r="X47" s="172"/>
      <c r="Y47" s="174"/>
      <c r="AE47" s="71"/>
      <c r="BH47" s="183"/>
    </row>
    <row r="48" spans="2:60" s="67" customFormat="1" ht="18.75">
      <c r="B48" s="164"/>
      <c r="C48" s="172"/>
      <c r="D48" s="172"/>
      <c r="E48" s="172"/>
      <c r="F48" s="172"/>
      <c r="G48" s="172"/>
      <c r="H48" s="172"/>
      <c r="I48" s="172"/>
      <c r="J48" s="172"/>
      <c r="K48" s="172"/>
      <c r="L48" s="172"/>
      <c r="M48" s="172"/>
      <c r="N48" s="172"/>
      <c r="O48" s="172"/>
      <c r="P48" s="172"/>
      <c r="Q48" s="172"/>
      <c r="R48" s="172"/>
      <c r="S48" s="172"/>
      <c r="T48" s="172"/>
      <c r="U48" s="172"/>
      <c r="V48" s="172"/>
      <c r="W48" s="172"/>
      <c r="X48" s="172"/>
      <c r="Y48" s="174"/>
      <c r="BH48" s="183"/>
    </row>
    <row r="49" spans="2:95" s="67" customFormat="1" ht="18.75">
      <c r="B49" s="164"/>
      <c r="C49" s="172"/>
      <c r="D49" s="172"/>
      <c r="E49" s="172"/>
      <c r="F49" s="172"/>
      <c r="G49" s="172"/>
      <c r="H49" s="172"/>
      <c r="I49" s="172"/>
      <c r="J49" s="172"/>
      <c r="K49" s="172"/>
      <c r="L49" s="356"/>
      <c r="M49" s="172"/>
      <c r="N49" s="172"/>
      <c r="O49" s="172"/>
      <c r="P49" s="172"/>
      <c r="Q49" s="172"/>
      <c r="R49" s="172"/>
      <c r="S49" s="172"/>
      <c r="T49" s="172"/>
      <c r="U49" s="172"/>
      <c r="V49" s="172"/>
      <c r="W49" s="172"/>
      <c r="X49" s="172"/>
      <c r="Y49" s="174"/>
      <c r="BH49" s="183"/>
    </row>
    <row r="50" spans="2:95" s="67" customFormat="1" ht="18.75">
      <c r="B50" s="164"/>
      <c r="C50" s="172"/>
      <c r="D50" s="172"/>
      <c r="E50" s="172"/>
      <c r="F50" s="172"/>
      <c r="G50" s="172"/>
      <c r="H50" s="172"/>
      <c r="I50" s="172"/>
      <c r="J50" s="172"/>
      <c r="K50" s="172"/>
      <c r="L50" s="356"/>
      <c r="M50" s="172"/>
      <c r="N50" s="172"/>
      <c r="O50" s="172"/>
      <c r="P50" s="172"/>
      <c r="Q50" s="172"/>
      <c r="R50" s="172"/>
      <c r="S50" s="176"/>
      <c r="T50" s="176"/>
      <c r="U50" s="172"/>
      <c r="V50" s="172"/>
      <c r="W50" s="172"/>
      <c r="X50" s="172"/>
      <c r="Y50" s="174"/>
      <c r="BH50" s="183"/>
    </row>
    <row r="51" spans="2:95" s="67" customFormat="1" ht="18.75">
      <c r="B51" s="164"/>
      <c r="C51" s="172"/>
      <c r="D51" s="172"/>
      <c r="E51" s="172"/>
      <c r="F51" s="172"/>
      <c r="G51" s="172"/>
      <c r="H51" s="172"/>
      <c r="I51" s="172"/>
      <c r="J51" s="172"/>
      <c r="K51" s="172"/>
      <c r="L51" s="356"/>
      <c r="M51" s="172"/>
      <c r="N51" s="172"/>
      <c r="O51" s="172"/>
      <c r="P51" s="172"/>
      <c r="Q51" s="172"/>
      <c r="R51" s="172"/>
      <c r="S51" s="172"/>
      <c r="T51" s="172"/>
      <c r="U51" s="172"/>
      <c r="V51" s="172"/>
      <c r="W51" s="172"/>
      <c r="X51" s="172"/>
      <c r="Y51" s="174"/>
      <c r="BH51" s="183"/>
    </row>
    <row r="52" spans="2:95" s="67" customFormat="1" ht="18.75">
      <c r="B52" s="164"/>
      <c r="C52" s="172"/>
      <c r="D52" s="172"/>
      <c r="E52" s="172"/>
      <c r="F52" s="172"/>
      <c r="G52" s="172"/>
      <c r="H52" s="172"/>
      <c r="I52" s="172"/>
      <c r="J52" s="172"/>
      <c r="K52" s="172"/>
      <c r="L52" s="172"/>
      <c r="M52" s="172"/>
      <c r="N52" s="172"/>
      <c r="O52" s="172"/>
      <c r="P52" s="172"/>
      <c r="Q52" s="172"/>
      <c r="R52" s="172"/>
      <c r="S52" s="172"/>
      <c r="T52" s="172"/>
      <c r="U52" s="172"/>
      <c r="V52" s="172"/>
      <c r="W52" s="172"/>
      <c r="X52" s="172"/>
      <c r="Y52" s="174"/>
      <c r="BH52" s="183"/>
    </row>
    <row r="53" spans="2:95" s="67" customFormat="1" ht="18.75">
      <c r="B53" s="164"/>
      <c r="C53" s="172"/>
      <c r="D53" s="172"/>
      <c r="E53" s="172"/>
      <c r="F53" s="172"/>
      <c r="G53" s="172"/>
      <c r="H53" s="172"/>
      <c r="I53" s="172"/>
      <c r="J53" s="172"/>
      <c r="K53" s="172"/>
      <c r="L53" s="172"/>
      <c r="M53" s="172"/>
      <c r="N53" s="172"/>
      <c r="O53" s="172"/>
      <c r="P53" s="172"/>
      <c r="Q53" s="172"/>
      <c r="R53" s="172"/>
      <c r="S53" s="172"/>
      <c r="T53" s="172"/>
      <c r="U53" s="172"/>
      <c r="V53" s="172"/>
      <c r="W53" s="172"/>
      <c r="X53" s="172"/>
      <c r="Y53" s="174"/>
      <c r="BH53" s="183"/>
    </row>
    <row r="54" spans="2:95" s="67" customFormat="1" ht="18.75">
      <c r="B54" s="164"/>
      <c r="C54" s="172"/>
      <c r="D54" s="172"/>
      <c r="E54" s="172"/>
      <c r="F54" s="172"/>
      <c r="G54" s="172"/>
      <c r="H54" s="172"/>
      <c r="I54" s="172"/>
      <c r="J54" s="172"/>
      <c r="K54" s="172"/>
      <c r="L54" s="356"/>
      <c r="M54" s="172"/>
      <c r="N54" s="172"/>
      <c r="O54" s="172"/>
      <c r="P54" s="172"/>
      <c r="Q54" s="172"/>
      <c r="R54" s="172"/>
      <c r="S54" s="172"/>
      <c r="T54" s="172"/>
      <c r="U54" s="172"/>
      <c r="V54" s="172"/>
      <c r="W54" s="172"/>
      <c r="X54" s="172"/>
      <c r="Y54" s="174"/>
      <c r="BH54" s="183"/>
    </row>
    <row r="55" spans="2:95" s="67" customFormat="1" ht="18.75">
      <c r="B55" s="177"/>
      <c r="C55" s="178"/>
      <c r="D55" s="178"/>
      <c r="E55" s="178"/>
      <c r="F55" s="178"/>
      <c r="G55" s="178"/>
      <c r="H55" s="178"/>
      <c r="I55" s="178"/>
      <c r="J55" s="178"/>
      <c r="K55" s="178"/>
      <c r="L55" s="357"/>
      <c r="M55" s="178"/>
      <c r="N55" s="178"/>
      <c r="O55" s="178"/>
      <c r="P55" s="178"/>
      <c r="Q55" s="178"/>
      <c r="R55" s="178"/>
      <c r="S55" s="178"/>
      <c r="T55" s="178"/>
      <c r="U55" s="178"/>
      <c r="V55" s="178"/>
      <c r="W55" s="178"/>
      <c r="X55" s="178"/>
      <c r="Y55" s="179"/>
      <c r="BH55" s="183"/>
    </row>
    <row r="56" spans="2:95" s="11" customFormat="1" ht="18.75" customHeight="1">
      <c r="C56" s="27"/>
      <c r="E56" s="12"/>
      <c r="F56" s="12"/>
      <c r="G56" s="13"/>
      <c r="H56" s="13"/>
      <c r="I56" s="13"/>
      <c r="J56" s="13"/>
      <c r="K56" s="13"/>
      <c r="L56" s="13"/>
      <c r="M56" s="13"/>
      <c r="N56" s="13"/>
      <c r="O56" s="13"/>
      <c r="P56" s="13"/>
      <c r="Q56" s="13"/>
      <c r="R56" s="13"/>
      <c r="S56" s="13"/>
      <c r="T56" s="13"/>
      <c r="U56" s="13"/>
      <c r="V56" s="13"/>
      <c r="W56" s="13"/>
      <c r="X56" s="13"/>
      <c r="Y56" s="13"/>
      <c r="Z56" s="13"/>
      <c r="AA56" s="13"/>
      <c r="AB56" s="13"/>
      <c r="AC56" s="13"/>
      <c r="AG56" s="30"/>
      <c r="BH56" s="30"/>
    </row>
    <row r="57" spans="2:95" s="9" customFormat="1" ht="24">
      <c r="B57" s="332" t="s">
        <v>29</v>
      </c>
      <c r="C57" s="332"/>
      <c r="D57" s="332"/>
      <c r="E57" s="332"/>
      <c r="F57" s="332"/>
      <c r="G57" s="332"/>
      <c r="H57" s="14"/>
      <c r="I57" s="14"/>
      <c r="J57" s="14"/>
      <c r="K57" s="14"/>
      <c r="L57" s="14"/>
      <c r="AG57" s="29"/>
      <c r="BH57" s="29"/>
    </row>
    <row r="58" spans="2:95" s="9" customFormat="1" ht="22.5" customHeight="1">
      <c r="B58" s="307" t="s">
        <v>30</v>
      </c>
      <c r="C58" s="307"/>
      <c r="D58" s="364">
        <v>9</v>
      </c>
      <c r="E58" s="364"/>
      <c r="F58" s="364"/>
      <c r="G58" s="364"/>
      <c r="H58" s="16" t="s">
        <v>31</v>
      </c>
      <c r="I58" s="15"/>
      <c r="J58" s="15"/>
      <c r="K58" s="15"/>
      <c r="L58" s="15"/>
      <c r="M58" s="15"/>
      <c r="N58" s="15"/>
      <c r="O58" s="15"/>
      <c r="P58" s="15"/>
      <c r="Q58" s="15"/>
      <c r="R58" s="15"/>
      <c r="S58" s="15"/>
      <c r="T58" s="15"/>
      <c r="U58" s="15"/>
      <c r="V58" s="15"/>
      <c r="W58" s="15"/>
      <c r="X58" s="15"/>
      <c r="Y58" s="15"/>
      <c r="Z58" s="15"/>
      <c r="AA58" s="15"/>
      <c r="AB58" s="15"/>
      <c r="AC58" s="15"/>
      <c r="AG58" s="29"/>
      <c r="BH58" s="29"/>
    </row>
    <row r="59" spans="2:95" s="9" customFormat="1" ht="18.75">
      <c r="C59" s="26"/>
      <c r="AG59" s="29"/>
      <c r="BH59" s="29"/>
    </row>
    <row r="60" spans="2:95" s="9" customFormat="1" ht="22.5" customHeight="1">
      <c r="B60" s="365" t="s">
        <v>165</v>
      </c>
      <c r="C60" s="365"/>
      <c r="D60" s="365"/>
      <c r="E60" s="365"/>
      <c r="F60" s="240"/>
      <c r="G60" s="18"/>
      <c r="H60" s="18"/>
      <c r="I60" s="18"/>
      <c r="J60" s="18"/>
      <c r="K60" s="18"/>
      <c r="L60" s="18"/>
      <c r="AG60" s="29"/>
      <c r="BH60" s="29"/>
    </row>
    <row r="61" spans="2:95" s="9" customFormat="1" ht="25.5" customHeight="1">
      <c r="B61" s="74"/>
      <c r="C61" s="292" t="s">
        <v>34</v>
      </c>
      <c r="D61" s="293"/>
      <c r="E61" s="293"/>
      <c r="F61" s="293"/>
      <c r="G61" s="293"/>
      <c r="H61" s="293"/>
      <c r="I61" s="293"/>
      <c r="J61" s="293"/>
      <c r="K61" s="293"/>
      <c r="L61" s="293"/>
      <c r="M61" s="293"/>
      <c r="N61" s="293"/>
      <c r="O61" s="293"/>
      <c r="P61" s="293"/>
      <c r="Q61" s="293"/>
      <c r="R61" s="293"/>
      <c r="S61" s="293"/>
      <c r="T61" s="366"/>
      <c r="U61" s="75" t="s">
        <v>35</v>
      </c>
      <c r="V61" s="292" t="s">
        <v>36</v>
      </c>
      <c r="W61" s="293"/>
      <c r="X61" s="293"/>
      <c r="Y61" s="293"/>
      <c r="Z61" s="185" t="s">
        <v>211</v>
      </c>
      <c r="AA61" s="308" t="s">
        <v>212</v>
      </c>
      <c r="AB61" s="308"/>
      <c r="AC61" s="309"/>
      <c r="AD61" s="307" t="s">
        <v>120</v>
      </c>
      <c r="AE61" s="307"/>
      <c r="AF61" s="307"/>
      <c r="AG61" s="307"/>
      <c r="AH61" s="307"/>
      <c r="AI61" s="186"/>
      <c r="AJ61" s="187"/>
      <c r="AK61" s="188"/>
      <c r="AL61" s="294" t="s">
        <v>223</v>
      </c>
      <c r="AM61" s="295"/>
      <c r="AN61" s="295"/>
      <c r="AO61" s="295"/>
      <c r="AP61" s="295"/>
      <c r="AQ61" s="295"/>
      <c r="AR61" s="295"/>
      <c r="AS61" s="295"/>
      <c r="AT61" s="295"/>
      <c r="AU61" s="295"/>
      <c r="AV61" s="295"/>
      <c r="AW61" s="295"/>
      <c r="AX61" s="295"/>
      <c r="AY61" s="296"/>
      <c r="AZ61" s="294" t="s">
        <v>224</v>
      </c>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6"/>
      <c r="BY61" s="294" t="s">
        <v>228</v>
      </c>
      <c r="BZ61" s="295"/>
      <c r="CA61" s="295"/>
      <c r="CB61" s="295"/>
      <c r="CC61" s="295"/>
      <c r="CD61" s="295"/>
      <c r="CE61" s="295"/>
      <c r="CF61" s="295"/>
      <c r="CG61" s="295"/>
      <c r="CH61" s="295"/>
      <c r="CI61" s="295"/>
      <c r="CJ61" s="295"/>
      <c r="CK61" s="296"/>
      <c r="CL61" s="284" t="s">
        <v>252</v>
      </c>
      <c r="CM61" s="285"/>
      <c r="CN61" s="285"/>
      <c r="CO61" s="285"/>
      <c r="CP61" s="285"/>
      <c r="CQ61" s="286"/>
    </row>
    <row r="62" spans="2:95" s="9" customFormat="1" ht="19.5" customHeight="1">
      <c r="B62" s="320" t="s">
        <v>23</v>
      </c>
      <c r="C62" s="322" t="s">
        <v>37</v>
      </c>
      <c r="D62" s="324" t="s">
        <v>38</v>
      </c>
      <c r="E62" s="326" t="s">
        <v>379</v>
      </c>
      <c r="F62" s="358" t="s">
        <v>403</v>
      </c>
      <c r="G62" s="327" t="s">
        <v>380</v>
      </c>
      <c r="H62" s="328" t="s">
        <v>349</v>
      </c>
      <c r="I62" s="295"/>
      <c r="J62" s="295"/>
      <c r="K62" s="295"/>
      <c r="L62" s="295"/>
      <c r="M62" s="329"/>
      <c r="N62" s="328" t="s">
        <v>350</v>
      </c>
      <c r="O62" s="295"/>
      <c r="P62" s="295"/>
      <c r="Q62" s="329"/>
      <c r="R62" s="312" t="s">
        <v>358</v>
      </c>
      <c r="S62" s="312" t="s">
        <v>359</v>
      </c>
      <c r="T62" s="312" t="s">
        <v>41</v>
      </c>
      <c r="U62" s="310" t="s">
        <v>42</v>
      </c>
      <c r="V62" s="316" t="s">
        <v>43</v>
      </c>
      <c r="W62" s="316" t="s">
        <v>44</v>
      </c>
      <c r="X62" s="316" t="s">
        <v>45</v>
      </c>
      <c r="Y62" s="305" t="s">
        <v>46</v>
      </c>
      <c r="Z62" s="287" t="s">
        <v>360</v>
      </c>
      <c r="AA62" s="287" t="s">
        <v>361</v>
      </c>
      <c r="AB62" s="287" t="s">
        <v>362</v>
      </c>
      <c r="AC62" s="288" t="s">
        <v>363</v>
      </c>
      <c r="AD62" s="318" t="s">
        <v>187</v>
      </c>
      <c r="AE62" s="308" t="s">
        <v>57</v>
      </c>
      <c r="AF62" s="311" t="s">
        <v>60</v>
      </c>
      <c r="AG62" s="313" t="s">
        <v>59</v>
      </c>
      <c r="AH62" s="309" t="s">
        <v>58</v>
      </c>
      <c r="AI62" s="189"/>
      <c r="AJ62" s="190"/>
      <c r="AK62" s="191"/>
      <c r="AL62" s="297" t="s">
        <v>230</v>
      </c>
      <c r="AM62" s="298"/>
      <c r="AN62" s="298"/>
      <c r="AO62" s="298"/>
      <c r="AP62" s="298"/>
      <c r="AQ62" s="298"/>
      <c r="AR62" s="298"/>
      <c r="AS62" s="298"/>
      <c r="AT62" s="298"/>
      <c r="AU62" s="298"/>
      <c r="AV62" s="299"/>
      <c r="AW62" s="300" t="s">
        <v>229</v>
      </c>
      <c r="AX62" s="298"/>
      <c r="AY62" s="301"/>
      <c r="AZ62" s="302" t="s">
        <v>234</v>
      </c>
      <c r="BA62" s="303"/>
      <c r="BB62" s="303"/>
      <c r="BC62" s="303"/>
      <c r="BD62" s="303"/>
      <c r="BE62" s="303"/>
      <c r="BF62" s="303"/>
      <c r="BG62" s="303"/>
      <c r="BH62" s="303"/>
      <c r="BI62" s="303"/>
      <c r="BJ62" s="303"/>
      <c r="BK62" s="303"/>
      <c r="BL62" s="303"/>
      <c r="BM62" s="303"/>
      <c r="BN62" s="303"/>
      <c r="BO62" s="303"/>
      <c r="BP62" s="303"/>
      <c r="BQ62" s="303" t="s">
        <v>233</v>
      </c>
      <c r="BR62" s="303"/>
      <c r="BS62" s="303"/>
      <c r="BT62" s="303"/>
      <c r="BU62" s="303"/>
      <c r="BV62" s="303"/>
      <c r="BW62" s="303"/>
      <c r="BX62" s="304"/>
      <c r="BY62" s="302" t="s">
        <v>245</v>
      </c>
      <c r="BZ62" s="303"/>
      <c r="CA62" s="303"/>
      <c r="CB62" s="303"/>
      <c r="CC62" s="303"/>
      <c r="CD62" s="303"/>
      <c r="CE62" s="303"/>
      <c r="CF62" s="303"/>
      <c r="CG62" s="303" t="s">
        <v>246</v>
      </c>
      <c r="CH62" s="303"/>
      <c r="CI62" s="303"/>
      <c r="CJ62" s="303"/>
      <c r="CK62" s="304"/>
      <c r="CL62" s="289" t="s">
        <v>234</v>
      </c>
      <c r="CM62" s="290"/>
      <c r="CN62" s="290"/>
      <c r="CO62" s="290"/>
      <c r="CP62" s="290"/>
      <c r="CQ62" s="291"/>
    </row>
    <row r="63" spans="2:95" s="9" customFormat="1" ht="31.5" customHeight="1">
      <c r="B63" s="321"/>
      <c r="C63" s="323"/>
      <c r="D63" s="325"/>
      <c r="E63" s="306"/>
      <c r="F63" s="359"/>
      <c r="G63" s="317"/>
      <c r="H63" s="77" t="s">
        <v>47</v>
      </c>
      <c r="I63" s="78" t="s">
        <v>48</v>
      </c>
      <c r="J63" s="78" t="s">
        <v>49</v>
      </c>
      <c r="K63" s="78" t="s">
        <v>50</v>
      </c>
      <c r="L63" s="78" t="s">
        <v>51</v>
      </c>
      <c r="M63" s="78" t="s">
        <v>52</v>
      </c>
      <c r="N63" s="79" t="s">
        <v>53</v>
      </c>
      <c r="O63" s="79" t="s">
        <v>54</v>
      </c>
      <c r="P63" s="79" t="s">
        <v>55</v>
      </c>
      <c r="Q63" s="79" t="s">
        <v>56</v>
      </c>
      <c r="R63" s="330"/>
      <c r="S63" s="330"/>
      <c r="T63" s="330"/>
      <c r="U63" s="330"/>
      <c r="V63" s="317"/>
      <c r="W63" s="317"/>
      <c r="X63" s="317"/>
      <c r="Y63" s="306"/>
      <c r="Z63" s="287"/>
      <c r="AA63" s="287"/>
      <c r="AB63" s="287"/>
      <c r="AC63" s="288"/>
      <c r="AD63" s="319"/>
      <c r="AE63" s="310"/>
      <c r="AF63" s="312"/>
      <c r="AG63" s="314"/>
      <c r="AH63" s="315"/>
      <c r="AI63" s="207" t="s">
        <v>345</v>
      </c>
      <c r="AJ63" s="207" t="s">
        <v>343</v>
      </c>
      <c r="AK63" s="207" t="s">
        <v>344</v>
      </c>
      <c r="AL63" s="207" t="s">
        <v>213</v>
      </c>
      <c r="AM63" s="208" t="s">
        <v>65</v>
      </c>
      <c r="AN63" s="208" t="s">
        <v>364</v>
      </c>
      <c r="AO63" s="208" t="s">
        <v>365</v>
      </c>
      <c r="AP63" s="208" t="s">
        <v>214</v>
      </c>
      <c r="AQ63" s="208" t="s">
        <v>141</v>
      </c>
      <c r="AR63" s="208" t="s">
        <v>366</v>
      </c>
      <c r="AS63" s="208" t="s">
        <v>367</v>
      </c>
      <c r="AT63" s="208" t="s">
        <v>142</v>
      </c>
      <c r="AU63" s="209" t="s">
        <v>231</v>
      </c>
      <c r="AV63" s="209" t="s">
        <v>232</v>
      </c>
      <c r="AW63" s="208" t="s">
        <v>76</v>
      </c>
      <c r="AX63" s="208" t="s">
        <v>77</v>
      </c>
      <c r="AY63" s="208" t="s">
        <v>78</v>
      </c>
      <c r="AZ63" s="210" t="s">
        <v>215</v>
      </c>
      <c r="BA63" s="208" t="s">
        <v>216</v>
      </c>
      <c r="BB63" s="208" t="s">
        <v>368</v>
      </c>
      <c r="BC63" s="211" t="s">
        <v>217</v>
      </c>
      <c r="BD63" s="211" t="s">
        <v>218</v>
      </c>
      <c r="BE63" s="208" t="s">
        <v>219</v>
      </c>
      <c r="BF63" s="208" t="s">
        <v>220</v>
      </c>
      <c r="BG63" s="208" t="s">
        <v>369</v>
      </c>
      <c r="BH63" s="212" t="s">
        <v>347</v>
      </c>
      <c r="BI63" s="211" t="s">
        <v>348</v>
      </c>
      <c r="BJ63" s="211" t="s">
        <v>370</v>
      </c>
      <c r="BK63" s="211" t="s">
        <v>221</v>
      </c>
      <c r="BL63" s="211" t="s">
        <v>222</v>
      </c>
      <c r="BM63" s="211" t="s">
        <v>237</v>
      </c>
      <c r="BN63" s="211" t="s">
        <v>346</v>
      </c>
      <c r="BO63" s="211" t="s">
        <v>235</v>
      </c>
      <c r="BP63" s="211" t="s">
        <v>236</v>
      </c>
      <c r="BQ63" s="211" t="s">
        <v>106</v>
      </c>
      <c r="BR63" s="211" t="s">
        <v>107</v>
      </c>
      <c r="BS63" s="211" t="s">
        <v>108</v>
      </c>
      <c r="BT63" s="211" t="s">
        <v>225</v>
      </c>
      <c r="BU63" s="211" t="s">
        <v>109</v>
      </c>
      <c r="BV63" s="211" t="s">
        <v>238</v>
      </c>
      <c r="BW63" s="211" t="s">
        <v>125</v>
      </c>
      <c r="BX63" s="211" t="s">
        <v>239</v>
      </c>
      <c r="BY63" s="210" t="s">
        <v>226</v>
      </c>
      <c r="BZ63" s="211" t="s">
        <v>227</v>
      </c>
      <c r="CA63" s="211" t="s">
        <v>371</v>
      </c>
      <c r="CB63" s="211" t="s">
        <v>372</v>
      </c>
      <c r="CC63" s="211" t="s">
        <v>241</v>
      </c>
      <c r="CD63" s="211" t="s">
        <v>242</v>
      </c>
      <c r="CE63" s="211" t="s">
        <v>243</v>
      </c>
      <c r="CF63" s="211" t="s">
        <v>244</v>
      </c>
      <c r="CG63" s="211" t="s">
        <v>373</v>
      </c>
      <c r="CH63" s="211" t="s">
        <v>374</v>
      </c>
      <c r="CI63" s="211" t="s">
        <v>375</v>
      </c>
      <c r="CJ63" s="211" t="s">
        <v>376</v>
      </c>
      <c r="CK63" s="211" t="s">
        <v>377</v>
      </c>
      <c r="CL63" s="210" t="s">
        <v>247</v>
      </c>
      <c r="CM63" s="211" t="s">
        <v>248</v>
      </c>
      <c r="CN63" s="211" t="s">
        <v>249</v>
      </c>
      <c r="CO63" s="211" t="s">
        <v>250</v>
      </c>
      <c r="CP63" s="211" t="s">
        <v>251</v>
      </c>
      <c r="CQ63" s="213" t="s">
        <v>153</v>
      </c>
    </row>
    <row r="64" spans="2:95" ht="26.25" customHeight="1">
      <c r="B64" s="243">
        <v>1</v>
      </c>
      <c r="C64" s="244"/>
      <c r="D64" s="245"/>
      <c r="E64" s="246"/>
      <c r="F64" s="246"/>
      <c r="G64" s="247" t="str">
        <f>IF(AE64=リスト!$C$2,"－",IF(AE64=リスト!$C$3,1.05,""))</f>
        <v/>
      </c>
      <c r="H64" s="246"/>
      <c r="I64" s="246"/>
      <c r="J64" s="246"/>
      <c r="K64" s="246"/>
      <c r="L64" s="246"/>
      <c r="M64" s="246"/>
      <c r="N64" s="246"/>
      <c r="O64" s="246"/>
      <c r="P64" s="246"/>
      <c r="Q64" s="246"/>
      <c r="R64" s="248">
        <f t="shared" ref="R64:R95" si="0">SUM(H64:Q64)</f>
        <v>0</v>
      </c>
      <c r="S64" s="247" t="str">
        <f t="shared" ref="S64:S95" si="1">IF(R64=0,"",R64-0.2)</f>
        <v/>
      </c>
      <c r="T64" s="247"/>
      <c r="U64" s="247"/>
      <c r="V64" s="245" t="str">
        <f t="shared" ref="V64:V95" si="2">IF(OR(C64="",AD64=""),"",18)</f>
        <v/>
      </c>
      <c r="W64" s="245" t="str">
        <f t="shared" ref="W64:W95" si="3">IF(OR(C64="",AD64=""),"",19)</f>
        <v/>
      </c>
      <c r="X64" s="245" t="str">
        <f t="shared" ref="X64:X95" si="4">IF(OR(C64="",AD64=""),"",30)</f>
        <v/>
      </c>
      <c r="Y64" s="245" t="str">
        <f t="shared" ref="Y64:Y95" si="5">IF(OR(C64="",AD64=""),"",30)</f>
        <v/>
      </c>
      <c r="Z64" s="249" t="str">
        <f t="shared" ref="Z64:Z95" si="6">IF(OR(C64="",AD64=""),"",10)</f>
        <v/>
      </c>
      <c r="AA64" s="250" t="str">
        <f t="shared" ref="AA64:AA95" si="7">IF(OR(C64="",AD64=""),"",0.5)</f>
        <v/>
      </c>
      <c r="AB64" s="250" t="str">
        <f t="shared" ref="AB64:AB95" si="8">IF(OR(C64="",AD64=""),"",1)</f>
        <v/>
      </c>
      <c r="AC64" s="251" t="str">
        <f t="shared" ref="AC64:AC95" si="9">IF(OR(C64="",AD64=""),"",1)</f>
        <v/>
      </c>
      <c r="AD64" s="252" t="str">
        <f>IF(OR(C64="",D64=""),"",IF(OR(10&lt;=S64,2.2&lt;F64),リスト!$B$3,IF(OR(D64=リスト!$A$2,F64&lt;0.9,S64&lt;=1.5),リスト!$B$4,リスト!$B$2)))</f>
        <v/>
      </c>
      <c r="AE64" s="253" t="str">
        <f>IF(OR(C64="",AD64=""),"",IF(N64="",リスト!$C$2,リスト!$C$3))</f>
        <v/>
      </c>
      <c r="AF64" s="254" t="str">
        <f>IF(OR(C64="",AD64=""),"",IF(D64&lt;=リスト!$A$5,リスト!$D$2,IF(D64=リスト!$A$6,リスト!$D$3,IF(D64=リスト!$A$7,リスト!$D$4,""))))</f>
        <v/>
      </c>
      <c r="AG64" s="255" t="str" cm="1">
        <f t="array" ref="AG64">IFERROR(INDEX(加味率リスト!$A$2:$J$25,MATCH(D64&amp;AF64,加味率リスト!$A$2:$A$25&amp;加味率リスト!$B$2:$B$25,0),10),"")</f>
        <v/>
      </c>
      <c r="AH64" s="256" t="str">
        <f>IF(S64="","",IF(S64&lt;3,リスト!$E$3,IF(S64&lt;5,リスト!$E$4,IF(S64&lt;7,リスト!$E$5,リスト!$E$6))))</f>
        <v/>
      </c>
      <c r="AI64" s="192" t="str">
        <f>IF($B64="","",IF($AJ64="","",$B64))</f>
        <v/>
      </c>
      <c r="AJ64" s="193" t="str">
        <f>IF($C64="","",$C64)</f>
        <v/>
      </c>
      <c r="AK64" s="141" t="str">
        <f>IF($D64="","",$D64)</f>
        <v/>
      </c>
      <c r="AL64" s="194" t="str">
        <f>IFERROR(IF(AD64="","",IF(AE64=リスト!$C$2,"－",ROUND((3.142/4*E64^2*(N64+K64+J64+I64+H64)-3.142/4*(0.82^2*H64+(0.82^2+G64^2)/2*J64+G64^2*K64+(G64^2+E64^2)/2*N64))*(U64*V64+(R64-U64)*W64)/R64,2))),"")</f>
        <v/>
      </c>
      <c r="AM64" s="195" t="str">
        <f>IFERROR(IF(AD64="","",IF(AE64=リスト!$C$2,T64,T64+AL64)),"")</f>
        <v/>
      </c>
      <c r="AN64" s="195" t="str">
        <f>IFERROR(IF(AD64="","",IF(AE64=リスト!$C$2,3.142*E64*U64*AA64*V64*U64/2*TAN(X64/180*3.142),3.142*G64*U64*AA64*V64*U64/2*TAN(X64/180*3.142))),"")</f>
        <v/>
      </c>
      <c r="AO64" s="196" t="str">
        <f>IF(AD64="","",0)</f>
        <v/>
      </c>
      <c r="AP64" s="196" t="str">
        <f>IFERROR(IF(AE64=リスト!$C$2,(1-3.142*(E64/((E64+1)*2))^2)*(R64-(1-V64/(Z64+AC64*(W64-Z64)))*U64-(AN64+AM64)/(3.142*(Z64+AC64*(W64-Z64)))*(2/E64)^2)*100,AW64*(AX64-AY64)*100),"")</f>
        <v/>
      </c>
      <c r="AQ64" s="197" t="str">
        <f>IFERROR(IF(AD64="","",3.142*(E64/2)^2/((E64+1)^2-3.142*(E64/2)^2)),"")</f>
        <v/>
      </c>
      <c r="AR64" s="195" t="str">
        <f>IFERROR(Z64*(R64-U64-(AP64/100)-AQ64),"")</f>
        <v/>
      </c>
      <c r="AS64" s="195" t="str">
        <f>IFERROR(V64*U64+(W64-Z64)*(R64-U64-(AP64/100)-AQ64),"")</f>
        <v/>
      </c>
      <c r="AT64" s="195" t="str">
        <f>IFERROR(3.14*(E64/2)^2*(AR64+AS64),"")</f>
        <v/>
      </c>
      <c r="AU64" s="193" t="str">
        <f>IF(AD64="","",AE64)</f>
        <v/>
      </c>
      <c r="AV64" s="193" t="str">
        <f>IF(OR(AD64=リスト!$B$3,AD64=リスト!$B$5,許容浮上量&lt;AP64),AD64,リスト!$B$5)</f>
        <v/>
      </c>
      <c r="AW64" s="198" t="str">
        <f>IFERROR(((E64+1)^2-3.142*(G64/2)^2)/((E64+1)^2-3.142*((G64/2)^2-(E64/2)^2)),"")</f>
        <v/>
      </c>
      <c r="AX64" s="199" t="str">
        <f>IFERROR(R64-(1-V64/(Z64+AC64*(W64-Z64)))*U64,"")</f>
        <v/>
      </c>
      <c r="AY64" s="205" t="str">
        <f>IFERROR((AN64+AO64+AM64)/((Z64+AC64*(W64-Z64))*3.142)*(2/E64)^2,"")</f>
        <v/>
      </c>
      <c r="AZ64" s="204" t="str">
        <f>IF(OR(BO64=リスト!$B$3,BO64=リスト!$B$5,BO64=""),"","10^-2")</f>
        <v/>
      </c>
      <c r="BA64" s="200" t="str">
        <f>IF(OR(BO64=リスト!$B$3,BO64=リスト!$B$5,BO64=""),"",2)</f>
        <v/>
      </c>
      <c r="BB64" s="195" t="str">
        <f>IFERROR(IF(OR(BO64=リスト!$B$3,BO64=リスト!$B$5,BO64=""),"",V64*U64+(R64-U64)/2*(W64-Z64)),"")</f>
        <v/>
      </c>
      <c r="BC64" s="195" t="str">
        <f>IF(OR(BO64=リスト!$B$3,BO64=リスト!$B$5,BO64=""),"",40)</f>
        <v/>
      </c>
      <c r="BD64" s="195" t="str">
        <f>IFERROR((BR64-BU64)/(BR64-BS64)*100,"")</f>
        <v/>
      </c>
      <c r="BE64" s="195" t="str">
        <f>IFERROR(0.41*LN(BD64)-1.42,"")</f>
        <v/>
      </c>
      <c r="BF64" s="195" t="str">
        <f>IFERROR(3.142*E64*(R64-U64)*AB64*BB64*BE64,"")</f>
        <v/>
      </c>
      <c r="BG64" s="195" t="str">
        <f>IF(OR(BO64=リスト!$B$3,BO64=リスト!$B$5,BO64=""),"",0.6)</f>
        <v/>
      </c>
      <c r="BH64" s="201" t="str">
        <f>IF(OR(BO64=リスト!$B$3,BO64=リスト!$B$5,BO64=""),"",AG64)</f>
        <v/>
      </c>
      <c r="BI64" s="195" t="str">
        <f>IF(OR(BO64=リスト!$B$3,BO64=リスト!$B$5,BO64=""),"",AM64)</f>
        <v/>
      </c>
      <c r="BJ64" s="195" t="str">
        <f>IF(OR(BO64=リスト!$B$3,BO64=リスト!$B$5,BO64=""),"",AN64)</f>
        <v/>
      </c>
      <c r="BK64" s="202" t="str">
        <f>IFERROR(IF(BM64=リスト!$C$2,(1-3.142*(E64/(2*(E64+1)))^2)*(R64-(1-AG64*V64/(Z64+AG64*BG64*(W64-Z64)))*U64-(AN64+AM64)/(3.142*(Z64+AG64*BG64*(W64-Z64)))*(2/E64)^2)*100,(AW64*(BV64-BX64)*100)),"")</f>
        <v/>
      </c>
      <c r="BL64" s="202" t="str">
        <f>IFERROR(IF(BM64=リスト!$C$2,(1-3.142*(E64/(2*(E64+1)))^2)*(R64-(1-AG64*V64/(Z64+AG64*BG64*(W64-Z64)))*U64-(AN64+BF64+AM64)/(3.142*(Z64+AG64*BG64*(W64-Z64)))*(2/E64)^2)*100,(AW64*(BV64-BW64)*100)),"")</f>
        <v/>
      </c>
      <c r="BM64" s="193" t="str">
        <f>IF(OR(BO64=リスト!$B$3,BO64=リスト!$B$5),"",AU64)</f>
        <v/>
      </c>
      <c r="BN64" s="196" t="str">
        <f>IF(OR(BO64=リスト!$B$3,BO64=リスト!$B$5),"",AF64)</f>
        <v/>
      </c>
      <c r="BO64" s="193" t="str">
        <f>AV64</f>
        <v/>
      </c>
      <c r="BP64" s="193" t="str">
        <f>IF(OR(BO64=リスト!$B$3,BO64=リスト!$B$5,BO64=""),"",IF(許容浮上量+1&lt;=BK64,リスト!$F$2,リスト!$F$3))</f>
        <v/>
      </c>
      <c r="BQ64" s="202" t="str">
        <f>IF(OR(BO64=リスト!$B$3,BO64=リスト!$B$5,BO64=""),"",20)</f>
        <v/>
      </c>
      <c r="BR64" s="195" t="str">
        <f>IFERROR(0.02*BQ64+1,"")</f>
        <v/>
      </c>
      <c r="BS64" s="195" t="str">
        <f>IFERROR(0.008*BQ64+0.6,"")</f>
        <v/>
      </c>
      <c r="BT64" s="198" t="str">
        <f>IFERROR(BR64-BC64*(BR64-BS64)/100,"")</f>
        <v/>
      </c>
      <c r="BU64" s="198" t="str">
        <f>IFERROR(BT64-BA64/100*(1+BT64),"")</f>
        <v/>
      </c>
      <c r="BV64" s="198" t="str">
        <f>IFERROR(R64-(1-AG64*V64/(Z64+AG64*BG64*(W64-Z64)))*U64,"")</f>
        <v/>
      </c>
      <c r="BW64" s="198" t="str">
        <f>IFERROR((AN64+BF64+AM64)/(3.142*(Z64+AG64*BG64*(W64-Z64)))*(2/E64)^2,"")</f>
        <v/>
      </c>
      <c r="BX64" s="205" t="str">
        <f>IFERROR((AN64+AM64)/(3.142*(Z64+AG64*BG64*(W64-Z64)))*(2/E64)^2,"")</f>
        <v/>
      </c>
      <c r="BY64" s="206" t="str">
        <f>IFERROR(IF(CC64=リスト!$C$2,(CH64-BZ64/(100*CG64))/CI64*CJ64-AN64-AM64,(CH64-BZ64/(100*AW64))/CI64*CJ64-AN64-AM64),"")</f>
        <v/>
      </c>
      <c r="BZ64" s="196" t="str">
        <f>IF(OR(CE64=リスト!$B$3,CE64=リスト!$B$5,CF64=リスト!$F$3,CE64=""),"",許容浮上量)</f>
        <v/>
      </c>
      <c r="CA64" s="198" t="str">
        <f>IF(OR(CE64=リスト!$B$3,CE64=リスト!$B$5,CF64=リスト!$F$3,CE64=""),"",CK64)</f>
        <v/>
      </c>
      <c r="CB64" s="196" t="str">
        <f>IFERROR(ROUND(EXP((CA64+1.42)/0.41),0),"")</f>
        <v/>
      </c>
      <c r="CC64" s="193" t="str">
        <f>IF(OR(CE64=リスト!$B$3,CE64=リスト!$B$5,CF64=リスト!$F$3,CE64=""),"",BM64)</f>
        <v/>
      </c>
      <c r="CD64" s="196" t="str">
        <f>IF(OR(CE64=リスト!$B$3,CE64=リスト!$B$5,CF64=リスト!$F$3,CE64=""),"",AH64)</f>
        <v/>
      </c>
      <c r="CE64" s="193" t="str">
        <f>BO64</f>
        <v/>
      </c>
      <c r="CF64" s="193" t="str">
        <f>BP64</f>
        <v/>
      </c>
      <c r="CG64" s="198" t="str">
        <f>IF(CE64="","",1-3.142*(E64/(2*(E64+1)))^2)</f>
        <v/>
      </c>
      <c r="CH64" s="198" t="str">
        <f>BV64</f>
        <v/>
      </c>
      <c r="CI64" s="198" t="str">
        <f>IFERROR((2/E64)^2,"")</f>
        <v/>
      </c>
      <c r="CJ64" s="198" t="str">
        <f>IFERROR(3.142*(Z64+AG64*BG64*(W64-Z64)),"")</f>
        <v/>
      </c>
      <c r="CK64" s="205" t="str">
        <f>IFERROR(BY64/(3.142*E64*(R64-U64)*BB64),"")</f>
        <v/>
      </c>
      <c r="CL64" s="204" t="str">
        <f>IF(AND(CE64=リスト!$B$4,CF64=リスト!$F$2),リスト!$B$3,CE64)</f>
        <v/>
      </c>
      <c r="CM64" s="193" t="str">
        <f>IF(CL64=リスト!$B$3,"",IF(CL64=リスト!$B$5,"("&amp;リスト!$F$3&amp;")",CF64))</f>
        <v/>
      </c>
      <c r="CN64" s="196" t="str">
        <f>IF(CL64=リスト!$B$3,"",AF64)</f>
        <v/>
      </c>
      <c r="CO64" s="196" t="str">
        <f>IF(OR(CL64=リスト!$B$3,CL64=リスト!$B$5,CL64=リスト!$B$4),"",CD64)</f>
        <v/>
      </c>
      <c r="CP64" s="196" t="str">
        <f>IF(OR(CL64=リスト!$B$3,CL64=リスト!$B$5),"",IF(CB64&lt;40,40,CB64))</f>
        <v/>
      </c>
      <c r="CQ64" s="203" t="str">
        <f>IF(CL64=リスト!$B$5,リスト!$G$2,"")</f>
        <v/>
      </c>
    </row>
    <row r="65" spans="2:95" ht="26.25" customHeight="1">
      <c r="B65" s="243">
        <v>2</v>
      </c>
      <c r="C65" s="244"/>
      <c r="D65" s="245"/>
      <c r="E65" s="246"/>
      <c r="F65" s="246"/>
      <c r="G65" s="247" t="str">
        <f>IF(AE65=リスト!$C$2,"－",IF(AE65=リスト!$C$3,1.05,""))</f>
        <v/>
      </c>
      <c r="H65" s="246"/>
      <c r="I65" s="246"/>
      <c r="J65" s="246"/>
      <c r="K65" s="246"/>
      <c r="L65" s="246"/>
      <c r="M65" s="246"/>
      <c r="N65" s="246"/>
      <c r="O65" s="246"/>
      <c r="P65" s="246"/>
      <c r="Q65" s="246"/>
      <c r="R65" s="248">
        <f t="shared" si="0"/>
        <v>0</v>
      </c>
      <c r="S65" s="247" t="str">
        <f t="shared" si="1"/>
        <v/>
      </c>
      <c r="T65" s="247"/>
      <c r="U65" s="247"/>
      <c r="V65" s="245" t="str">
        <f t="shared" si="2"/>
        <v/>
      </c>
      <c r="W65" s="245" t="str">
        <f t="shared" si="3"/>
        <v/>
      </c>
      <c r="X65" s="245" t="str">
        <f t="shared" si="4"/>
        <v/>
      </c>
      <c r="Y65" s="245" t="str">
        <f t="shared" si="5"/>
        <v/>
      </c>
      <c r="Z65" s="249" t="str">
        <f t="shared" si="6"/>
        <v/>
      </c>
      <c r="AA65" s="250" t="str">
        <f t="shared" si="7"/>
        <v/>
      </c>
      <c r="AB65" s="250" t="str">
        <f t="shared" si="8"/>
        <v/>
      </c>
      <c r="AC65" s="251" t="str">
        <f t="shared" si="9"/>
        <v/>
      </c>
      <c r="AD65" s="252" t="str">
        <f>IF(OR(C65="",D65=""),"",IF(OR(10&lt;=S65,2.2&lt;F65),リスト!$B$3,IF(OR(D65=リスト!$A$2,F65&lt;0.9,S65&lt;=1.5),リスト!$B$4,リスト!$B$2)))</f>
        <v/>
      </c>
      <c r="AE65" s="253" t="str">
        <f>IF(OR(C65="",AD65=""),"",IF(N65="",リスト!$C$2,リスト!$C$3))</f>
        <v/>
      </c>
      <c r="AF65" s="254" t="str">
        <f>IF(OR(C65="",AD65=""),"",IF(D65&lt;=リスト!$A$5,リスト!$D$2,IF(D65=リスト!$A$6,リスト!$D$3,IF(D65=リスト!$A$7,リスト!$D$4,""))))</f>
        <v/>
      </c>
      <c r="AG65" s="255" t="str" cm="1">
        <f t="array" ref="AG65">IFERROR(INDEX(加味率リスト!$A$2:$J$25,MATCH(D65&amp;AF65,加味率リスト!$A$2:$A$25&amp;加味率リスト!$B$2:$B$25,0),10),"")</f>
        <v/>
      </c>
      <c r="AH65" s="256" t="str">
        <f>IF(S65="","",IF(S65&lt;3,リスト!$E$3,IF(S65&lt;5,リスト!$E$4,IF(S65&lt;7,リスト!$E$5,リスト!$E$6))))</f>
        <v/>
      </c>
      <c r="AI65" s="192" t="str">
        <f t="shared" ref="AI65:AI95" si="10">IF($B65="","",IF($AJ65="","",$B65))</f>
        <v/>
      </c>
      <c r="AJ65" s="193" t="str">
        <f t="shared" ref="AJ65:AJ95" si="11">IF($C65="","",$C65)</f>
        <v/>
      </c>
      <c r="AK65" s="141" t="str">
        <f t="shared" ref="AK65:AK95" si="12">IF($D65="","",$D65)</f>
        <v/>
      </c>
      <c r="AL65" s="194" t="str">
        <f>IFERROR(IF(AD65="","",IF(AE65=リスト!$C$2,"－",ROUND((3.142/4*E65^2*(N65+K65+J65+I65+H65)-3.142/4*(0.82^2*H65+(0.82^2+G65^2)/2*J65+G65^2*K65+(G65^2+E65^2)/2*N65))*(U65*V65+(R65-U65)*W65)/R65,2))),"")</f>
        <v/>
      </c>
      <c r="AM65" s="195" t="str">
        <f>IFERROR(IF(AD65="","",IF(AE65=リスト!$C$2,T65,T65+AL65)),"")</f>
        <v/>
      </c>
      <c r="AN65" s="195" t="str">
        <f>IFERROR(IF(AD65="","",IF(AE65=リスト!$C$2,3.142*E65*U65*AA65*V65*U65/2*TAN(X65/180*3.142),3.142*G65*U65*AA65*V65*U65/2*TAN(X65/180*3.142))),"")</f>
        <v/>
      </c>
      <c r="AO65" s="196" t="str">
        <f t="shared" ref="AO65:AO128" si="13">IF(AD65="","",0)</f>
        <v/>
      </c>
      <c r="AP65" s="196" t="str">
        <f>IFERROR(IF(AE65=リスト!$C$2,(1-3.142*(E65/((E65+1)*2))^2)*(R65-(1-V65/(Z65+AC65*(W65-Z65)))*U65-(AN65+AM65)/(3.142*(Z65+AC65*(W65-Z65)))*(2/E65)^2)*100,AW65*(AX65-AY65)*100),"")</f>
        <v/>
      </c>
      <c r="AQ65" s="197" t="str">
        <f t="shared" ref="AQ65:AQ128" si="14">IFERROR(IF(AD65="","",3.142*(E65/2)^2/((E65+1)^2-3.142*(E65/2)^2)),"")</f>
        <v/>
      </c>
      <c r="AR65" s="195" t="str">
        <f t="shared" ref="AR65:AR128" si="15">IFERROR(Z65*(R65-U65-(AP65/100)-AQ65),"")</f>
        <v/>
      </c>
      <c r="AS65" s="195" t="str">
        <f t="shared" ref="AS65:AS128" si="16">IFERROR(V65*U65+(W65-Z65)*(R65-U65-(AP65/100)-AQ65),"")</f>
        <v/>
      </c>
      <c r="AT65" s="195" t="str">
        <f t="shared" ref="AT65:AT128" si="17">IFERROR(3.14*(E65/2)^2*(AR65+AS65),"")</f>
        <v/>
      </c>
      <c r="AU65" s="193" t="str">
        <f t="shared" ref="AU65:AU128" si="18">IF(AD65="","",AE65)</f>
        <v/>
      </c>
      <c r="AV65" s="193" t="str">
        <f>IF(OR(AD65=リスト!$B$3,AD65=リスト!$B$5,許容浮上量&lt;AP65),AD65,リスト!$B$5)</f>
        <v/>
      </c>
      <c r="AW65" s="198" t="str">
        <f t="shared" ref="AW65:AW128" si="19">IFERROR(((E65+1)^2-3.142*(G65/2)^2)/((E65+1)^2-3.142*((G65/2)^2-(E65/2)^2)),"")</f>
        <v/>
      </c>
      <c r="AX65" s="199" t="str">
        <f t="shared" ref="AX65:AX128" si="20">IFERROR(R65-(1-V65/(Z65+AC65*(W65-Z65)))*U65,"")</f>
        <v/>
      </c>
      <c r="AY65" s="205" t="str">
        <f t="shared" ref="AY65:AY128" si="21">IFERROR((AN65+AO65+AM65)/((Z65+AC65*(W65-Z65))*3.142)*(2/E65)^2,"")</f>
        <v/>
      </c>
      <c r="AZ65" s="204" t="str">
        <f>IF(OR(BO65=リスト!$B$3,BO65=リスト!$B$5,BO65=""),"","10^-2")</f>
        <v/>
      </c>
      <c r="BA65" s="200" t="str">
        <f>IF(OR(BO65=リスト!$B$3,BO65=リスト!$B$5,BO65=""),"",2)</f>
        <v/>
      </c>
      <c r="BB65" s="195" t="str">
        <f>IFERROR(IF(OR(BO65=リスト!$B$3,BO65=リスト!$B$5,BO65=""),"",V65*U65+(R65-U65)/2*(W65-Z65)),"")</f>
        <v/>
      </c>
      <c r="BC65" s="195" t="str">
        <f>IF(OR(BO65=リスト!$B$3,BO65=リスト!$B$5,BO65=""),"",40)</f>
        <v/>
      </c>
      <c r="BD65" s="195" t="str">
        <f t="shared" ref="BD65:BD128" si="22">IFERROR((BR65-BU65)/(BR65-BS65)*100,"")</f>
        <v/>
      </c>
      <c r="BE65" s="195" t="str">
        <f t="shared" ref="BE65:BE128" si="23">IFERROR(0.41*LN(BD65)-1.42,"")</f>
        <v/>
      </c>
      <c r="BF65" s="195" t="str">
        <f t="shared" ref="BF65:BF128" si="24">IFERROR(3.142*E65*(R65-U65)*AB65*BB65*BE65,"")</f>
        <v/>
      </c>
      <c r="BG65" s="195" t="str">
        <f>IF(OR(BO65=リスト!$B$3,BO65=リスト!$B$5,BO65=""),"",0.6)</f>
        <v/>
      </c>
      <c r="BH65" s="201" t="str">
        <f>IF(OR(BO65=リスト!$B$3,BO65=リスト!$B$5,BO65=""),"",AG65)</f>
        <v/>
      </c>
      <c r="BI65" s="195" t="str">
        <f>IF(OR(BO65=リスト!$B$3,BO65=リスト!$B$5,BO65=""),"",AM65)</f>
        <v/>
      </c>
      <c r="BJ65" s="195" t="str">
        <f>IF(OR(BO65=リスト!$B$3,BO65=リスト!$B$5,BO65=""),"",AN65)</f>
        <v/>
      </c>
      <c r="BK65" s="202" t="str">
        <f>IFERROR(IF(BM65=リスト!$C$2,(1-3.142*(E65/(2*(E65+1)))^2)*(R65-(1-AG65*V65/(Z65+AG65*BG65*(W65-Z65)))*U65-(AN65+AM65)/(3.142*(Z65+AG65*BG65*(W65-Z65)))*(2/E65)^2)*100,(AW65*(BV65-BX65)*100)),"")</f>
        <v/>
      </c>
      <c r="BL65" s="202" t="str">
        <f>IFERROR(IF(BM65=リスト!$C$2,(1-3.142*(E65/(2*(E65+1)))^2)*(R65-(1-AG65*V65/(Z65+AG65*BG65*(W65-Z65)))*U65-(AN65+BF65+AM65)/(3.142*(Z65+AG65*BG65*(W65-Z65)))*(2/E65)^2)*100,(AW65*(BV65-BW65)*100)),"")</f>
        <v/>
      </c>
      <c r="BM65" s="193" t="str">
        <f>IF(OR(BO65=リスト!$B$3,BO65=リスト!$B$5),"",AU65)</f>
        <v/>
      </c>
      <c r="BN65" s="196" t="str">
        <f>IF(OR(BO65=リスト!$B$3,BO65=リスト!$B$5),"",AF65)</f>
        <v/>
      </c>
      <c r="BO65" s="193" t="str">
        <f t="shared" ref="BO65:BO128" si="25">AV65</f>
        <v/>
      </c>
      <c r="BP65" s="193" t="str">
        <f>IF(OR(BO65=リスト!$B$3,BO65=リスト!$B$5,BO65=""),"",IF(許容浮上量+1&lt;=BK65,リスト!$F$2,リスト!$F$3))</f>
        <v/>
      </c>
      <c r="BQ65" s="202" t="str">
        <f>IF(OR(BO65=リスト!$B$3,BO65=リスト!$B$5,BO65=""),"",20)</f>
        <v/>
      </c>
      <c r="BR65" s="195" t="str">
        <f t="shared" ref="BR65:BR128" si="26">IFERROR(0.02*BQ65+1,"")</f>
        <v/>
      </c>
      <c r="BS65" s="195" t="str">
        <f t="shared" ref="BS65:BS128" si="27">IFERROR(0.008*BQ65+0.6,"")</f>
        <v/>
      </c>
      <c r="BT65" s="198" t="str">
        <f t="shared" ref="BT65:BT128" si="28">IFERROR(BR65-BC65*(BR65-BS65)/100,"")</f>
        <v/>
      </c>
      <c r="BU65" s="198" t="str">
        <f t="shared" ref="BU65:BU128" si="29">IFERROR(BT65-BA65/100*(1+BT65),"")</f>
        <v/>
      </c>
      <c r="BV65" s="198" t="str">
        <f t="shared" ref="BV65:BV128" si="30">IFERROR(R65-(1-AG65*V65/(Z65+AG65*BG65*(W65-Z65)))*U65,"")</f>
        <v/>
      </c>
      <c r="BW65" s="198" t="str">
        <f t="shared" ref="BW65:BW128" si="31">IFERROR((AN65+BF65+AM65)/(3.142*(Z65+AG65*BG65*(W65-Z65)))*(2/E65)^2,"")</f>
        <v/>
      </c>
      <c r="BX65" s="205" t="str">
        <f t="shared" ref="BX65:BX128" si="32">IFERROR((AN65+AM65)/(3.142*(Z65+AG65*BG65*(W65-Z65)))*(2/E65)^2,"")</f>
        <v/>
      </c>
      <c r="BY65" s="206" t="str">
        <f>IFERROR(IF(CC65=リスト!$C$2,(CH65-BZ65/(100*CG65))/CI65*CJ65-AN65-AM65,(CH65-BZ65/(100*AW65))/CI65*CJ65-AN65-AM65),"")</f>
        <v/>
      </c>
      <c r="BZ65" s="196" t="str">
        <f>IF(OR(CE65=リスト!$B$3,CE65=リスト!$B$5,CF65=リスト!$F$3,CE65=""),"",許容浮上量)</f>
        <v/>
      </c>
      <c r="CA65" s="198" t="str">
        <f>IF(OR(CE65=リスト!$B$3,CE65=リスト!$B$5,CF65=リスト!$F$3,CE65=""),"",CK65)</f>
        <v/>
      </c>
      <c r="CB65" s="196" t="str">
        <f t="shared" ref="CB65:CB128" si="33">IFERROR(ROUND(EXP((CA65+1.42)/0.41),0),"")</f>
        <v/>
      </c>
      <c r="CC65" s="193" t="str">
        <f>IF(OR(CE65=リスト!$B$3,CE65=リスト!$B$5,CF65=リスト!$F$3,CE65=""),"",BM65)</f>
        <v/>
      </c>
      <c r="CD65" s="196" t="str">
        <f>IF(OR(CE65=リスト!$B$3,CE65=リスト!$B$5,CF65=リスト!$F$3,CE65=""),"",AH65)</f>
        <v/>
      </c>
      <c r="CE65" s="193" t="str">
        <f t="shared" ref="CE65:CE95" si="34">$BO65</f>
        <v/>
      </c>
      <c r="CF65" s="193" t="str">
        <f t="shared" ref="CF65:CF95" si="35">$BP65</f>
        <v/>
      </c>
      <c r="CG65" s="198" t="str">
        <f t="shared" ref="CG65:CG128" si="36">IF(CE65="","",1-3.142*(E65/(2*(E65+1)))^2)</f>
        <v/>
      </c>
      <c r="CH65" s="198" t="str">
        <f t="shared" ref="CH65:CH128" si="37">BV65</f>
        <v/>
      </c>
      <c r="CI65" s="198" t="str">
        <f t="shared" ref="CI65:CI128" si="38">IFERROR((2/E65)^2,"")</f>
        <v/>
      </c>
      <c r="CJ65" s="198" t="str">
        <f t="shared" ref="CJ65:CJ128" si="39">IFERROR(3.142*(Z65+AG65*BG65*(W65-Z65)),"")</f>
        <v/>
      </c>
      <c r="CK65" s="205" t="str">
        <f t="shared" ref="CK65:CK128" si="40">IFERROR(BY65/(3.142*E65*(R65-U65)*BB65),"")</f>
        <v/>
      </c>
      <c r="CL65" s="204" t="str">
        <f>IF(AND(CE65=リスト!$B$4,CF65=リスト!$F$2),リスト!$B$3,CE65)</f>
        <v/>
      </c>
      <c r="CM65" s="193" t="str">
        <f>IF(CL65=リスト!$B$3,"",IF(CL65=リスト!$B$5,"("&amp;リスト!$F$3&amp;")",CF65))</f>
        <v/>
      </c>
      <c r="CN65" s="196" t="str">
        <f>IF(CL65=リスト!$B$3,"",AF65)</f>
        <v/>
      </c>
      <c r="CO65" s="196" t="str">
        <f>IF(OR(CL65=リスト!$B$3,CL65=リスト!$B$5,CL65=リスト!$B$4),"",CD65)</f>
        <v/>
      </c>
      <c r="CP65" s="196" t="str">
        <f>IF(OR(CL65=リスト!$B$3,CL65=リスト!$B$5),"",IF(CB65&lt;40,40,CB65))</f>
        <v/>
      </c>
      <c r="CQ65" s="203" t="str">
        <f>IF(CL65=リスト!$B$5,リスト!$G$2,"")</f>
        <v/>
      </c>
    </row>
    <row r="66" spans="2:95" ht="26.25" customHeight="1">
      <c r="B66" s="243">
        <v>3</v>
      </c>
      <c r="C66" s="244"/>
      <c r="D66" s="245"/>
      <c r="E66" s="246"/>
      <c r="F66" s="246"/>
      <c r="G66" s="247" t="str">
        <f>IF(AE66=リスト!$C$2,"－",IF(AE66=リスト!$C$3,1.05,""))</f>
        <v/>
      </c>
      <c r="H66" s="246"/>
      <c r="I66" s="246"/>
      <c r="J66" s="246"/>
      <c r="K66" s="246"/>
      <c r="L66" s="246"/>
      <c r="M66" s="246"/>
      <c r="N66" s="246"/>
      <c r="O66" s="246"/>
      <c r="P66" s="246"/>
      <c r="Q66" s="246"/>
      <c r="R66" s="248">
        <f t="shared" si="0"/>
        <v>0</v>
      </c>
      <c r="S66" s="247" t="str">
        <f t="shared" si="1"/>
        <v/>
      </c>
      <c r="T66" s="247"/>
      <c r="U66" s="247"/>
      <c r="V66" s="245" t="str">
        <f t="shared" si="2"/>
        <v/>
      </c>
      <c r="W66" s="245" t="str">
        <f t="shared" si="3"/>
        <v/>
      </c>
      <c r="X66" s="245" t="str">
        <f t="shared" si="4"/>
        <v/>
      </c>
      <c r="Y66" s="245" t="str">
        <f t="shared" si="5"/>
        <v/>
      </c>
      <c r="Z66" s="249" t="str">
        <f t="shared" si="6"/>
        <v/>
      </c>
      <c r="AA66" s="250" t="str">
        <f t="shared" si="7"/>
        <v/>
      </c>
      <c r="AB66" s="250" t="str">
        <f t="shared" si="8"/>
        <v/>
      </c>
      <c r="AC66" s="251" t="str">
        <f t="shared" si="9"/>
        <v/>
      </c>
      <c r="AD66" s="252" t="str">
        <f>IF(OR(C66="",D66=""),"",IF(OR(10&lt;=S66,2.2&lt;F66),リスト!$B$3,IF(OR(D66=リスト!$A$2,F66&lt;0.9,S66&lt;=1.5),リスト!$B$4,リスト!$B$2)))</f>
        <v/>
      </c>
      <c r="AE66" s="253" t="str">
        <f>IF(OR(C66="",AD66=""),"",IF(N66="",リスト!$C$2,リスト!$C$3))</f>
        <v/>
      </c>
      <c r="AF66" s="254" t="str">
        <f>IF(OR(C66="",AD66=""),"",IF(D66&lt;=リスト!$A$5,リスト!$D$2,IF(D66=リスト!$A$6,リスト!$D$3,IF(D66=リスト!$A$7,リスト!$D$4,""))))</f>
        <v/>
      </c>
      <c r="AG66" s="255" t="str" cm="1">
        <f t="array" ref="AG66">IFERROR(INDEX(加味率リスト!$A$2:$J$25,MATCH(D66&amp;AF66,加味率リスト!$A$2:$A$25&amp;加味率リスト!$B$2:$B$25,0),10),"")</f>
        <v/>
      </c>
      <c r="AH66" s="256" t="str">
        <f>IF(S66="","",IF(S66&lt;3,リスト!$E$3,IF(S66&lt;5,リスト!$E$4,IF(S66&lt;7,リスト!$E$5,リスト!$E$6))))</f>
        <v/>
      </c>
      <c r="AI66" s="192" t="str">
        <f t="shared" si="10"/>
        <v/>
      </c>
      <c r="AJ66" s="193" t="str">
        <f t="shared" si="11"/>
        <v/>
      </c>
      <c r="AK66" s="141" t="str">
        <f t="shared" si="12"/>
        <v/>
      </c>
      <c r="AL66" s="194" t="str">
        <f>IFERROR(IF(AD66="","",IF(AE66=リスト!$C$2,"－",ROUND((3.142/4*E66^2*(N66+K66+J66+I66+H66)-3.142/4*(0.82^2*H66+(0.82^2+G66^2)/2*J66+G66^2*K66+(G66^2+E66^2)/2*N66))*(U66*V66+(R66-U66)*W66)/R66,2))),"")</f>
        <v/>
      </c>
      <c r="AM66" s="195" t="str">
        <f>IFERROR(IF(AD66="","",IF(AE66=リスト!$C$2,T66,T66+AL66)),"")</f>
        <v/>
      </c>
      <c r="AN66" s="195" t="str">
        <f>IFERROR(IF(AD66="","",IF(AE66=リスト!$C$2,3.142*E66*U66*AA66*V66*U66/2*TAN(X66/180*3.142),3.142*G66*U66*AA66*V66*U66/2*TAN(X66/180*3.142))),"")</f>
        <v/>
      </c>
      <c r="AO66" s="196" t="str">
        <f t="shared" si="13"/>
        <v/>
      </c>
      <c r="AP66" s="196" t="str">
        <f>IFERROR(IF(AE66=リスト!$C$2,(1-3.142*(E66/((E66+1)*2))^2)*(R66-(1-V66/(Z66+AC66*(W66-Z66)))*U66-(AN66+AM66)/(3.142*(Z66+AC66*(W66-Z66)))*(2/E66)^2)*100,AW66*(AX66-AY66)*100),"")</f>
        <v/>
      </c>
      <c r="AQ66" s="197" t="str">
        <f t="shared" si="14"/>
        <v/>
      </c>
      <c r="AR66" s="195" t="str">
        <f t="shared" si="15"/>
        <v/>
      </c>
      <c r="AS66" s="195" t="str">
        <f t="shared" si="16"/>
        <v/>
      </c>
      <c r="AT66" s="195" t="str">
        <f t="shared" si="17"/>
        <v/>
      </c>
      <c r="AU66" s="193" t="str">
        <f t="shared" si="18"/>
        <v/>
      </c>
      <c r="AV66" s="193" t="str">
        <f>IF(OR(AD66=リスト!$B$3,AD66=リスト!$B$5,許容浮上量&lt;AP66),AD66,リスト!$B$5)</f>
        <v/>
      </c>
      <c r="AW66" s="198" t="str">
        <f t="shared" si="19"/>
        <v/>
      </c>
      <c r="AX66" s="199" t="str">
        <f t="shared" si="20"/>
        <v/>
      </c>
      <c r="AY66" s="205" t="str">
        <f t="shared" si="21"/>
        <v/>
      </c>
      <c r="AZ66" s="204" t="str">
        <f>IF(OR(BO66=リスト!$B$3,BO66=リスト!$B$5,BO66=""),"","10^-2")</f>
        <v/>
      </c>
      <c r="BA66" s="200" t="str">
        <f>IF(OR(BO66=リスト!$B$3,BO66=リスト!$B$5,BO66=""),"",2)</f>
        <v/>
      </c>
      <c r="BB66" s="195" t="str">
        <f>IFERROR(IF(OR(BO66=リスト!$B$3,BO66=リスト!$B$5,BO66=""),"",V66*U66+(R66-U66)/2*(W66-Z66)),"")</f>
        <v/>
      </c>
      <c r="BC66" s="195" t="str">
        <f>IF(OR(BO66=リスト!$B$3,BO66=リスト!$B$5,BO66=""),"",40)</f>
        <v/>
      </c>
      <c r="BD66" s="195" t="str">
        <f t="shared" si="22"/>
        <v/>
      </c>
      <c r="BE66" s="195" t="str">
        <f t="shared" si="23"/>
        <v/>
      </c>
      <c r="BF66" s="195" t="str">
        <f t="shared" si="24"/>
        <v/>
      </c>
      <c r="BG66" s="195" t="str">
        <f>IF(OR(BO66=リスト!$B$3,BO66=リスト!$B$5,BO66=""),"",0.6)</f>
        <v/>
      </c>
      <c r="BH66" s="201" t="str">
        <f>IF(OR(BO66=リスト!$B$3,BO66=リスト!$B$5,BO66=""),"",AG66)</f>
        <v/>
      </c>
      <c r="BI66" s="195" t="str">
        <f>IF(OR(BO66=リスト!$B$3,BO66=リスト!$B$5,BO66=""),"",AM66)</f>
        <v/>
      </c>
      <c r="BJ66" s="195" t="str">
        <f>IF(OR(BO66=リスト!$B$3,BO66=リスト!$B$5,BO66=""),"",AN66)</f>
        <v/>
      </c>
      <c r="BK66" s="202" t="str">
        <f>IFERROR(IF(BM66=リスト!$C$2,(1-3.142*(E66/(2*(E66+1)))^2)*(R66-(1-AG66*V66/(Z66+AG66*BG66*(W66-Z66)))*U66-(AN66+AM66)/(3.142*(Z66+AG66*BG66*(W66-Z66)))*(2/E66)^2)*100,(AW66*(BV66-BX66)*100)),"")</f>
        <v/>
      </c>
      <c r="BL66" s="202" t="str">
        <f>IFERROR(IF(BM66=リスト!$C$2,(1-3.142*(E66/(2*(E66+1)))^2)*(R66-(1-AG66*V66/(Z66+AG66*BG66*(W66-Z66)))*U66-(AN66+BF66+AM66)/(3.142*(Z66+AG66*BG66*(W66-Z66)))*(2/E66)^2)*100,(AW66*(BV66-BW66)*100)),"")</f>
        <v/>
      </c>
      <c r="BM66" s="193" t="str">
        <f>IF(OR(BO66=リスト!$B$3,BO66=リスト!$B$5),"",AU66)</f>
        <v/>
      </c>
      <c r="BN66" s="196" t="str">
        <f>IF(OR(BO66=リスト!$B$3,BO66=リスト!$B$5),"",AF66)</f>
        <v/>
      </c>
      <c r="BO66" s="193" t="str">
        <f t="shared" si="25"/>
        <v/>
      </c>
      <c r="BP66" s="193" t="str">
        <f>IF(OR(BO66=リスト!$B$3,BO66=リスト!$B$5,BO66=""),"",IF(許容浮上量+1&lt;=BK66,リスト!$F$2,リスト!$F$3))</f>
        <v/>
      </c>
      <c r="BQ66" s="202" t="str">
        <f>IF(OR(BO66=リスト!$B$3,BO66=リスト!$B$5,BO66=""),"",20)</f>
        <v/>
      </c>
      <c r="BR66" s="195" t="str">
        <f t="shared" si="26"/>
        <v/>
      </c>
      <c r="BS66" s="195" t="str">
        <f t="shared" si="27"/>
        <v/>
      </c>
      <c r="BT66" s="198" t="str">
        <f t="shared" si="28"/>
        <v/>
      </c>
      <c r="BU66" s="198" t="str">
        <f t="shared" si="29"/>
        <v/>
      </c>
      <c r="BV66" s="198" t="str">
        <f t="shared" si="30"/>
        <v/>
      </c>
      <c r="BW66" s="198" t="str">
        <f t="shared" si="31"/>
        <v/>
      </c>
      <c r="BX66" s="205" t="str">
        <f t="shared" si="32"/>
        <v/>
      </c>
      <c r="BY66" s="206" t="str">
        <f>IFERROR(IF(CC66=リスト!$C$2,(CH66-BZ66/(100*CG66))/CI66*CJ66-AN66-AM66,(CH66-BZ66/(100*AW66))/CI66*CJ66-AN66-AM66),"")</f>
        <v/>
      </c>
      <c r="BZ66" s="196" t="str">
        <f>IF(OR(CE66=リスト!$B$3,CE66=リスト!$B$5,CF66=リスト!$F$3,CE66=""),"",許容浮上量)</f>
        <v/>
      </c>
      <c r="CA66" s="198" t="str">
        <f>IF(OR(CE66=リスト!$B$3,CE66=リスト!$B$5,CF66=リスト!$F$3,CE66=""),"",CK66)</f>
        <v/>
      </c>
      <c r="CB66" s="196" t="str">
        <f t="shared" si="33"/>
        <v/>
      </c>
      <c r="CC66" s="193" t="str">
        <f>IF(OR(CE66=リスト!$B$3,CE66=リスト!$B$5,CF66=リスト!$F$3,CE66=""),"",BM66)</f>
        <v/>
      </c>
      <c r="CD66" s="196" t="str">
        <f>IF(OR(CE66=リスト!$B$3,CE66=リスト!$B$5,CF66=リスト!$F$3,CE66=""),"",AH66)</f>
        <v/>
      </c>
      <c r="CE66" s="193" t="str">
        <f t="shared" si="34"/>
        <v/>
      </c>
      <c r="CF66" s="193" t="str">
        <f t="shared" si="35"/>
        <v/>
      </c>
      <c r="CG66" s="198" t="str">
        <f t="shared" si="36"/>
        <v/>
      </c>
      <c r="CH66" s="198" t="str">
        <f t="shared" si="37"/>
        <v/>
      </c>
      <c r="CI66" s="198" t="str">
        <f t="shared" si="38"/>
        <v/>
      </c>
      <c r="CJ66" s="198" t="str">
        <f t="shared" si="39"/>
        <v/>
      </c>
      <c r="CK66" s="205" t="str">
        <f t="shared" si="40"/>
        <v/>
      </c>
      <c r="CL66" s="204" t="str">
        <f>IF(AND(CE66=リスト!$B$4,CF66=リスト!$F$2),リスト!$B$3,CE66)</f>
        <v/>
      </c>
      <c r="CM66" s="193" t="str">
        <f>IF(CL66=リスト!$B$3,"",IF(CL66=リスト!$B$5,"("&amp;リスト!$F$3&amp;")",CF66))</f>
        <v/>
      </c>
      <c r="CN66" s="196" t="str">
        <f>IF(CL66=リスト!$B$3,"",AF66)</f>
        <v/>
      </c>
      <c r="CO66" s="196" t="str">
        <f>IF(OR(CL66=リスト!$B$3,CL66=リスト!$B$5,CL66=リスト!$B$4),"",CD66)</f>
        <v/>
      </c>
      <c r="CP66" s="196" t="str">
        <f>IF(OR(CL66=リスト!$B$3,CL66=リスト!$B$5),"",IF(CB66&lt;40,40,CB66))</f>
        <v/>
      </c>
      <c r="CQ66" s="203" t="str">
        <f>IF(CL66=リスト!$B$5,リスト!$G$2,"")</f>
        <v/>
      </c>
    </row>
    <row r="67" spans="2:95" ht="26.25" customHeight="1">
      <c r="B67" s="243">
        <v>4</v>
      </c>
      <c r="C67" s="244"/>
      <c r="D67" s="245"/>
      <c r="E67" s="246"/>
      <c r="F67" s="246"/>
      <c r="G67" s="247" t="str">
        <f>IF(AE67=リスト!$C$2,"－",IF(AE67=リスト!$C$3,1.05,""))</f>
        <v/>
      </c>
      <c r="H67" s="246"/>
      <c r="I67" s="246"/>
      <c r="J67" s="246"/>
      <c r="K67" s="246"/>
      <c r="L67" s="246"/>
      <c r="M67" s="246"/>
      <c r="N67" s="246"/>
      <c r="O67" s="246"/>
      <c r="P67" s="246"/>
      <c r="Q67" s="246"/>
      <c r="R67" s="248">
        <f t="shared" si="0"/>
        <v>0</v>
      </c>
      <c r="S67" s="247" t="str">
        <f t="shared" si="1"/>
        <v/>
      </c>
      <c r="T67" s="247"/>
      <c r="U67" s="247"/>
      <c r="V67" s="245" t="str">
        <f t="shared" si="2"/>
        <v/>
      </c>
      <c r="W67" s="245" t="str">
        <f t="shared" si="3"/>
        <v/>
      </c>
      <c r="X67" s="245" t="str">
        <f t="shared" si="4"/>
        <v/>
      </c>
      <c r="Y67" s="245" t="str">
        <f t="shared" si="5"/>
        <v/>
      </c>
      <c r="Z67" s="249" t="str">
        <f t="shared" si="6"/>
        <v/>
      </c>
      <c r="AA67" s="250" t="str">
        <f t="shared" si="7"/>
        <v/>
      </c>
      <c r="AB67" s="250" t="str">
        <f t="shared" si="8"/>
        <v/>
      </c>
      <c r="AC67" s="251" t="str">
        <f t="shared" si="9"/>
        <v/>
      </c>
      <c r="AD67" s="252" t="str">
        <f>IF(OR(C67="",D67=""),"",IF(OR(10&lt;=S67,2.2&lt;F67),リスト!$B$3,IF(OR(D67=リスト!$A$2,F67&lt;0.9,S67&lt;=1.5),リスト!$B$4,リスト!$B$2)))</f>
        <v/>
      </c>
      <c r="AE67" s="253" t="str">
        <f>IF(OR(C67="",AD67=""),"",IF(N67="",リスト!$C$2,リスト!$C$3))</f>
        <v/>
      </c>
      <c r="AF67" s="254" t="str">
        <f>IF(OR(C67="",AD67=""),"",IF(D67&lt;=リスト!$A$5,リスト!$D$2,IF(D67=リスト!$A$6,リスト!$D$3,IF(D67=リスト!$A$7,リスト!$D$4,""))))</f>
        <v/>
      </c>
      <c r="AG67" s="255" t="str" cm="1">
        <f t="array" ref="AG67">IFERROR(INDEX(加味率リスト!$A$2:$J$25,MATCH(D67&amp;AF67,加味率リスト!$A$2:$A$25&amp;加味率リスト!$B$2:$B$25,0),10),"")</f>
        <v/>
      </c>
      <c r="AH67" s="256" t="str">
        <f>IF(S67="","",IF(S67&lt;3,リスト!$E$3,IF(S67&lt;5,リスト!$E$4,IF(S67&lt;7,リスト!$E$5,リスト!$E$6))))</f>
        <v/>
      </c>
      <c r="AI67" s="192" t="str">
        <f t="shared" si="10"/>
        <v/>
      </c>
      <c r="AJ67" s="193" t="str">
        <f t="shared" si="11"/>
        <v/>
      </c>
      <c r="AK67" s="141" t="str">
        <f t="shared" si="12"/>
        <v/>
      </c>
      <c r="AL67" s="194" t="str">
        <f>IFERROR(IF(AD67="","",IF(AE67=リスト!$C$2,"－",ROUND((3.142/4*E67^2*(N67+K67+J67+I67+H67)-3.142/4*(0.82^2*H67+(0.82^2+G67^2)/2*J67+G67^2*K67+(G67^2+E67^2)/2*N67))*(U67*V67+(R67-U67)*W67)/R67,2))),"")</f>
        <v/>
      </c>
      <c r="AM67" s="195" t="str">
        <f>IFERROR(IF(AD67="","",IF(AE67=リスト!$C$2,T67,T67+AL67)),"")</f>
        <v/>
      </c>
      <c r="AN67" s="195" t="str">
        <f>IFERROR(IF(AD67="","",IF(AE67=リスト!$C$2,3.142*E67*U67*AA67*V67*U67/2*TAN(X67/180*3.142),3.142*G67*U67*AA67*V67*U67/2*TAN(X67/180*3.142))),"")</f>
        <v/>
      </c>
      <c r="AO67" s="196" t="str">
        <f t="shared" si="13"/>
        <v/>
      </c>
      <c r="AP67" s="196" t="str">
        <f>IFERROR(IF(AE67=リスト!$C$2,(1-3.142*(E67/((E67+1)*2))^2)*(R67-(1-V67/(Z67+AC67*(W67-Z67)))*U67-(AN67+AM67)/(3.142*(Z67+AC67*(W67-Z67)))*(2/E67)^2)*100,AW67*(AX67-AY67)*100),"")</f>
        <v/>
      </c>
      <c r="AQ67" s="197" t="str">
        <f t="shared" si="14"/>
        <v/>
      </c>
      <c r="AR67" s="195" t="str">
        <f t="shared" si="15"/>
        <v/>
      </c>
      <c r="AS67" s="195" t="str">
        <f t="shared" si="16"/>
        <v/>
      </c>
      <c r="AT67" s="195" t="str">
        <f t="shared" si="17"/>
        <v/>
      </c>
      <c r="AU67" s="193" t="str">
        <f t="shared" si="18"/>
        <v/>
      </c>
      <c r="AV67" s="193" t="str">
        <f>IF(OR(AD67=リスト!$B$3,AD67=リスト!$B$5,許容浮上量&lt;AP67),AD67,リスト!$B$5)</f>
        <v/>
      </c>
      <c r="AW67" s="198" t="str">
        <f t="shared" si="19"/>
        <v/>
      </c>
      <c r="AX67" s="199" t="str">
        <f t="shared" si="20"/>
        <v/>
      </c>
      <c r="AY67" s="205" t="str">
        <f t="shared" si="21"/>
        <v/>
      </c>
      <c r="AZ67" s="204" t="str">
        <f>IF(OR(BO67=リスト!$B$3,BO67=リスト!$B$5,BO67=""),"","10^-2")</f>
        <v/>
      </c>
      <c r="BA67" s="200" t="str">
        <f>IF(OR(BO67=リスト!$B$3,BO67=リスト!$B$5,BO67=""),"",2)</f>
        <v/>
      </c>
      <c r="BB67" s="195" t="str">
        <f>IFERROR(IF(OR(BO67=リスト!$B$3,BO67=リスト!$B$5,BO67=""),"",V67*U67+(R67-U67)/2*(W67-Z67)),"")</f>
        <v/>
      </c>
      <c r="BC67" s="195" t="str">
        <f>IF(OR(BO67=リスト!$B$3,BO67=リスト!$B$5,BO67=""),"",40)</f>
        <v/>
      </c>
      <c r="BD67" s="195" t="str">
        <f t="shared" si="22"/>
        <v/>
      </c>
      <c r="BE67" s="195" t="str">
        <f t="shared" si="23"/>
        <v/>
      </c>
      <c r="BF67" s="195" t="str">
        <f t="shared" si="24"/>
        <v/>
      </c>
      <c r="BG67" s="195" t="str">
        <f>IF(OR(BO67=リスト!$B$3,BO67=リスト!$B$5,BO67=""),"",0.6)</f>
        <v/>
      </c>
      <c r="BH67" s="201" t="str">
        <f>IF(OR(BO67=リスト!$B$3,BO67=リスト!$B$5,BO67=""),"",AG67)</f>
        <v/>
      </c>
      <c r="BI67" s="195" t="str">
        <f>IF(OR(BO67=リスト!$B$3,BO67=リスト!$B$5,BO67=""),"",AM67)</f>
        <v/>
      </c>
      <c r="BJ67" s="195" t="str">
        <f>IF(OR(BO67=リスト!$B$3,BO67=リスト!$B$5,BO67=""),"",AN67)</f>
        <v/>
      </c>
      <c r="BK67" s="202" t="str">
        <f>IFERROR(IF(BM67=リスト!$C$2,(1-3.142*(E67/(2*(E67+1)))^2)*(R67-(1-AG67*V67/(Z67+AG67*BG67*(W67-Z67)))*U67-(AN67+AM67)/(3.142*(Z67+AG67*BG67*(W67-Z67)))*(2/E67)^2)*100,(AW67*(BV67-BX67)*100)),"")</f>
        <v/>
      </c>
      <c r="BL67" s="202" t="str">
        <f>IFERROR(IF(BM67=リスト!$C$2,(1-3.142*(E67/(2*(E67+1)))^2)*(R67-(1-AG67*V67/(Z67+AG67*BG67*(W67-Z67)))*U67-(AN67+BF67+AM67)/(3.142*(Z67+AG67*BG67*(W67-Z67)))*(2/E67)^2)*100,(AW67*(BV67-BW67)*100)),"")</f>
        <v/>
      </c>
      <c r="BM67" s="193" t="str">
        <f>IF(OR(BO67=リスト!$B$3,BO67=リスト!$B$5),"",AU67)</f>
        <v/>
      </c>
      <c r="BN67" s="196" t="str">
        <f>IF(OR(BO67=リスト!$B$3,BO67=リスト!$B$5),"",AF67)</f>
        <v/>
      </c>
      <c r="BO67" s="193" t="str">
        <f t="shared" si="25"/>
        <v/>
      </c>
      <c r="BP67" s="193" t="str">
        <f>IF(OR(BO67=リスト!$B$3,BO67=リスト!$B$5,BO67=""),"",IF(許容浮上量+1&lt;=BK67,リスト!$F$2,リスト!$F$3))</f>
        <v/>
      </c>
      <c r="BQ67" s="202" t="str">
        <f>IF(OR(BO67=リスト!$B$3,BO67=リスト!$B$5,BO67=""),"",20)</f>
        <v/>
      </c>
      <c r="BR67" s="195" t="str">
        <f t="shared" si="26"/>
        <v/>
      </c>
      <c r="BS67" s="195" t="str">
        <f t="shared" si="27"/>
        <v/>
      </c>
      <c r="BT67" s="198" t="str">
        <f t="shared" si="28"/>
        <v/>
      </c>
      <c r="BU67" s="198" t="str">
        <f t="shared" si="29"/>
        <v/>
      </c>
      <c r="BV67" s="198" t="str">
        <f t="shared" si="30"/>
        <v/>
      </c>
      <c r="BW67" s="198" t="str">
        <f t="shared" si="31"/>
        <v/>
      </c>
      <c r="BX67" s="205" t="str">
        <f t="shared" si="32"/>
        <v/>
      </c>
      <c r="BY67" s="206" t="str">
        <f>IFERROR(IF(CC67=リスト!$C$2,(CH67-BZ67/(100*CG67))/CI67*CJ67-AN67-AM67,(CH67-BZ67/(100*AW67))/CI67*CJ67-AN67-AM67),"")</f>
        <v/>
      </c>
      <c r="BZ67" s="196" t="str">
        <f>IF(OR(CE67=リスト!$B$3,CE67=リスト!$B$5,CF67=リスト!$F$3,CE67=""),"",許容浮上量)</f>
        <v/>
      </c>
      <c r="CA67" s="198" t="str">
        <f>IF(OR(CE67=リスト!$B$3,CE67=リスト!$B$5,CF67=リスト!$F$3,CE67=""),"",CK67)</f>
        <v/>
      </c>
      <c r="CB67" s="196" t="str">
        <f t="shared" si="33"/>
        <v/>
      </c>
      <c r="CC67" s="193" t="str">
        <f>IF(OR(CE67=リスト!$B$3,CE67=リスト!$B$5,CF67=リスト!$F$3,CE67=""),"",BM67)</f>
        <v/>
      </c>
      <c r="CD67" s="196" t="str">
        <f>IF(OR(CE67=リスト!$B$3,CE67=リスト!$B$5,CF67=リスト!$F$3,CE67=""),"",AH67)</f>
        <v/>
      </c>
      <c r="CE67" s="193" t="str">
        <f t="shared" si="34"/>
        <v/>
      </c>
      <c r="CF67" s="193" t="str">
        <f t="shared" si="35"/>
        <v/>
      </c>
      <c r="CG67" s="198" t="str">
        <f t="shared" si="36"/>
        <v/>
      </c>
      <c r="CH67" s="198" t="str">
        <f t="shared" si="37"/>
        <v/>
      </c>
      <c r="CI67" s="198" t="str">
        <f t="shared" si="38"/>
        <v/>
      </c>
      <c r="CJ67" s="198" t="str">
        <f t="shared" si="39"/>
        <v/>
      </c>
      <c r="CK67" s="205" t="str">
        <f t="shared" si="40"/>
        <v/>
      </c>
      <c r="CL67" s="204" t="str">
        <f>IF(AND(CE67=リスト!$B$4,CF67=リスト!$F$2),リスト!$B$3,CE67)</f>
        <v/>
      </c>
      <c r="CM67" s="193" t="str">
        <f>IF(CL67=リスト!$B$3,"",IF(CL67=リスト!$B$5,"("&amp;リスト!$F$3&amp;")",CF67))</f>
        <v/>
      </c>
      <c r="CN67" s="196" t="str">
        <f>IF(CL67=リスト!$B$3,"",AF67)</f>
        <v/>
      </c>
      <c r="CO67" s="196" t="str">
        <f>IF(OR(CL67=リスト!$B$3,CL67=リスト!$B$5,CL67=リスト!$B$4),"",CD67)</f>
        <v/>
      </c>
      <c r="CP67" s="196" t="str">
        <f>IF(OR(CL67=リスト!$B$3,CL67=リスト!$B$5),"",IF(CB67&lt;40,40,CB67))</f>
        <v/>
      </c>
      <c r="CQ67" s="203" t="str">
        <f>IF(CL67=リスト!$B$5,リスト!$G$2,"")</f>
        <v/>
      </c>
    </row>
    <row r="68" spans="2:95" ht="26.25" customHeight="1">
      <c r="B68" s="243">
        <v>5</v>
      </c>
      <c r="C68" s="244"/>
      <c r="D68" s="245"/>
      <c r="E68" s="246"/>
      <c r="F68" s="246"/>
      <c r="G68" s="247" t="str">
        <f>IF(AE68=リスト!$C$2,"－",IF(AE68=リスト!$C$3,1.05,""))</f>
        <v/>
      </c>
      <c r="H68" s="246"/>
      <c r="I68" s="246"/>
      <c r="J68" s="246"/>
      <c r="K68" s="246"/>
      <c r="L68" s="246"/>
      <c r="M68" s="246"/>
      <c r="N68" s="246"/>
      <c r="O68" s="246"/>
      <c r="P68" s="246"/>
      <c r="Q68" s="246"/>
      <c r="R68" s="248">
        <f t="shared" si="0"/>
        <v>0</v>
      </c>
      <c r="S68" s="247" t="str">
        <f t="shared" si="1"/>
        <v/>
      </c>
      <c r="T68" s="247"/>
      <c r="U68" s="247"/>
      <c r="V68" s="245" t="str">
        <f t="shared" si="2"/>
        <v/>
      </c>
      <c r="W68" s="245" t="str">
        <f t="shared" si="3"/>
        <v/>
      </c>
      <c r="X68" s="245" t="str">
        <f t="shared" si="4"/>
        <v/>
      </c>
      <c r="Y68" s="245" t="str">
        <f t="shared" si="5"/>
        <v/>
      </c>
      <c r="Z68" s="249" t="str">
        <f t="shared" si="6"/>
        <v/>
      </c>
      <c r="AA68" s="250" t="str">
        <f t="shared" si="7"/>
        <v/>
      </c>
      <c r="AB68" s="250" t="str">
        <f t="shared" si="8"/>
        <v/>
      </c>
      <c r="AC68" s="251" t="str">
        <f t="shared" si="9"/>
        <v/>
      </c>
      <c r="AD68" s="252" t="str">
        <f>IF(OR(C68="",D68=""),"",IF(OR(10&lt;=S68,2.2&lt;F68),リスト!$B$3,IF(OR(D68=リスト!$A$2,F68&lt;0.9,S68&lt;=1.5),リスト!$B$4,リスト!$B$2)))</f>
        <v/>
      </c>
      <c r="AE68" s="253" t="str">
        <f>IF(OR(C68="",AD68=""),"",IF(N68="",リスト!$C$2,リスト!$C$3))</f>
        <v/>
      </c>
      <c r="AF68" s="254" t="str">
        <f>IF(OR(C68="",AD68=""),"",IF(D68&lt;=リスト!$A$5,リスト!$D$2,IF(D68=リスト!$A$6,リスト!$D$3,IF(D68=リスト!$A$7,リスト!$D$4,""))))</f>
        <v/>
      </c>
      <c r="AG68" s="255" t="str" cm="1">
        <f t="array" ref="AG68">IFERROR(INDEX(加味率リスト!$A$2:$J$25,MATCH(D68&amp;AF68,加味率リスト!$A$2:$A$25&amp;加味率リスト!$B$2:$B$25,0),10),"")</f>
        <v/>
      </c>
      <c r="AH68" s="256" t="str">
        <f>IF(S68="","",IF(S68&lt;3,リスト!$E$3,IF(S68&lt;5,リスト!$E$4,IF(S68&lt;7,リスト!$E$5,リスト!$E$6))))</f>
        <v/>
      </c>
      <c r="AI68" s="192" t="str">
        <f t="shared" si="10"/>
        <v/>
      </c>
      <c r="AJ68" s="193" t="str">
        <f t="shared" si="11"/>
        <v/>
      </c>
      <c r="AK68" s="141" t="str">
        <f t="shared" si="12"/>
        <v/>
      </c>
      <c r="AL68" s="194" t="str">
        <f>IFERROR(IF(AD68="","",IF(AE68=リスト!$C$2,"－",ROUND((3.142/4*E68^2*(N68+K68+J68+I68+H68)-3.142/4*(0.82^2*H68+(0.82^2+G68^2)/2*J68+G68^2*K68+(G68^2+E68^2)/2*N68))*(U68*V68+(R68-U68)*W68)/R68,2))),"")</f>
        <v/>
      </c>
      <c r="AM68" s="195" t="str">
        <f>IFERROR(IF(AD68="","",IF(AE68=リスト!$C$2,T68,T68+AL68)),"")</f>
        <v/>
      </c>
      <c r="AN68" s="195" t="str">
        <f>IFERROR(IF(AD68="","",IF(AE68=リスト!$C$2,3.142*E68*U68*AA68*V68*U68/2*TAN(X68/180*3.142),3.142*G68*U68*AA68*V68*U68/2*TAN(X68/180*3.142))),"")</f>
        <v/>
      </c>
      <c r="AO68" s="196" t="str">
        <f t="shared" si="13"/>
        <v/>
      </c>
      <c r="AP68" s="196" t="str">
        <f>IFERROR(IF(AE68=リスト!$C$2,(1-3.142*(E68/((E68+1)*2))^2)*(R68-(1-V68/(Z68+AC68*(W68-Z68)))*U68-(AN68+AM68)/(3.142*(Z68+AC68*(W68-Z68)))*(2/E68)^2)*100,AW68*(AX68-AY68)*100),"")</f>
        <v/>
      </c>
      <c r="AQ68" s="197" t="str">
        <f t="shared" si="14"/>
        <v/>
      </c>
      <c r="AR68" s="195" t="str">
        <f t="shared" si="15"/>
        <v/>
      </c>
      <c r="AS68" s="195" t="str">
        <f t="shared" si="16"/>
        <v/>
      </c>
      <c r="AT68" s="195" t="str">
        <f t="shared" si="17"/>
        <v/>
      </c>
      <c r="AU68" s="193" t="str">
        <f t="shared" si="18"/>
        <v/>
      </c>
      <c r="AV68" s="193" t="str">
        <f>IF(OR(AD68=リスト!$B$3,AD68=リスト!$B$5,許容浮上量&lt;AP68),AD68,リスト!$B$5)</f>
        <v/>
      </c>
      <c r="AW68" s="198" t="str">
        <f t="shared" si="19"/>
        <v/>
      </c>
      <c r="AX68" s="199" t="str">
        <f t="shared" si="20"/>
        <v/>
      </c>
      <c r="AY68" s="205" t="str">
        <f t="shared" si="21"/>
        <v/>
      </c>
      <c r="AZ68" s="204" t="str">
        <f>IF(OR(BO68=リスト!$B$3,BO68=リスト!$B$5,BO68=""),"","10^-2")</f>
        <v/>
      </c>
      <c r="BA68" s="200" t="str">
        <f>IF(OR(BO68=リスト!$B$3,BO68=リスト!$B$5,BO68=""),"",2)</f>
        <v/>
      </c>
      <c r="BB68" s="195" t="str">
        <f>IFERROR(IF(OR(BO68=リスト!$B$3,BO68=リスト!$B$5,BO68=""),"",V68*U68+(R68-U68)/2*(W68-Z68)),"")</f>
        <v/>
      </c>
      <c r="BC68" s="195" t="str">
        <f>IF(OR(BO68=リスト!$B$3,BO68=リスト!$B$5,BO68=""),"",40)</f>
        <v/>
      </c>
      <c r="BD68" s="195" t="str">
        <f t="shared" si="22"/>
        <v/>
      </c>
      <c r="BE68" s="195" t="str">
        <f t="shared" si="23"/>
        <v/>
      </c>
      <c r="BF68" s="195" t="str">
        <f t="shared" si="24"/>
        <v/>
      </c>
      <c r="BG68" s="195" t="str">
        <f>IF(OR(BO68=リスト!$B$3,BO68=リスト!$B$5,BO68=""),"",0.6)</f>
        <v/>
      </c>
      <c r="BH68" s="201" t="str">
        <f>IF(OR(BO68=リスト!$B$3,BO68=リスト!$B$5,BO68=""),"",AG68)</f>
        <v/>
      </c>
      <c r="BI68" s="195" t="str">
        <f>IF(OR(BO68=リスト!$B$3,BO68=リスト!$B$5,BO68=""),"",AM68)</f>
        <v/>
      </c>
      <c r="BJ68" s="195" t="str">
        <f>IF(OR(BO68=リスト!$B$3,BO68=リスト!$B$5,BO68=""),"",AN68)</f>
        <v/>
      </c>
      <c r="BK68" s="202" t="str">
        <f>IFERROR(IF(BM68=リスト!$C$2,(1-3.142*(E68/(2*(E68+1)))^2)*(R68-(1-AG68*V68/(Z68+AG68*BG68*(W68-Z68)))*U68-(AN68+AM68)/(3.142*(Z68+AG68*BG68*(W68-Z68)))*(2/E68)^2)*100,(AW68*(BV68-BX68)*100)),"")</f>
        <v/>
      </c>
      <c r="BL68" s="202" t="str">
        <f>IFERROR(IF(BM68=リスト!$C$2,(1-3.142*(E68/(2*(E68+1)))^2)*(R68-(1-AG68*V68/(Z68+AG68*BG68*(W68-Z68)))*U68-(AN68+BF68+AM68)/(3.142*(Z68+AG68*BG68*(W68-Z68)))*(2/E68)^2)*100,(AW68*(BV68-BW68)*100)),"")</f>
        <v/>
      </c>
      <c r="BM68" s="193" t="str">
        <f>IF(OR(BO68=リスト!$B$3,BO68=リスト!$B$5),"",AU68)</f>
        <v/>
      </c>
      <c r="BN68" s="196" t="str">
        <f>IF(OR(BO68=リスト!$B$3,BO68=リスト!$B$5),"",AF68)</f>
        <v/>
      </c>
      <c r="BO68" s="193" t="str">
        <f t="shared" si="25"/>
        <v/>
      </c>
      <c r="BP68" s="193" t="str">
        <f>IF(OR(BO68=リスト!$B$3,BO68=リスト!$B$5,BO68=""),"",IF(許容浮上量+1&lt;=BK68,リスト!$F$2,リスト!$F$3))</f>
        <v/>
      </c>
      <c r="BQ68" s="202" t="str">
        <f>IF(OR(BO68=リスト!$B$3,BO68=リスト!$B$5,BO68=""),"",20)</f>
        <v/>
      </c>
      <c r="BR68" s="195" t="str">
        <f t="shared" si="26"/>
        <v/>
      </c>
      <c r="BS68" s="195" t="str">
        <f t="shared" si="27"/>
        <v/>
      </c>
      <c r="BT68" s="198" t="str">
        <f t="shared" si="28"/>
        <v/>
      </c>
      <c r="BU68" s="198" t="str">
        <f t="shared" si="29"/>
        <v/>
      </c>
      <c r="BV68" s="198" t="str">
        <f t="shared" si="30"/>
        <v/>
      </c>
      <c r="BW68" s="198" t="str">
        <f t="shared" si="31"/>
        <v/>
      </c>
      <c r="BX68" s="205" t="str">
        <f t="shared" si="32"/>
        <v/>
      </c>
      <c r="BY68" s="206" t="str">
        <f>IFERROR(IF(CC68=リスト!$C$2,(CH68-BZ68/(100*CG68))/CI68*CJ68-AN68-AM68,(CH68-BZ68/(100*AW68))/CI68*CJ68-AN68-AM68),"")</f>
        <v/>
      </c>
      <c r="BZ68" s="196" t="str">
        <f>IF(OR(CE68=リスト!$B$3,CE68=リスト!$B$5,CF68=リスト!$F$3,CE68=""),"",許容浮上量)</f>
        <v/>
      </c>
      <c r="CA68" s="198" t="str">
        <f>IF(OR(CE68=リスト!$B$3,CE68=リスト!$B$5,CF68=リスト!$F$3,CE68=""),"",CK68)</f>
        <v/>
      </c>
      <c r="CB68" s="196" t="str">
        <f t="shared" si="33"/>
        <v/>
      </c>
      <c r="CC68" s="193" t="str">
        <f>IF(OR(CE68=リスト!$B$3,CE68=リスト!$B$5,CF68=リスト!$F$3,CE68=""),"",BM68)</f>
        <v/>
      </c>
      <c r="CD68" s="196" t="str">
        <f>IF(OR(CE68=リスト!$B$3,CE68=リスト!$B$5,CF68=リスト!$F$3,CE68=""),"",AH68)</f>
        <v/>
      </c>
      <c r="CE68" s="193" t="str">
        <f t="shared" si="34"/>
        <v/>
      </c>
      <c r="CF68" s="193" t="str">
        <f t="shared" si="35"/>
        <v/>
      </c>
      <c r="CG68" s="198" t="str">
        <f t="shared" si="36"/>
        <v/>
      </c>
      <c r="CH68" s="198" t="str">
        <f t="shared" si="37"/>
        <v/>
      </c>
      <c r="CI68" s="198" t="str">
        <f t="shared" si="38"/>
        <v/>
      </c>
      <c r="CJ68" s="198" t="str">
        <f t="shared" si="39"/>
        <v/>
      </c>
      <c r="CK68" s="205" t="str">
        <f t="shared" si="40"/>
        <v/>
      </c>
      <c r="CL68" s="204" t="str">
        <f>IF(AND(CE68=リスト!$B$4,CF68=リスト!$F$2),リスト!$B$3,CE68)</f>
        <v/>
      </c>
      <c r="CM68" s="193" t="str">
        <f>IF(CL68=リスト!$B$3,"",IF(CL68=リスト!$B$5,"("&amp;リスト!$F$3&amp;")",CF68))</f>
        <v/>
      </c>
      <c r="CN68" s="196" t="str">
        <f>IF(CL68=リスト!$B$3,"",AF68)</f>
        <v/>
      </c>
      <c r="CO68" s="196" t="str">
        <f>IF(OR(CL68=リスト!$B$3,CL68=リスト!$B$5,CL68=リスト!$B$4),"",CD68)</f>
        <v/>
      </c>
      <c r="CP68" s="196" t="str">
        <f>IF(OR(CL68=リスト!$B$3,CL68=リスト!$B$5),"",IF(CB68&lt;40,40,CB68))</f>
        <v/>
      </c>
      <c r="CQ68" s="203" t="str">
        <f>IF(CL68=リスト!$B$5,リスト!$G$2,"")</f>
        <v/>
      </c>
    </row>
    <row r="69" spans="2:95" ht="26.25" customHeight="1">
      <c r="B69" s="243">
        <v>6</v>
      </c>
      <c r="C69" s="244"/>
      <c r="D69" s="245"/>
      <c r="E69" s="246"/>
      <c r="F69" s="246"/>
      <c r="G69" s="247" t="str">
        <f>IF(AE69=リスト!$C$2,"－",IF(AE69=リスト!$C$3,1.05,""))</f>
        <v/>
      </c>
      <c r="H69" s="246"/>
      <c r="I69" s="246"/>
      <c r="J69" s="246"/>
      <c r="K69" s="246"/>
      <c r="L69" s="246"/>
      <c r="M69" s="246"/>
      <c r="N69" s="246"/>
      <c r="O69" s="246"/>
      <c r="P69" s="246"/>
      <c r="Q69" s="246"/>
      <c r="R69" s="248">
        <f t="shared" si="0"/>
        <v>0</v>
      </c>
      <c r="S69" s="247" t="str">
        <f t="shared" si="1"/>
        <v/>
      </c>
      <c r="T69" s="247"/>
      <c r="U69" s="247"/>
      <c r="V69" s="245" t="str">
        <f t="shared" si="2"/>
        <v/>
      </c>
      <c r="W69" s="245" t="str">
        <f t="shared" si="3"/>
        <v/>
      </c>
      <c r="X69" s="245" t="str">
        <f t="shared" si="4"/>
        <v/>
      </c>
      <c r="Y69" s="245" t="str">
        <f t="shared" si="5"/>
        <v/>
      </c>
      <c r="Z69" s="249" t="str">
        <f t="shared" si="6"/>
        <v/>
      </c>
      <c r="AA69" s="250" t="str">
        <f t="shared" si="7"/>
        <v/>
      </c>
      <c r="AB69" s="250" t="str">
        <f t="shared" si="8"/>
        <v/>
      </c>
      <c r="AC69" s="251" t="str">
        <f t="shared" si="9"/>
        <v/>
      </c>
      <c r="AD69" s="252" t="str">
        <f>IF(OR(C69="",D69=""),"",IF(OR(10&lt;=S69,2.2&lt;F69),リスト!$B$3,IF(OR(D69=リスト!$A$2,F69&lt;0.9,S69&lt;=1.5),リスト!$B$4,リスト!$B$2)))</f>
        <v/>
      </c>
      <c r="AE69" s="253" t="str">
        <f>IF(OR(C69="",AD69=""),"",IF(N69="",リスト!$C$2,リスト!$C$3))</f>
        <v/>
      </c>
      <c r="AF69" s="254" t="str">
        <f>IF(OR(C69="",AD69=""),"",IF(D69&lt;=リスト!$A$5,リスト!$D$2,IF(D69=リスト!$A$6,リスト!$D$3,IF(D69=リスト!$A$7,リスト!$D$4,""))))</f>
        <v/>
      </c>
      <c r="AG69" s="255" t="str" cm="1">
        <f t="array" ref="AG69">IFERROR(INDEX(加味率リスト!$A$2:$J$25,MATCH(D69&amp;AF69,加味率リスト!$A$2:$A$25&amp;加味率リスト!$B$2:$B$25,0),10),"")</f>
        <v/>
      </c>
      <c r="AH69" s="256" t="str">
        <f>IF(S69="","",IF(S69&lt;3,リスト!$E$3,IF(S69&lt;5,リスト!$E$4,IF(S69&lt;7,リスト!$E$5,リスト!$E$6))))</f>
        <v/>
      </c>
      <c r="AI69" s="192" t="str">
        <f t="shared" si="10"/>
        <v/>
      </c>
      <c r="AJ69" s="193" t="str">
        <f t="shared" si="11"/>
        <v/>
      </c>
      <c r="AK69" s="141" t="str">
        <f t="shared" si="12"/>
        <v/>
      </c>
      <c r="AL69" s="194" t="str">
        <f>IFERROR(IF(AD69="","",IF(AE69=リスト!$C$2,"－",ROUND((3.142/4*E69^2*(N69+K69+J69+I69+H69)-3.142/4*(0.82^2*H69+(0.82^2+G69^2)/2*J69+G69^2*K69+(G69^2+E69^2)/2*N69))*(U69*V69+(R69-U69)*W69)/R69,2))),"")</f>
        <v/>
      </c>
      <c r="AM69" s="195" t="str">
        <f>IFERROR(IF(AD69="","",IF(AE69=リスト!$C$2,T69,T69+AL69)),"")</f>
        <v/>
      </c>
      <c r="AN69" s="195" t="str">
        <f>IFERROR(IF(AD69="","",IF(AE69=リスト!$C$2,3.142*E69*U69*AA69*V69*U69/2*TAN(X69/180*3.142),3.142*G69*U69*AA69*V69*U69/2*TAN(X69/180*3.142))),"")</f>
        <v/>
      </c>
      <c r="AO69" s="196" t="str">
        <f t="shared" si="13"/>
        <v/>
      </c>
      <c r="AP69" s="196" t="str">
        <f>IFERROR(IF(AE69=リスト!$C$2,(1-3.142*(E69/((E69+1)*2))^2)*(R69-(1-V69/(Z69+AC69*(W69-Z69)))*U69-(AN69+AM69)/(3.142*(Z69+AC69*(W69-Z69)))*(2/E69)^2)*100,AW69*(AX69-AY69)*100),"")</f>
        <v/>
      </c>
      <c r="AQ69" s="197" t="str">
        <f t="shared" si="14"/>
        <v/>
      </c>
      <c r="AR69" s="195" t="str">
        <f t="shared" si="15"/>
        <v/>
      </c>
      <c r="AS69" s="195" t="str">
        <f t="shared" si="16"/>
        <v/>
      </c>
      <c r="AT69" s="195" t="str">
        <f t="shared" si="17"/>
        <v/>
      </c>
      <c r="AU69" s="193" t="str">
        <f t="shared" si="18"/>
        <v/>
      </c>
      <c r="AV69" s="193" t="str">
        <f>IF(OR(AD69=リスト!$B$3,AD69=リスト!$B$5,許容浮上量&lt;AP69),AD69,リスト!$B$5)</f>
        <v/>
      </c>
      <c r="AW69" s="198" t="str">
        <f t="shared" si="19"/>
        <v/>
      </c>
      <c r="AX69" s="199" t="str">
        <f t="shared" si="20"/>
        <v/>
      </c>
      <c r="AY69" s="205" t="str">
        <f t="shared" si="21"/>
        <v/>
      </c>
      <c r="AZ69" s="204" t="str">
        <f>IF(OR(BO69=リスト!$B$3,BO69=リスト!$B$5,BO69=""),"","10^-2")</f>
        <v/>
      </c>
      <c r="BA69" s="200" t="str">
        <f>IF(OR(BO69=リスト!$B$3,BO69=リスト!$B$5,BO69=""),"",2)</f>
        <v/>
      </c>
      <c r="BB69" s="195" t="str">
        <f>IFERROR(IF(OR(BO69=リスト!$B$3,BO69=リスト!$B$5,BO69=""),"",V69*U69+(R69-U69)/2*(W69-Z69)),"")</f>
        <v/>
      </c>
      <c r="BC69" s="195" t="str">
        <f>IF(OR(BO69=リスト!$B$3,BO69=リスト!$B$5,BO69=""),"",40)</f>
        <v/>
      </c>
      <c r="BD69" s="195" t="str">
        <f t="shared" si="22"/>
        <v/>
      </c>
      <c r="BE69" s="195" t="str">
        <f t="shared" si="23"/>
        <v/>
      </c>
      <c r="BF69" s="195" t="str">
        <f t="shared" si="24"/>
        <v/>
      </c>
      <c r="BG69" s="195" t="str">
        <f>IF(OR(BO69=リスト!$B$3,BO69=リスト!$B$5,BO69=""),"",0.6)</f>
        <v/>
      </c>
      <c r="BH69" s="201" t="str">
        <f>IF(OR(BO69=リスト!$B$3,BO69=リスト!$B$5,BO69=""),"",AG69)</f>
        <v/>
      </c>
      <c r="BI69" s="195" t="str">
        <f>IF(OR(BO69=リスト!$B$3,BO69=リスト!$B$5,BO69=""),"",AM69)</f>
        <v/>
      </c>
      <c r="BJ69" s="195" t="str">
        <f>IF(OR(BO69=リスト!$B$3,BO69=リスト!$B$5,BO69=""),"",AN69)</f>
        <v/>
      </c>
      <c r="BK69" s="202" t="str">
        <f>IFERROR(IF(BM69=リスト!$C$2,(1-3.142*(E69/(2*(E69+1)))^2)*(R69-(1-AG69*V69/(Z69+AG69*BG69*(W69-Z69)))*U69-(AN69+AM69)/(3.142*(Z69+AG69*BG69*(W69-Z69)))*(2/E69)^2)*100,(AW69*(BV69-BX69)*100)),"")</f>
        <v/>
      </c>
      <c r="BL69" s="202" t="str">
        <f>IFERROR(IF(BM69=リスト!$C$2,(1-3.142*(E69/(2*(E69+1)))^2)*(R69-(1-AG69*V69/(Z69+AG69*BG69*(W69-Z69)))*U69-(AN69+BF69+AM69)/(3.142*(Z69+AG69*BG69*(W69-Z69)))*(2/E69)^2)*100,(AW69*(BV69-BW69)*100)),"")</f>
        <v/>
      </c>
      <c r="BM69" s="193" t="str">
        <f>IF(OR(BO69=リスト!$B$3,BO69=リスト!$B$5),"",AU69)</f>
        <v/>
      </c>
      <c r="BN69" s="196" t="str">
        <f>IF(OR(BO69=リスト!$B$3,BO69=リスト!$B$5),"",AF69)</f>
        <v/>
      </c>
      <c r="BO69" s="193" t="str">
        <f t="shared" si="25"/>
        <v/>
      </c>
      <c r="BP69" s="193" t="str">
        <f>IF(OR(BO69=リスト!$B$3,BO69=リスト!$B$5,BO69=""),"",IF(許容浮上量+1&lt;=BK69,リスト!$F$2,リスト!$F$3))</f>
        <v/>
      </c>
      <c r="BQ69" s="202" t="str">
        <f>IF(OR(BO69=リスト!$B$3,BO69=リスト!$B$5,BO69=""),"",20)</f>
        <v/>
      </c>
      <c r="BR69" s="195" t="str">
        <f t="shared" si="26"/>
        <v/>
      </c>
      <c r="BS69" s="195" t="str">
        <f t="shared" si="27"/>
        <v/>
      </c>
      <c r="BT69" s="198" t="str">
        <f t="shared" si="28"/>
        <v/>
      </c>
      <c r="BU69" s="198" t="str">
        <f t="shared" si="29"/>
        <v/>
      </c>
      <c r="BV69" s="198" t="str">
        <f t="shared" si="30"/>
        <v/>
      </c>
      <c r="BW69" s="198" t="str">
        <f t="shared" si="31"/>
        <v/>
      </c>
      <c r="BX69" s="205" t="str">
        <f t="shared" si="32"/>
        <v/>
      </c>
      <c r="BY69" s="206" t="str">
        <f>IFERROR(IF(CC69=リスト!$C$2,(CH69-BZ69/(100*CG69))/CI69*CJ69-AN69-AM69,(CH69-BZ69/(100*AW69))/CI69*CJ69-AN69-AM69),"")</f>
        <v/>
      </c>
      <c r="BZ69" s="196" t="str">
        <f>IF(OR(CE69=リスト!$B$3,CE69=リスト!$B$5,CF69=リスト!$F$3,CE69=""),"",許容浮上量)</f>
        <v/>
      </c>
      <c r="CA69" s="198" t="str">
        <f>IF(OR(CE69=リスト!$B$3,CE69=リスト!$B$5,CF69=リスト!$F$3,CE69=""),"",CK69)</f>
        <v/>
      </c>
      <c r="CB69" s="196" t="str">
        <f t="shared" si="33"/>
        <v/>
      </c>
      <c r="CC69" s="193" t="str">
        <f>IF(OR(CE69=リスト!$B$3,CE69=リスト!$B$5,CF69=リスト!$F$3,CE69=""),"",BM69)</f>
        <v/>
      </c>
      <c r="CD69" s="196" t="str">
        <f>IF(OR(CE69=リスト!$B$3,CE69=リスト!$B$5,CF69=リスト!$F$3,CE69=""),"",AH69)</f>
        <v/>
      </c>
      <c r="CE69" s="193" t="str">
        <f t="shared" si="34"/>
        <v/>
      </c>
      <c r="CF69" s="193" t="str">
        <f t="shared" si="35"/>
        <v/>
      </c>
      <c r="CG69" s="198" t="str">
        <f t="shared" si="36"/>
        <v/>
      </c>
      <c r="CH69" s="198" t="str">
        <f t="shared" si="37"/>
        <v/>
      </c>
      <c r="CI69" s="198" t="str">
        <f t="shared" si="38"/>
        <v/>
      </c>
      <c r="CJ69" s="198" t="str">
        <f t="shared" si="39"/>
        <v/>
      </c>
      <c r="CK69" s="205" t="str">
        <f t="shared" si="40"/>
        <v/>
      </c>
      <c r="CL69" s="204" t="str">
        <f>IF(AND(CE69=リスト!$B$4,CF69=リスト!$F$2),リスト!$B$3,CE69)</f>
        <v/>
      </c>
      <c r="CM69" s="193" t="str">
        <f>IF(CL69=リスト!$B$3,"",IF(CL69=リスト!$B$5,"("&amp;リスト!$F$3&amp;")",CF69))</f>
        <v/>
      </c>
      <c r="CN69" s="196" t="str">
        <f>IF(CL69=リスト!$B$3,"",AF69)</f>
        <v/>
      </c>
      <c r="CO69" s="196" t="str">
        <f>IF(OR(CL69=リスト!$B$3,CL69=リスト!$B$5,CL69=リスト!$B$4),"",CD69)</f>
        <v/>
      </c>
      <c r="CP69" s="196" t="str">
        <f>IF(OR(CL69=リスト!$B$3,CL69=リスト!$B$5),"",IF(CB69&lt;40,40,CB69))</f>
        <v/>
      </c>
      <c r="CQ69" s="203" t="str">
        <f>IF(CL69=リスト!$B$5,リスト!$G$2,"")</f>
        <v/>
      </c>
    </row>
    <row r="70" spans="2:95" ht="26.25" customHeight="1">
      <c r="B70" s="243">
        <v>7</v>
      </c>
      <c r="C70" s="244"/>
      <c r="D70" s="245"/>
      <c r="E70" s="246"/>
      <c r="F70" s="246"/>
      <c r="G70" s="247" t="str">
        <f>IF(AE70=リスト!$C$2,"－",IF(AE70=リスト!$C$3,1.05,""))</f>
        <v/>
      </c>
      <c r="H70" s="246"/>
      <c r="I70" s="246"/>
      <c r="J70" s="246"/>
      <c r="K70" s="246"/>
      <c r="L70" s="246"/>
      <c r="M70" s="246"/>
      <c r="N70" s="246"/>
      <c r="O70" s="246"/>
      <c r="P70" s="246"/>
      <c r="Q70" s="246"/>
      <c r="R70" s="248">
        <f t="shared" si="0"/>
        <v>0</v>
      </c>
      <c r="S70" s="247" t="str">
        <f t="shared" si="1"/>
        <v/>
      </c>
      <c r="T70" s="247"/>
      <c r="U70" s="247"/>
      <c r="V70" s="245" t="str">
        <f t="shared" si="2"/>
        <v/>
      </c>
      <c r="W70" s="245" t="str">
        <f t="shared" si="3"/>
        <v/>
      </c>
      <c r="X70" s="245" t="str">
        <f t="shared" si="4"/>
        <v/>
      </c>
      <c r="Y70" s="245" t="str">
        <f t="shared" si="5"/>
        <v/>
      </c>
      <c r="Z70" s="249" t="str">
        <f t="shared" si="6"/>
        <v/>
      </c>
      <c r="AA70" s="250" t="str">
        <f t="shared" si="7"/>
        <v/>
      </c>
      <c r="AB70" s="250" t="str">
        <f t="shared" si="8"/>
        <v/>
      </c>
      <c r="AC70" s="251" t="str">
        <f t="shared" si="9"/>
        <v/>
      </c>
      <c r="AD70" s="252" t="str">
        <f>IF(OR(C70="",D70=""),"",IF(OR(10&lt;=S70,2.2&lt;F70),リスト!$B$3,IF(OR(D70=リスト!$A$2,F70&lt;0.9,S70&lt;=1.5),リスト!$B$4,リスト!$B$2)))</f>
        <v/>
      </c>
      <c r="AE70" s="253" t="str">
        <f>IF(OR(C70="",AD70=""),"",IF(N70="",リスト!$C$2,リスト!$C$3))</f>
        <v/>
      </c>
      <c r="AF70" s="254" t="str">
        <f>IF(OR(C70="",AD70=""),"",IF(D70&lt;=リスト!$A$5,リスト!$D$2,IF(D70=リスト!$A$6,リスト!$D$3,IF(D70=リスト!$A$7,リスト!$D$4,""))))</f>
        <v/>
      </c>
      <c r="AG70" s="255" t="str" cm="1">
        <f t="array" ref="AG70">IFERROR(INDEX(加味率リスト!$A$2:$J$25,MATCH(D70&amp;AF70,加味率リスト!$A$2:$A$25&amp;加味率リスト!$B$2:$B$25,0),10),"")</f>
        <v/>
      </c>
      <c r="AH70" s="256" t="str">
        <f>IF(S70="","",IF(S70&lt;3,リスト!$E$3,IF(S70&lt;5,リスト!$E$4,IF(S70&lt;7,リスト!$E$5,リスト!$E$6))))</f>
        <v/>
      </c>
      <c r="AI70" s="192" t="str">
        <f t="shared" si="10"/>
        <v/>
      </c>
      <c r="AJ70" s="193" t="str">
        <f t="shared" si="11"/>
        <v/>
      </c>
      <c r="AK70" s="141" t="str">
        <f t="shared" si="12"/>
        <v/>
      </c>
      <c r="AL70" s="194" t="str">
        <f>IFERROR(IF(AD70="","",IF(AE70=リスト!$C$2,"－",ROUND((3.142/4*E70^2*(N70+K70+J70+I70+H70)-3.142/4*(0.82^2*H70+(0.82^2+G70^2)/2*J70+G70^2*K70+(G70^2+E70^2)/2*N70))*(U70*V70+(R70-U70)*W70)/R70,2))),"")</f>
        <v/>
      </c>
      <c r="AM70" s="195" t="str">
        <f>IFERROR(IF(AD70="","",IF(AE70=リスト!$C$2,T70,T70+AL70)),"")</f>
        <v/>
      </c>
      <c r="AN70" s="195" t="str">
        <f>IFERROR(IF(AD70="","",IF(AE70=リスト!$C$2,3.142*E70*U70*AA70*V70*U70/2*TAN(X70/180*3.142),3.142*G70*U70*AA70*V70*U70/2*TAN(X70/180*3.142))),"")</f>
        <v/>
      </c>
      <c r="AO70" s="196" t="str">
        <f t="shared" si="13"/>
        <v/>
      </c>
      <c r="AP70" s="196" t="str">
        <f>IFERROR(IF(AE70=リスト!$C$2,(1-3.142*(E70/((E70+1)*2))^2)*(R70-(1-V70/(Z70+AC70*(W70-Z70)))*U70-(AN70+AM70)/(3.142*(Z70+AC70*(W70-Z70)))*(2/E70)^2)*100,AW70*(AX70-AY70)*100),"")</f>
        <v/>
      </c>
      <c r="AQ70" s="197" t="str">
        <f t="shared" si="14"/>
        <v/>
      </c>
      <c r="AR70" s="195" t="str">
        <f t="shared" si="15"/>
        <v/>
      </c>
      <c r="AS70" s="195" t="str">
        <f t="shared" si="16"/>
        <v/>
      </c>
      <c r="AT70" s="195" t="str">
        <f t="shared" si="17"/>
        <v/>
      </c>
      <c r="AU70" s="193" t="str">
        <f t="shared" si="18"/>
        <v/>
      </c>
      <c r="AV70" s="193" t="str">
        <f>IF(OR(AD70=リスト!$B$3,AD70=リスト!$B$5,許容浮上量&lt;AP70),AD70,リスト!$B$5)</f>
        <v/>
      </c>
      <c r="AW70" s="198" t="str">
        <f t="shared" si="19"/>
        <v/>
      </c>
      <c r="AX70" s="199" t="str">
        <f t="shared" si="20"/>
        <v/>
      </c>
      <c r="AY70" s="205" t="str">
        <f t="shared" si="21"/>
        <v/>
      </c>
      <c r="AZ70" s="204" t="str">
        <f>IF(OR(BO70=リスト!$B$3,BO70=リスト!$B$5,BO70=""),"","10^-2")</f>
        <v/>
      </c>
      <c r="BA70" s="200" t="str">
        <f>IF(OR(BO70=リスト!$B$3,BO70=リスト!$B$5,BO70=""),"",2)</f>
        <v/>
      </c>
      <c r="BB70" s="195" t="str">
        <f>IFERROR(IF(OR(BO70=リスト!$B$3,BO70=リスト!$B$5,BO70=""),"",V70*U70+(R70-U70)/2*(W70-Z70)),"")</f>
        <v/>
      </c>
      <c r="BC70" s="195" t="str">
        <f>IF(OR(BO70=リスト!$B$3,BO70=リスト!$B$5,BO70=""),"",40)</f>
        <v/>
      </c>
      <c r="BD70" s="195" t="str">
        <f t="shared" si="22"/>
        <v/>
      </c>
      <c r="BE70" s="195" t="str">
        <f t="shared" si="23"/>
        <v/>
      </c>
      <c r="BF70" s="195" t="str">
        <f t="shared" si="24"/>
        <v/>
      </c>
      <c r="BG70" s="195" t="str">
        <f>IF(OR(BO70=リスト!$B$3,BO70=リスト!$B$5,BO70=""),"",0.6)</f>
        <v/>
      </c>
      <c r="BH70" s="201" t="str">
        <f>IF(OR(BO70=リスト!$B$3,BO70=リスト!$B$5,BO70=""),"",AG70)</f>
        <v/>
      </c>
      <c r="BI70" s="195" t="str">
        <f>IF(OR(BO70=リスト!$B$3,BO70=リスト!$B$5,BO70=""),"",AM70)</f>
        <v/>
      </c>
      <c r="BJ70" s="195" t="str">
        <f>IF(OR(BO70=リスト!$B$3,BO70=リスト!$B$5,BO70=""),"",AN70)</f>
        <v/>
      </c>
      <c r="BK70" s="202" t="str">
        <f>IFERROR(IF(BM70=リスト!$C$2,(1-3.142*(E70/(2*(E70+1)))^2)*(R70-(1-AG70*V70/(Z70+AG70*BG70*(W70-Z70)))*U70-(AN70+AM70)/(3.142*(Z70+AG70*BG70*(W70-Z70)))*(2/E70)^2)*100,(AW70*(BV70-BX70)*100)),"")</f>
        <v/>
      </c>
      <c r="BL70" s="202" t="str">
        <f>IFERROR(IF(BM70=リスト!$C$2,(1-3.142*(E70/(2*(E70+1)))^2)*(R70-(1-AG70*V70/(Z70+AG70*BG70*(W70-Z70)))*U70-(AN70+BF70+AM70)/(3.142*(Z70+AG70*BG70*(W70-Z70)))*(2/E70)^2)*100,(AW70*(BV70-BW70)*100)),"")</f>
        <v/>
      </c>
      <c r="BM70" s="193" t="str">
        <f>IF(OR(BO70=リスト!$B$3,BO70=リスト!$B$5),"",AU70)</f>
        <v/>
      </c>
      <c r="BN70" s="196" t="str">
        <f>IF(OR(BO70=リスト!$B$3,BO70=リスト!$B$5),"",AF70)</f>
        <v/>
      </c>
      <c r="BO70" s="193" t="str">
        <f t="shared" si="25"/>
        <v/>
      </c>
      <c r="BP70" s="193" t="str">
        <f>IF(OR(BO70=リスト!$B$3,BO70=リスト!$B$5,BO70=""),"",IF(許容浮上量+1&lt;=BK70,リスト!$F$2,リスト!$F$3))</f>
        <v/>
      </c>
      <c r="BQ70" s="202" t="str">
        <f>IF(OR(BO70=リスト!$B$3,BO70=リスト!$B$5,BO70=""),"",20)</f>
        <v/>
      </c>
      <c r="BR70" s="195" t="str">
        <f t="shared" si="26"/>
        <v/>
      </c>
      <c r="BS70" s="195" t="str">
        <f t="shared" si="27"/>
        <v/>
      </c>
      <c r="BT70" s="198" t="str">
        <f t="shared" si="28"/>
        <v/>
      </c>
      <c r="BU70" s="198" t="str">
        <f t="shared" si="29"/>
        <v/>
      </c>
      <c r="BV70" s="198" t="str">
        <f t="shared" si="30"/>
        <v/>
      </c>
      <c r="BW70" s="198" t="str">
        <f t="shared" si="31"/>
        <v/>
      </c>
      <c r="BX70" s="205" t="str">
        <f t="shared" si="32"/>
        <v/>
      </c>
      <c r="BY70" s="206" t="str">
        <f>IFERROR(IF(CC70=リスト!$C$2,(CH70-BZ70/(100*CG70))/CI70*CJ70-AN70-AM70,(CH70-BZ70/(100*AW70))/CI70*CJ70-AN70-AM70),"")</f>
        <v/>
      </c>
      <c r="BZ70" s="196" t="str">
        <f>IF(OR(CE70=リスト!$B$3,CE70=リスト!$B$5,CF70=リスト!$F$3,CE70=""),"",許容浮上量)</f>
        <v/>
      </c>
      <c r="CA70" s="198" t="str">
        <f>IF(OR(CE70=リスト!$B$3,CE70=リスト!$B$5,CF70=リスト!$F$3,CE70=""),"",CK70)</f>
        <v/>
      </c>
      <c r="CB70" s="196" t="str">
        <f t="shared" si="33"/>
        <v/>
      </c>
      <c r="CC70" s="193" t="str">
        <f>IF(OR(CE70=リスト!$B$3,CE70=リスト!$B$5,CF70=リスト!$F$3,CE70=""),"",BM70)</f>
        <v/>
      </c>
      <c r="CD70" s="196" t="str">
        <f>IF(OR(CE70=リスト!$B$3,CE70=リスト!$B$5,CF70=リスト!$F$3,CE70=""),"",AH70)</f>
        <v/>
      </c>
      <c r="CE70" s="193" t="str">
        <f t="shared" si="34"/>
        <v/>
      </c>
      <c r="CF70" s="193" t="str">
        <f t="shared" si="35"/>
        <v/>
      </c>
      <c r="CG70" s="198" t="str">
        <f t="shared" si="36"/>
        <v/>
      </c>
      <c r="CH70" s="198" t="str">
        <f t="shared" si="37"/>
        <v/>
      </c>
      <c r="CI70" s="198" t="str">
        <f t="shared" si="38"/>
        <v/>
      </c>
      <c r="CJ70" s="198" t="str">
        <f t="shared" si="39"/>
        <v/>
      </c>
      <c r="CK70" s="205" t="str">
        <f t="shared" si="40"/>
        <v/>
      </c>
      <c r="CL70" s="204" t="str">
        <f>IF(AND(CE70=リスト!$B$4,CF70=リスト!$F$2),リスト!$B$3,CE70)</f>
        <v/>
      </c>
      <c r="CM70" s="193" t="str">
        <f>IF(CL70=リスト!$B$3,"",IF(CL70=リスト!$B$5,"("&amp;リスト!$F$3&amp;")",CF70))</f>
        <v/>
      </c>
      <c r="CN70" s="196" t="str">
        <f>IF(CL70=リスト!$B$3,"",AF70)</f>
        <v/>
      </c>
      <c r="CO70" s="196" t="str">
        <f>IF(OR(CL70=リスト!$B$3,CL70=リスト!$B$5,CL70=リスト!$B$4),"",CD70)</f>
        <v/>
      </c>
      <c r="CP70" s="196" t="str">
        <f>IF(OR(CL70=リスト!$B$3,CL70=リスト!$B$5),"",IF(CB70&lt;40,40,CB70))</f>
        <v/>
      </c>
      <c r="CQ70" s="203" t="str">
        <f>IF(CL70=リスト!$B$5,リスト!$G$2,"")</f>
        <v/>
      </c>
    </row>
    <row r="71" spans="2:95" ht="26.25" customHeight="1">
      <c r="B71" s="243">
        <v>8</v>
      </c>
      <c r="C71" s="244"/>
      <c r="D71" s="245"/>
      <c r="E71" s="246"/>
      <c r="F71" s="246"/>
      <c r="G71" s="247" t="str">
        <f>IF(AE71=リスト!$C$2,"－",IF(AE71=リスト!$C$3,1.05,""))</f>
        <v/>
      </c>
      <c r="H71" s="246"/>
      <c r="I71" s="246"/>
      <c r="J71" s="246"/>
      <c r="K71" s="246"/>
      <c r="L71" s="246"/>
      <c r="M71" s="246"/>
      <c r="N71" s="246"/>
      <c r="O71" s="246"/>
      <c r="P71" s="246"/>
      <c r="Q71" s="246"/>
      <c r="R71" s="248">
        <f t="shared" si="0"/>
        <v>0</v>
      </c>
      <c r="S71" s="247" t="str">
        <f t="shared" si="1"/>
        <v/>
      </c>
      <c r="T71" s="247"/>
      <c r="U71" s="247"/>
      <c r="V71" s="245" t="str">
        <f t="shared" si="2"/>
        <v/>
      </c>
      <c r="W71" s="245" t="str">
        <f t="shared" si="3"/>
        <v/>
      </c>
      <c r="X71" s="245" t="str">
        <f t="shared" si="4"/>
        <v/>
      </c>
      <c r="Y71" s="245" t="str">
        <f t="shared" si="5"/>
        <v/>
      </c>
      <c r="Z71" s="249" t="str">
        <f t="shared" si="6"/>
        <v/>
      </c>
      <c r="AA71" s="250" t="str">
        <f t="shared" si="7"/>
        <v/>
      </c>
      <c r="AB71" s="250" t="str">
        <f t="shared" si="8"/>
        <v/>
      </c>
      <c r="AC71" s="251" t="str">
        <f t="shared" si="9"/>
        <v/>
      </c>
      <c r="AD71" s="252" t="str">
        <f>IF(OR(C71="",D71=""),"",IF(OR(10&lt;=S71,2.2&lt;F71),リスト!$B$3,IF(OR(D71=リスト!$A$2,F71&lt;0.9,S71&lt;=1.5),リスト!$B$4,リスト!$B$2)))</f>
        <v/>
      </c>
      <c r="AE71" s="253" t="str">
        <f>IF(OR(C71="",AD71=""),"",IF(N71="",リスト!$C$2,リスト!$C$3))</f>
        <v/>
      </c>
      <c r="AF71" s="254" t="str">
        <f>IF(OR(C71="",AD71=""),"",IF(D71&lt;=リスト!$A$5,リスト!$D$2,IF(D71=リスト!$A$6,リスト!$D$3,IF(D71=リスト!$A$7,リスト!$D$4,""))))</f>
        <v/>
      </c>
      <c r="AG71" s="255" t="str" cm="1">
        <f t="array" ref="AG71">IFERROR(INDEX(加味率リスト!$A$2:$J$25,MATCH(D71&amp;AF71,加味率リスト!$A$2:$A$25&amp;加味率リスト!$B$2:$B$25,0),10),"")</f>
        <v/>
      </c>
      <c r="AH71" s="256" t="str">
        <f>IF(S71="","",IF(S71&lt;3,リスト!$E$3,IF(S71&lt;5,リスト!$E$4,IF(S71&lt;7,リスト!$E$5,リスト!$E$6))))</f>
        <v/>
      </c>
      <c r="AI71" s="192" t="str">
        <f t="shared" si="10"/>
        <v/>
      </c>
      <c r="AJ71" s="193" t="str">
        <f t="shared" si="11"/>
        <v/>
      </c>
      <c r="AK71" s="141" t="str">
        <f t="shared" si="12"/>
        <v/>
      </c>
      <c r="AL71" s="194" t="str">
        <f>IFERROR(IF(AD71="","",IF(AE71=リスト!$C$2,"－",ROUND((3.142/4*E71^2*(N71+K71+J71+I71+H71)-3.142/4*(0.82^2*H71+(0.82^2+G71^2)/2*J71+G71^2*K71+(G71^2+E71^2)/2*N71))*(U71*V71+(R71-U71)*W71)/R71,2))),"")</f>
        <v/>
      </c>
      <c r="AM71" s="195" t="str">
        <f>IFERROR(IF(AD71="","",IF(AE71=リスト!$C$2,T71,T71+AL71)),"")</f>
        <v/>
      </c>
      <c r="AN71" s="195" t="str">
        <f>IFERROR(IF(AD71="","",IF(AE71=リスト!$C$2,3.142*E71*U71*AA71*V71*U71/2*TAN(X71/180*3.142),3.142*G71*U71*AA71*V71*U71/2*TAN(X71/180*3.142))),"")</f>
        <v/>
      </c>
      <c r="AO71" s="196" t="str">
        <f t="shared" si="13"/>
        <v/>
      </c>
      <c r="AP71" s="196" t="str">
        <f>IFERROR(IF(AE71=リスト!$C$2,(1-3.142*(E71/((E71+1)*2))^2)*(R71-(1-V71/(Z71+AC71*(W71-Z71)))*U71-(AN71+AM71)/(3.142*(Z71+AC71*(W71-Z71)))*(2/E71)^2)*100,AW71*(AX71-AY71)*100),"")</f>
        <v/>
      </c>
      <c r="AQ71" s="197" t="str">
        <f t="shared" si="14"/>
        <v/>
      </c>
      <c r="AR71" s="195" t="str">
        <f t="shared" si="15"/>
        <v/>
      </c>
      <c r="AS71" s="195" t="str">
        <f t="shared" si="16"/>
        <v/>
      </c>
      <c r="AT71" s="195" t="str">
        <f t="shared" si="17"/>
        <v/>
      </c>
      <c r="AU71" s="193" t="str">
        <f t="shared" si="18"/>
        <v/>
      </c>
      <c r="AV71" s="193" t="str">
        <f>IF(OR(AD71=リスト!$B$3,AD71=リスト!$B$5,許容浮上量&lt;AP71),AD71,リスト!$B$5)</f>
        <v/>
      </c>
      <c r="AW71" s="198" t="str">
        <f t="shared" si="19"/>
        <v/>
      </c>
      <c r="AX71" s="199" t="str">
        <f t="shared" si="20"/>
        <v/>
      </c>
      <c r="AY71" s="205" t="str">
        <f t="shared" si="21"/>
        <v/>
      </c>
      <c r="AZ71" s="204" t="str">
        <f>IF(OR(BO71=リスト!$B$3,BO71=リスト!$B$5,BO71=""),"","10^-2")</f>
        <v/>
      </c>
      <c r="BA71" s="200" t="str">
        <f>IF(OR(BO71=リスト!$B$3,BO71=リスト!$B$5,BO71=""),"",2)</f>
        <v/>
      </c>
      <c r="BB71" s="195" t="str">
        <f>IFERROR(IF(OR(BO71=リスト!$B$3,BO71=リスト!$B$5,BO71=""),"",V71*U71+(R71-U71)/2*(W71-Z71)),"")</f>
        <v/>
      </c>
      <c r="BC71" s="195" t="str">
        <f>IF(OR(BO71=リスト!$B$3,BO71=リスト!$B$5,BO71=""),"",40)</f>
        <v/>
      </c>
      <c r="BD71" s="195" t="str">
        <f t="shared" si="22"/>
        <v/>
      </c>
      <c r="BE71" s="195" t="str">
        <f t="shared" si="23"/>
        <v/>
      </c>
      <c r="BF71" s="195" t="str">
        <f t="shared" si="24"/>
        <v/>
      </c>
      <c r="BG71" s="195" t="str">
        <f>IF(OR(BO71=リスト!$B$3,BO71=リスト!$B$5,BO71=""),"",0.6)</f>
        <v/>
      </c>
      <c r="BH71" s="201" t="str">
        <f>IF(OR(BO71=リスト!$B$3,BO71=リスト!$B$5,BO71=""),"",AG71)</f>
        <v/>
      </c>
      <c r="BI71" s="195" t="str">
        <f>IF(OR(BO71=リスト!$B$3,BO71=リスト!$B$5,BO71=""),"",AM71)</f>
        <v/>
      </c>
      <c r="BJ71" s="195" t="str">
        <f>IF(OR(BO71=リスト!$B$3,BO71=リスト!$B$5,BO71=""),"",AN71)</f>
        <v/>
      </c>
      <c r="BK71" s="202" t="str">
        <f>IFERROR(IF(BM71=リスト!$C$2,(1-3.142*(E71/(2*(E71+1)))^2)*(R71-(1-AG71*V71/(Z71+AG71*BG71*(W71-Z71)))*U71-(AN71+AM71)/(3.142*(Z71+AG71*BG71*(W71-Z71)))*(2/E71)^2)*100,(AW71*(BV71-BX71)*100)),"")</f>
        <v/>
      </c>
      <c r="BL71" s="202" t="str">
        <f>IFERROR(IF(BM71=リスト!$C$2,(1-3.142*(E71/(2*(E71+1)))^2)*(R71-(1-AG71*V71/(Z71+AG71*BG71*(W71-Z71)))*U71-(AN71+BF71+AM71)/(3.142*(Z71+AG71*BG71*(W71-Z71)))*(2/E71)^2)*100,(AW71*(BV71-BW71)*100)),"")</f>
        <v/>
      </c>
      <c r="BM71" s="193" t="str">
        <f>IF(OR(BO71=リスト!$B$3,BO71=リスト!$B$5),"",AU71)</f>
        <v/>
      </c>
      <c r="BN71" s="196" t="str">
        <f>IF(OR(BO71=リスト!$B$3,BO71=リスト!$B$5),"",AF71)</f>
        <v/>
      </c>
      <c r="BO71" s="193" t="str">
        <f t="shared" si="25"/>
        <v/>
      </c>
      <c r="BP71" s="193" t="str">
        <f>IF(OR(BO71=リスト!$B$3,BO71=リスト!$B$5,BO71=""),"",IF(許容浮上量+1&lt;=BK71,リスト!$F$2,リスト!$F$3))</f>
        <v/>
      </c>
      <c r="BQ71" s="202" t="str">
        <f>IF(OR(BO71=リスト!$B$3,BO71=リスト!$B$5,BO71=""),"",20)</f>
        <v/>
      </c>
      <c r="BR71" s="195" t="str">
        <f t="shared" si="26"/>
        <v/>
      </c>
      <c r="BS71" s="195" t="str">
        <f t="shared" si="27"/>
        <v/>
      </c>
      <c r="BT71" s="198" t="str">
        <f t="shared" si="28"/>
        <v/>
      </c>
      <c r="BU71" s="198" t="str">
        <f t="shared" si="29"/>
        <v/>
      </c>
      <c r="BV71" s="198" t="str">
        <f t="shared" si="30"/>
        <v/>
      </c>
      <c r="BW71" s="198" t="str">
        <f t="shared" si="31"/>
        <v/>
      </c>
      <c r="BX71" s="205" t="str">
        <f t="shared" si="32"/>
        <v/>
      </c>
      <c r="BY71" s="206" t="str">
        <f>IFERROR(IF(CC71=リスト!$C$2,(CH71-BZ71/(100*CG71))/CI71*CJ71-AN71-AM71,(CH71-BZ71/(100*AW71))/CI71*CJ71-AN71-AM71),"")</f>
        <v/>
      </c>
      <c r="BZ71" s="196" t="str">
        <f>IF(OR(CE71=リスト!$B$3,CE71=リスト!$B$5,CF71=リスト!$F$3,CE71=""),"",許容浮上量)</f>
        <v/>
      </c>
      <c r="CA71" s="198" t="str">
        <f>IF(OR(CE71=リスト!$B$3,CE71=リスト!$B$5,CF71=リスト!$F$3,CE71=""),"",CK71)</f>
        <v/>
      </c>
      <c r="CB71" s="196" t="str">
        <f t="shared" si="33"/>
        <v/>
      </c>
      <c r="CC71" s="193" t="str">
        <f>IF(OR(CE71=リスト!$B$3,CE71=リスト!$B$5,CF71=リスト!$F$3,CE71=""),"",BM71)</f>
        <v/>
      </c>
      <c r="CD71" s="196" t="str">
        <f>IF(OR(CE71=リスト!$B$3,CE71=リスト!$B$5,CF71=リスト!$F$3,CE71=""),"",AH71)</f>
        <v/>
      </c>
      <c r="CE71" s="193" t="str">
        <f t="shared" si="34"/>
        <v/>
      </c>
      <c r="CF71" s="193" t="str">
        <f t="shared" si="35"/>
        <v/>
      </c>
      <c r="CG71" s="198" t="str">
        <f t="shared" si="36"/>
        <v/>
      </c>
      <c r="CH71" s="198" t="str">
        <f t="shared" si="37"/>
        <v/>
      </c>
      <c r="CI71" s="198" t="str">
        <f t="shared" si="38"/>
        <v/>
      </c>
      <c r="CJ71" s="198" t="str">
        <f t="shared" si="39"/>
        <v/>
      </c>
      <c r="CK71" s="205" t="str">
        <f t="shared" si="40"/>
        <v/>
      </c>
      <c r="CL71" s="204" t="str">
        <f>IF(AND(CE71=リスト!$B$4,CF71=リスト!$F$2),リスト!$B$3,CE71)</f>
        <v/>
      </c>
      <c r="CM71" s="193" t="str">
        <f>IF(CL71=リスト!$B$3,"",IF(CL71=リスト!$B$5,"("&amp;リスト!$F$3&amp;")",CF71))</f>
        <v/>
      </c>
      <c r="CN71" s="196" t="str">
        <f>IF(CL71=リスト!$B$3,"",AF71)</f>
        <v/>
      </c>
      <c r="CO71" s="196" t="str">
        <f>IF(OR(CL71=リスト!$B$3,CL71=リスト!$B$5,CL71=リスト!$B$4),"",CD71)</f>
        <v/>
      </c>
      <c r="CP71" s="196" t="str">
        <f>IF(OR(CL71=リスト!$B$3,CL71=リスト!$B$5),"",IF(CB71&lt;40,40,CB71))</f>
        <v/>
      </c>
      <c r="CQ71" s="203" t="str">
        <f>IF(CL71=リスト!$B$5,リスト!$G$2,"")</f>
        <v/>
      </c>
    </row>
    <row r="72" spans="2:95" ht="26.25" customHeight="1">
      <c r="B72" s="243">
        <v>9</v>
      </c>
      <c r="C72" s="244"/>
      <c r="D72" s="245"/>
      <c r="E72" s="246"/>
      <c r="F72" s="246"/>
      <c r="G72" s="247" t="str">
        <f>IF(AE72=リスト!$C$2,"－",IF(AE72=リスト!$C$3,1.05,""))</f>
        <v/>
      </c>
      <c r="H72" s="246"/>
      <c r="I72" s="246"/>
      <c r="J72" s="246"/>
      <c r="K72" s="246"/>
      <c r="L72" s="246"/>
      <c r="M72" s="246"/>
      <c r="N72" s="246"/>
      <c r="O72" s="246"/>
      <c r="P72" s="246"/>
      <c r="Q72" s="246"/>
      <c r="R72" s="248">
        <f t="shared" si="0"/>
        <v>0</v>
      </c>
      <c r="S72" s="247" t="str">
        <f t="shared" si="1"/>
        <v/>
      </c>
      <c r="T72" s="247"/>
      <c r="U72" s="247"/>
      <c r="V72" s="245" t="str">
        <f t="shared" si="2"/>
        <v/>
      </c>
      <c r="W72" s="245" t="str">
        <f t="shared" si="3"/>
        <v/>
      </c>
      <c r="X72" s="245" t="str">
        <f t="shared" si="4"/>
        <v/>
      </c>
      <c r="Y72" s="245" t="str">
        <f t="shared" si="5"/>
        <v/>
      </c>
      <c r="Z72" s="249" t="str">
        <f t="shared" si="6"/>
        <v/>
      </c>
      <c r="AA72" s="250" t="str">
        <f t="shared" si="7"/>
        <v/>
      </c>
      <c r="AB72" s="250" t="str">
        <f t="shared" si="8"/>
        <v/>
      </c>
      <c r="AC72" s="251" t="str">
        <f t="shared" si="9"/>
        <v/>
      </c>
      <c r="AD72" s="252" t="str">
        <f>IF(OR(C72="",D72=""),"",IF(OR(10&lt;=S72,2.2&lt;F72),リスト!$B$3,IF(OR(D72=リスト!$A$2,F72&lt;0.9,S72&lt;=1.5),リスト!$B$4,リスト!$B$2)))</f>
        <v/>
      </c>
      <c r="AE72" s="253" t="str">
        <f>IF(OR(C72="",AD72=""),"",IF(N72="",リスト!$C$2,リスト!$C$3))</f>
        <v/>
      </c>
      <c r="AF72" s="254" t="str">
        <f>IF(OR(C72="",AD72=""),"",IF(D72&lt;=リスト!$A$5,リスト!$D$2,IF(D72=リスト!$A$6,リスト!$D$3,IF(D72=リスト!$A$7,リスト!$D$4,""))))</f>
        <v/>
      </c>
      <c r="AG72" s="255" t="str" cm="1">
        <f t="array" ref="AG72">IFERROR(INDEX(加味率リスト!$A$2:$J$25,MATCH(D72&amp;AF72,加味率リスト!$A$2:$A$25&amp;加味率リスト!$B$2:$B$25,0),10),"")</f>
        <v/>
      </c>
      <c r="AH72" s="256" t="str">
        <f>IF(S72="","",IF(S72&lt;3,リスト!$E$3,IF(S72&lt;5,リスト!$E$4,IF(S72&lt;7,リスト!$E$5,リスト!$E$6))))</f>
        <v/>
      </c>
      <c r="AI72" s="192" t="str">
        <f t="shared" si="10"/>
        <v/>
      </c>
      <c r="AJ72" s="193" t="str">
        <f t="shared" si="11"/>
        <v/>
      </c>
      <c r="AK72" s="141" t="str">
        <f t="shared" si="12"/>
        <v/>
      </c>
      <c r="AL72" s="194" t="str">
        <f>IFERROR(IF(AD72="","",IF(AE72=リスト!$C$2,"－",ROUND((3.142/4*E72^2*(N72+K72+J72+I72+H72)-3.142/4*(0.82^2*H72+(0.82^2+G72^2)/2*J72+G72^2*K72+(G72^2+E72^2)/2*N72))*(U72*V72+(R72-U72)*W72)/R72,2))),"")</f>
        <v/>
      </c>
      <c r="AM72" s="195" t="str">
        <f>IFERROR(IF(AD72="","",IF(AE72=リスト!$C$2,T72,T72+AL72)),"")</f>
        <v/>
      </c>
      <c r="AN72" s="195" t="str">
        <f>IFERROR(IF(AD72="","",IF(AE72=リスト!$C$2,3.142*E72*U72*AA72*V72*U72/2*TAN(X72/180*3.142),3.142*G72*U72*AA72*V72*U72/2*TAN(X72/180*3.142))),"")</f>
        <v/>
      </c>
      <c r="AO72" s="196" t="str">
        <f t="shared" si="13"/>
        <v/>
      </c>
      <c r="AP72" s="196" t="str">
        <f>IFERROR(IF(AE72=リスト!$C$2,(1-3.142*(E72/((E72+1)*2))^2)*(R72-(1-V72/(Z72+AC72*(W72-Z72)))*U72-(AN72+AM72)/(3.142*(Z72+AC72*(W72-Z72)))*(2/E72)^2)*100,AW72*(AX72-AY72)*100),"")</f>
        <v/>
      </c>
      <c r="AQ72" s="197" t="str">
        <f t="shared" si="14"/>
        <v/>
      </c>
      <c r="AR72" s="195" t="str">
        <f t="shared" si="15"/>
        <v/>
      </c>
      <c r="AS72" s="195" t="str">
        <f t="shared" si="16"/>
        <v/>
      </c>
      <c r="AT72" s="195" t="str">
        <f t="shared" si="17"/>
        <v/>
      </c>
      <c r="AU72" s="193" t="str">
        <f t="shared" si="18"/>
        <v/>
      </c>
      <c r="AV72" s="193" t="str">
        <f>IF(OR(AD72=リスト!$B$3,AD72=リスト!$B$5,許容浮上量&lt;AP72),AD72,リスト!$B$5)</f>
        <v/>
      </c>
      <c r="AW72" s="198" t="str">
        <f t="shared" si="19"/>
        <v/>
      </c>
      <c r="AX72" s="199" t="str">
        <f t="shared" si="20"/>
        <v/>
      </c>
      <c r="AY72" s="205" t="str">
        <f t="shared" si="21"/>
        <v/>
      </c>
      <c r="AZ72" s="204" t="str">
        <f>IF(OR(BO72=リスト!$B$3,BO72=リスト!$B$5,BO72=""),"","10^-2")</f>
        <v/>
      </c>
      <c r="BA72" s="200" t="str">
        <f>IF(OR(BO72=リスト!$B$3,BO72=リスト!$B$5,BO72=""),"",2)</f>
        <v/>
      </c>
      <c r="BB72" s="195" t="str">
        <f>IFERROR(IF(OR(BO72=リスト!$B$3,BO72=リスト!$B$5,BO72=""),"",V72*U72+(R72-U72)/2*(W72-Z72)),"")</f>
        <v/>
      </c>
      <c r="BC72" s="195" t="str">
        <f>IF(OR(BO72=リスト!$B$3,BO72=リスト!$B$5,BO72=""),"",40)</f>
        <v/>
      </c>
      <c r="BD72" s="195" t="str">
        <f t="shared" si="22"/>
        <v/>
      </c>
      <c r="BE72" s="195" t="str">
        <f t="shared" si="23"/>
        <v/>
      </c>
      <c r="BF72" s="195" t="str">
        <f t="shared" si="24"/>
        <v/>
      </c>
      <c r="BG72" s="195" t="str">
        <f>IF(OR(BO72=リスト!$B$3,BO72=リスト!$B$5,BO72=""),"",0.6)</f>
        <v/>
      </c>
      <c r="BH72" s="201" t="str">
        <f>IF(OR(BO72=リスト!$B$3,BO72=リスト!$B$5,BO72=""),"",AG72)</f>
        <v/>
      </c>
      <c r="BI72" s="195" t="str">
        <f>IF(OR(BO72=リスト!$B$3,BO72=リスト!$B$5,BO72=""),"",AM72)</f>
        <v/>
      </c>
      <c r="BJ72" s="195" t="str">
        <f>IF(OR(BO72=リスト!$B$3,BO72=リスト!$B$5,BO72=""),"",AN72)</f>
        <v/>
      </c>
      <c r="BK72" s="202" t="str">
        <f>IFERROR(IF(BM72=リスト!$C$2,(1-3.142*(E72/(2*(E72+1)))^2)*(R72-(1-AG72*V72/(Z72+AG72*BG72*(W72-Z72)))*U72-(AN72+AM72)/(3.142*(Z72+AG72*BG72*(W72-Z72)))*(2/E72)^2)*100,(AW72*(BV72-BX72)*100)),"")</f>
        <v/>
      </c>
      <c r="BL72" s="202" t="str">
        <f>IFERROR(IF(BM72=リスト!$C$2,(1-3.142*(E72/(2*(E72+1)))^2)*(R72-(1-AG72*V72/(Z72+AG72*BG72*(W72-Z72)))*U72-(AN72+BF72+AM72)/(3.142*(Z72+AG72*BG72*(W72-Z72)))*(2/E72)^2)*100,(AW72*(BV72-BW72)*100)),"")</f>
        <v/>
      </c>
      <c r="BM72" s="193" t="str">
        <f>IF(OR(BO72=リスト!$B$3,BO72=リスト!$B$5),"",AU72)</f>
        <v/>
      </c>
      <c r="BN72" s="196" t="str">
        <f>IF(OR(BO72=リスト!$B$3,BO72=リスト!$B$5),"",AF72)</f>
        <v/>
      </c>
      <c r="BO72" s="193" t="str">
        <f t="shared" si="25"/>
        <v/>
      </c>
      <c r="BP72" s="193" t="str">
        <f>IF(OR(BO72=リスト!$B$3,BO72=リスト!$B$5,BO72=""),"",IF(許容浮上量+1&lt;=BK72,リスト!$F$2,リスト!$F$3))</f>
        <v/>
      </c>
      <c r="BQ72" s="202" t="str">
        <f>IF(OR(BO72=リスト!$B$3,BO72=リスト!$B$5,BO72=""),"",20)</f>
        <v/>
      </c>
      <c r="BR72" s="195" t="str">
        <f t="shared" si="26"/>
        <v/>
      </c>
      <c r="BS72" s="195" t="str">
        <f t="shared" si="27"/>
        <v/>
      </c>
      <c r="BT72" s="198" t="str">
        <f t="shared" si="28"/>
        <v/>
      </c>
      <c r="BU72" s="198" t="str">
        <f t="shared" si="29"/>
        <v/>
      </c>
      <c r="BV72" s="198" t="str">
        <f t="shared" si="30"/>
        <v/>
      </c>
      <c r="BW72" s="198" t="str">
        <f t="shared" si="31"/>
        <v/>
      </c>
      <c r="BX72" s="205" t="str">
        <f t="shared" si="32"/>
        <v/>
      </c>
      <c r="BY72" s="206" t="str">
        <f>IFERROR(IF(CC72=リスト!$C$2,(CH72-BZ72/(100*CG72))/CI72*CJ72-AN72-AM72,(CH72-BZ72/(100*AW72))/CI72*CJ72-AN72-AM72),"")</f>
        <v/>
      </c>
      <c r="BZ72" s="196" t="str">
        <f>IF(OR(CE72=リスト!$B$3,CE72=リスト!$B$5,CF72=リスト!$F$3,CE72=""),"",許容浮上量)</f>
        <v/>
      </c>
      <c r="CA72" s="198" t="str">
        <f>IF(OR(CE72=リスト!$B$3,CE72=リスト!$B$5,CF72=リスト!$F$3,CE72=""),"",CK72)</f>
        <v/>
      </c>
      <c r="CB72" s="196" t="str">
        <f t="shared" si="33"/>
        <v/>
      </c>
      <c r="CC72" s="193" t="str">
        <f>IF(OR(CE72=リスト!$B$3,CE72=リスト!$B$5,CF72=リスト!$F$3,CE72=""),"",BM72)</f>
        <v/>
      </c>
      <c r="CD72" s="196" t="str">
        <f>IF(OR(CE72=リスト!$B$3,CE72=リスト!$B$5,CF72=リスト!$F$3,CE72=""),"",AH72)</f>
        <v/>
      </c>
      <c r="CE72" s="193" t="str">
        <f t="shared" si="34"/>
        <v/>
      </c>
      <c r="CF72" s="193" t="str">
        <f t="shared" si="35"/>
        <v/>
      </c>
      <c r="CG72" s="198" t="str">
        <f t="shared" si="36"/>
        <v/>
      </c>
      <c r="CH72" s="198" t="str">
        <f t="shared" si="37"/>
        <v/>
      </c>
      <c r="CI72" s="198" t="str">
        <f t="shared" si="38"/>
        <v/>
      </c>
      <c r="CJ72" s="198" t="str">
        <f t="shared" si="39"/>
        <v/>
      </c>
      <c r="CK72" s="205" t="str">
        <f t="shared" si="40"/>
        <v/>
      </c>
      <c r="CL72" s="204" t="str">
        <f>IF(AND(CE72=リスト!$B$4,CF72=リスト!$F$2),リスト!$B$3,CE72)</f>
        <v/>
      </c>
      <c r="CM72" s="193" t="str">
        <f>IF(CL72=リスト!$B$3,"",IF(CL72=リスト!$B$5,"("&amp;リスト!$F$3&amp;")",CF72))</f>
        <v/>
      </c>
      <c r="CN72" s="196" t="str">
        <f>IF(CL72=リスト!$B$3,"",AF72)</f>
        <v/>
      </c>
      <c r="CO72" s="196" t="str">
        <f>IF(OR(CL72=リスト!$B$3,CL72=リスト!$B$5,CL72=リスト!$B$4),"",CD72)</f>
        <v/>
      </c>
      <c r="CP72" s="196" t="str">
        <f>IF(OR(CL72=リスト!$B$3,CL72=リスト!$B$5),"",IF(CB72&lt;40,40,CB72))</f>
        <v/>
      </c>
      <c r="CQ72" s="203" t="str">
        <f>IF(CL72=リスト!$B$5,リスト!$G$2,"")</f>
        <v/>
      </c>
    </row>
    <row r="73" spans="2:95" ht="26.25" customHeight="1">
      <c r="B73" s="243">
        <v>10</v>
      </c>
      <c r="C73" s="244"/>
      <c r="D73" s="245"/>
      <c r="E73" s="246"/>
      <c r="F73" s="246"/>
      <c r="G73" s="247" t="str">
        <f>IF(AE73=リスト!$C$2,"－",IF(AE73=リスト!$C$3,1.05,""))</f>
        <v/>
      </c>
      <c r="H73" s="246"/>
      <c r="I73" s="246"/>
      <c r="J73" s="246"/>
      <c r="K73" s="246"/>
      <c r="L73" s="246"/>
      <c r="M73" s="246"/>
      <c r="N73" s="246"/>
      <c r="O73" s="246"/>
      <c r="P73" s="246"/>
      <c r="Q73" s="246"/>
      <c r="R73" s="248">
        <f t="shared" si="0"/>
        <v>0</v>
      </c>
      <c r="S73" s="247" t="str">
        <f t="shared" si="1"/>
        <v/>
      </c>
      <c r="T73" s="247"/>
      <c r="U73" s="247"/>
      <c r="V73" s="245" t="str">
        <f t="shared" si="2"/>
        <v/>
      </c>
      <c r="W73" s="245" t="str">
        <f t="shared" si="3"/>
        <v/>
      </c>
      <c r="X73" s="245" t="str">
        <f t="shared" si="4"/>
        <v/>
      </c>
      <c r="Y73" s="245" t="str">
        <f t="shared" si="5"/>
        <v/>
      </c>
      <c r="Z73" s="249" t="str">
        <f t="shared" si="6"/>
        <v/>
      </c>
      <c r="AA73" s="250" t="str">
        <f t="shared" si="7"/>
        <v/>
      </c>
      <c r="AB73" s="250" t="str">
        <f t="shared" si="8"/>
        <v/>
      </c>
      <c r="AC73" s="251" t="str">
        <f t="shared" si="9"/>
        <v/>
      </c>
      <c r="AD73" s="252" t="str">
        <f>IF(OR(C73="",D73=""),"",IF(OR(10&lt;=S73,2.2&lt;F73),リスト!$B$3,IF(OR(D73=リスト!$A$2,F73&lt;0.9,S73&lt;=1.5),リスト!$B$4,リスト!$B$2)))</f>
        <v/>
      </c>
      <c r="AE73" s="253" t="str">
        <f>IF(OR(C73="",AD73=""),"",IF(N73="",リスト!$C$2,リスト!$C$3))</f>
        <v/>
      </c>
      <c r="AF73" s="254" t="str">
        <f>IF(OR(C73="",AD73=""),"",IF(D73&lt;=リスト!$A$5,リスト!$D$2,IF(D73=リスト!$A$6,リスト!$D$3,IF(D73=リスト!$A$7,リスト!$D$4,""))))</f>
        <v/>
      </c>
      <c r="AG73" s="255" t="str" cm="1">
        <f t="array" ref="AG73">IFERROR(INDEX(加味率リスト!$A$2:$J$25,MATCH(D73&amp;AF73,加味率リスト!$A$2:$A$25&amp;加味率リスト!$B$2:$B$25,0),10),"")</f>
        <v/>
      </c>
      <c r="AH73" s="256" t="str">
        <f>IF(S73="","",IF(S73&lt;3,リスト!$E$3,IF(S73&lt;5,リスト!$E$4,IF(S73&lt;7,リスト!$E$5,リスト!$E$6))))</f>
        <v/>
      </c>
      <c r="AI73" s="192" t="str">
        <f t="shared" si="10"/>
        <v/>
      </c>
      <c r="AJ73" s="193" t="str">
        <f t="shared" si="11"/>
        <v/>
      </c>
      <c r="AK73" s="141" t="str">
        <f t="shared" si="12"/>
        <v/>
      </c>
      <c r="AL73" s="194" t="str">
        <f>IFERROR(IF(AD73="","",IF(AE73=リスト!$C$2,"－",ROUND((3.142/4*E73^2*(N73+K73+J73+I73+H73)-3.142/4*(0.82^2*H73+(0.82^2+G73^2)/2*J73+G73^2*K73+(G73^2+E73^2)/2*N73))*(U73*V73+(R73-U73)*W73)/R73,2))),"")</f>
        <v/>
      </c>
      <c r="AM73" s="195" t="str">
        <f>IFERROR(IF(AD73="","",IF(AE73=リスト!$C$2,T73,T73+AL73)),"")</f>
        <v/>
      </c>
      <c r="AN73" s="195" t="str">
        <f>IFERROR(IF(AD73="","",IF(AE73=リスト!$C$2,3.142*E73*U73*AA73*V73*U73/2*TAN(X73/180*3.142),3.142*G73*U73*AA73*V73*U73/2*TAN(X73/180*3.142))),"")</f>
        <v/>
      </c>
      <c r="AO73" s="196" t="str">
        <f t="shared" si="13"/>
        <v/>
      </c>
      <c r="AP73" s="196" t="str">
        <f>IFERROR(IF(AE73=リスト!$C$2,(1-3.142*(E73/((E73+1)*2))^2)*(R73-(1-V73/(Z73+AC73*(W73-Z73)))*U73-(AN73+AM73)/(3.142*(Z73+AC73*(W73-Z73)))*(2/E73)^2)*100,AW73*(AX73-AY73)*100),"")</f>
        <v/>
      </c>
      <c r="AQ73" s="197" t="str">
        <f t="shared" si="14"/>
        <v/>
      </c>
      <c r="AR73" s="195" t="str">
        <f t="shared" si="15"/>
        <v/>
      </c>
      <c r="AS73" s="195" t="str">
        <f t="shared" si="16"/>
        <v/>
      </c>
      <c r="AT73" s="195" t="str">
        <f t="shared" si="17"/>
        <v/>
      </c>
      <c r="AU73" s="193" t="str">
        <f t="shared" si="18"/>
        <v/>
      </c>
      <c r="AV73" s="193" t="str">
        <f>IF(OR(AD73=リスト!$B$3,AD73=リスト!$B$5,許容浮上量&lt;AP73),AD73,リスト!$B$5)</f>
        <v/>
      </c>
      <c r="AW73" s="198" t="str">
        <f t="shared" si="19"/>
        <v/>
      </c>
      <c r="AX73" s="199" t="str">
        <f t="shared" si="20"/>
        <v/>
      </c>
      <c r="AY73" s="205" t="str">
        <f t="shared" si="21"/>
        <v/>
      </c>
      <c r="AZ73" s="204" t="str">
        <f>IF(OR(BO73=リスト!$B$3,BO73=リスト!$B$5,BO73=""),"","10^-2")</f>
        <v/>
      </c>
      <c r="BA73" s="200" t="str">
        <f>IF(OR(BO73=リスト!$B$3,BO73=リスト!$B$5,BO73=""),"",2)</f>
        <v/>
      </c>
      <c r="BB73" s="195" t="str">
        <f>IFERROR(IF(OR(BO73=リスト!$B$3,BO73=リスト!$B$5,BO73=""),"",V73*U73+(R73-U73)/2*(W73-Z73)),"")</f>
        <v/>
      </c>
      <c r="BC73" s="195" t="str">
        <f>IF(OR(BO73=リスト!$B$3,BO73=リスト!$B$5,BO73=""),"",40)</f>
        <v/>
      </c>
      <c r="BD73" s="195" t="str">
        <f t="shared" si="22"/>
        <v/>
      </c>
      <c r="BE73" s="195" t="str">
        <f t="shared" si="23"/>
        <v/>
      </c>
      <c r="BF73" s="195" t="str">
        <f t="shared" si="24"/>
        <v/>
      </c>
      <c r="BG73" s="195" t="str">
        <f>IF(OR(BO73=リスト!$B$3,BO73=リスト!$B$5,BO73=""),"",0.6)</f>
        <v/>
      </c>
      <c r="BH73" s="201" t="str">
        <f>IF(OR(BO73=リスト!$B$3,BO73=リスト!$B$5,BO73=""),"",AG73)</f>
        <v/>
      </c>
      <c r="BI73" s="195" t="str">
        <f>IF(OR(BO73=リスト!$B$3,BO73=リスト!$B$5,BO73=""),"",AM73)</f>
        <v/>
      </c>
      <c r="BJ73" s="195" t="str">
        <f>IF(OR(BO73=リスト!$B$3,BO73=リスト!$B$5,BO73=""),"",AN73)</f>
        <v/>
      </c>
      <c r="BK73" s="202" t="str">
        <f>IFERROR(IF(BM73=リスト!$C$2,(1-3.142*(E73/(2*(E73+1)))^2)*(R73-(1-AG73*V73/(Z73+AG73*BG73*(W73-Z73)))*U73-(AN73+AM73)/(3.142*(Z73+AG73*BG73*(W73-Z73)))*(2/E73)^2)*100,(AW73*(BV73-BX73)*100)),"")</f>
        <v/>
      </c>
      <c r="BL73" s="202" t="str">
        <f>IFERROR(IF(BM73=リスト!$C$2,(1-3.142*(E73/(2*(E73+1)))^2)*(R73-(1-AG73*V73/(Z73+AG73*BG73*(W73-Z73)))*U73-(AN73+BF73+AM73)/(3.142*(Z73+AG73*BG73*(W73-Z73)))*(2/E73)^2)*100,(AW73*(BV73-BW73)*100)),"")</f>
        <v/>
      </c>
      <c r="BM73" s="193" t="str">
        <f>IF(OR(BO73=リスト!$B$3,BO73=リスト!$B$5),"",AU73)</f>
        <v/>
      </c>
      <c r="BN73" s="196" t="str">
        <f>IF(OR(BO73=リスト!$B$3,BO73=リスト!$B$5),"",AF73)</f>
        <v/>
      </c>
      <c r="BO73" s="193" t="str">
        <f t="shared" si="25"/>
        <v/>
      </c>
      <c r="BP73" s="193" t="str">
        <f>IF(OR(BO73=リスト!$B$3,BO73=リスト!$B$5,BO73=""),"",IF(許容浮上量+1&lt;=BK73,リスト!$F$2,リスト!$F$3))</f>
        <v/>
      </c>
      <c r="BQ73" s="202" t="str">
        <f>IF(OR(BO73=リスト!$B$3,BO73=リスト!$B$5,BO73=""),"",20)</f>
        <v/>
      </c>
      <c r="BR73" s="195" t="str">
        <f t="shared" si="26"/>
        <v/>
      </c>
      <c r="BS73" s="195" t="str">
        <f t="shared" si="27"/>
        <v/>
      </c>
      <c r="BT73" s="198" t="str">
        <f t="shared" si="28"/>
        <v/>
      </c>
      <c r="BU73" s="198" t="str">
        <f t="shared" si="29"/>
        <v/>
      </c>
      <c r="BV73" s="198" t="str">
        <f t="shared" si="30"/>
        <v/>
      </c>
      <c r="BW73" s="198" t="str">
        <f t="shared" si="31"/>
        <v/>
      </c>
      <c r="BX73" s="205" t="str">
        <f t="shared" si="32"/>
        <v/>
      </c>
      <c r="BY73" s="206" t="str">
        <f>IFERROR(IF(CC73=リスト!$C$2,(CH73-BZ73/(100*CG73))/CI73*CJ73-AN73-AM73,(CH73-BZ73/(100*AW73))/CI73*CJ73-AN73-AM73),"")</f>
        <v/>
      </c>
      <c r="BZ73" s="196" t="str">
        <f>IF(OR(CE73=リスト!$B$3,CE73=リスト!$B$5,CF73=リスト!$F$3,CE73=""),"",許容浮上量)</f>
        <v/>
      </c>
      <c r="CA73" s="198" t="str">
        <f>IF(OR(CE73=リスト!$B$3,CE73=リスト!$B$5,CF73=リスト!$F$3,CE73=""),"",CK73)</f>
        <v/>
      </c>
      <c r="CB73" s="196" t="str">
        <f t="shared" si="33"/>
        <v/>
      </c>
      <c r="CC73" s="193" t="str">
        <f>IF(OR(CE73=リスト!$B$3,CE73=リスト!$B$5,CF73=リスト!$F$3,CE73=""),"",BM73)</f>
        <v/>
      </c>
      <c r="CD73" s="196" t="str">
        <f>IF(OR(CE73=リスト!$B$3,CE73=リスト!$B$5,CF73=リスト!$F$3,CE73=""),"",AH73)</f>
        <v/>
      </c>
      <c r="CE73" s="193" t="str">
        <f t="shared" si="34"/>
        <v/>
      </c>
      <c r="CF73" s="193" t="str">
        <f t="shared" si="35"/>
        <v/>
      </c>
      <c r="CG73" s="198" t="str">
        <f t="shared" si="36"/>
        <v/>
      </c>
      <c r="CH73" s="198" t="str">
        <f t="shared" si="37"/>
        <v/>
      </c>
      <c r="CI73" s="198" t="str">
        <f t="shared" si="38"/>
        <v/>
      </c>
      <c r="CJ73" s="198" t="str">
        <f t="shared" si="39"/>
        <v/>
      </c>
      <c r="CK73" s="205" t="str">
        <f t="shared" si="40"/>
        <v/>
      </c>
      <c r="CL73" s="204" t="str">
        <f>IF(AND(CE73=リスト!$B$4,CF73=リスト!$F$2),リスト!$B$3,CE73)</f>
        <v/>
      </c>
      <c r="CM73" s="193" t="str">
        <f>IF(CL73=リスト!$B$3,"",IF(CL73=リスト!$B$5,"("&amp;リスト!$F$3&amp;")",CF73))</f>
        <v/>
      </c>
      <c r="CN73" s="196" t="str">
        <f>IF(CL73=リスト!$B$3,"",AF73)</f>
        <v/>
      </c>
      <c r="CO73" s="196" t="str">
        <f>IF(OR(CL73=リスト!$B$3,CL73=リスト!$B$5,CL73=リスト!$B$4),"",CD73)</f>
        <v/>
      </c>
      <c r="CP73" s="196" t="str">
        <f>IF(OR(CL73=リスト!$B$3,CL73=リスト!$B$5),"",IF(CB73&lt;40,40,CB73))</f>
        <v/>
      </c>
      <c r="CQ73" s="203" t="str">
        <f>IF(CL73=リスト!$B$5,リスト!$G$2,"")</f>
        <v/>
      </c>
    </row>
    <row r="74" spans="2:95" ht="26.25" customHeight="1">
      <c r="B74" s="243">
        <v>11</v>
      </c>
      <c r="C74" s="244"/>
      <c r="D74" s="245"/>
      <c r="E74" s="246"/>
      <c r="F74" s="246"/>
      <c r="G74" s="247" t="str">
        <f>IF(AE74=リスト!$C$2,"－",IF(AE74=リスト!$C$3,1.05,""))</f>
        <v/>
      </c>
      <c r="H74" s="246"/>
      <c r="I74" s="246"/>
      <c r="J74" s="246"/>
      <c r="K74" s="246"/>
      <c r="L74" s="246"/>
      <c r="M74" s="246"/>
      <c r="N74" s="246"/>
      <c r="O74" s="246"/>
      <c r="P74" s="246"/>
      <c r="Q74" s="246"/>
      <c r="R74" s="248">
        <f t="shared" si="0"/>
        <v>0</v>
      </c>
      <c r="S74" s="247" t="str">
        <f t="shared" si="1"/>
        <v/>
      </c>
      <c r="T74" s="247"/>
      <c r="U74" s="247"/>
      <c r="V74" s="245" t="str">
        <f t="shared" si="2"/>
        <v/>
      </c>
      <c r="W74" s="245" t="str">
        <f t="shared" si="3"/>
        <v/>
      </c>
      <c r="X74" s="245" t="str">
        <f t="shared" si="4"/>
        <v/>
      </c>
      <c r="Y74" s="245" t="str">
        <f t="shared" si="5"/>
        <v/>
      </c>
      <c r="Z74" s="249" t="str">
        <f t="shared" si="6"/>
        <v/>
      </c>
      <c r="AA74" s="250" t="str">
        <f t="shared" si="7"/>
        <v/>
      </c>
      <c r="AB74" s="250" t="str">
        <f t="shared" si="8"/>
        <v/>
      </c>
      <c r="AC74" s="251" t="str">
        <f t="shared" si="9"/>
        <v/>
      </c>
      <c r="AD74" s="252" t="str">
        <f>IF(OR(C74="",D74=""),"",IF(OR(10&lt;=S74,2.2&lt;F74),リスト!$B$3,IF(OR(D74=リスト!$A$2,F74&lt;0.9,S74&lt;=1.5),リスト!$B$4,リスト!$B$2)))</f>
        <v/>
      </c>
      <c r="AE74" s="253" t="str">
        <f>IF(OR(C74="",AD74=""),"",IF(N74="",リスト!$C$2,リスト!$C$3))</f>
        <v/>
      </c>
      <c r="AF74" s="254" t="str">
        <f>IF(OR(C74="",AD74=""),"",IF(D74&lt;=リスト!$A$5,リスト!$D$2,IF(D74=リスト!$A$6,リスト!$D$3,IF(D74=リスト!$A$7,リスト!$D$4,""))))</f>
        <v/>
      </c>
      <c r="AG74" s="255" t="str" cm="1">
        <f t="array" ref="AG74">IFERROR(INDEX(加味率リスト!$A$2:$J$25,MATCH(D74&amp;AF74,加味率リスト!$A$2:$A$25&amp;加味率リスト!$B$2:$B$25,0),10),"")</f>
        <v/>
      </c>
      <c r="AH74" s="256" t="str">
        <f>IF(S74="","",IF(S74&lt;3,リスト!$E$3,IF(S74&lt;5,リスト!$E$4,IF(S74&lt;7,リスト!$E$5,リスト!$E$6))))</f>
        <v/>
      </c>
      <c r="AI74" s="192" t="str">
        <f t="shared" si="10"/>
        <v/>
      </c>
      <c r="AJ74" s="193" t="str">
        <f t="shared" si="11"/>
        <v/>
      </c>
      <c r="AK74" s="141" t="str">
        <f t="shared" si="12"/>
        <v/>
      </c>
      <c r="AL74" s="194" t="str">
        <f>IFERROR(IF(AD74="","",IF(AE74=リスト!$C$2,"－",ROUND((3.142/4*E74^2*(N74+K74+J74+I74+H74)-3.142/4*(0.82^2*H74+(0.82^2+G74^2)/2*J74+G74^2*K74+(G74^2+E74^2)/2*N74))*(U74*V74+(R74-U74)*W74)/R74,2))),"")</f>
        <v/>
      </c>
      <c r="AM74" s="195" t="str">
        <f>IFERROR(IF(AD74="","",IF(AE74=リスト!$C$2,T74,T74+AL74)),"")</f>
        <v/>
      </c>
      <c r="AN74" s="195" t="str">
        <f>IFERROR(IF(AD74="","",IF(AE74=リスト!$C$2,3.142*E74*U74*AA74*V74*U74/2*TAN(X74/180*3.142),3.142*G74*U74*AA74*V74*U74/2*TAN(X74/180*3.142))),"")</f>
        <v/>
      </c>
      <c r="AO74" s="196" t="str">
        <f t="shared" si="13"/>
        <v/>
      </c>
      <c r="AP74" s="196" t="str">
        <f>IFERROR(IF(AE74=リスト!$C$2,(1-3.142*(E74/((E74+1)*2))^2)*(R74-(1-V74/(Z74+AC74*(W74-Z74)))*U74-(AN74+AM74)/(3.142*(Z74+AC74*(W74-Z74)))*(2/E74)^2)*100,AW74*(AX74-AY74)*100),"")</f>
        <v/>
      </c>
      <c r="AQ74" s="197" t="str">
        <f t="shared" si="14"/>
        <v/>
      </c>
      <c r="AR74" s="195" t="str">
        <f t="shared" si="15"/>
        <v/>
      </c>
      <c r="AS74" s="195" t="str">
        <f t="shared" si="16"/>
        <v/>
      </c>
      <c r="AT74" s="195" t="str">
        <f t="shared" si="17"/>
        <v/>
      </c>
      <c r="AU74" s="193" t="str">
        <f t="shared" si="18"/>
        <v/>
      </c>
      <c r="AV74" s="193" t="str">
        <f>IF(OR(AD74=リスト!$B$3,AD74=リスト!$B$5,許容浮上量&lt;AP74),AD74,リスト!$B$5)</f>
        <v/>
      </c>
      <c r="AW74" s="198" t="str">
        <f t="shared" si="19"/>
        <v/>
      </c>
      <c r="AX74" s="199" t="str">
        <f t="shared" si="20"/>
        <v/>
      </c>
      <c r="AY74" s="205" t="str">
        <f t="shared" si="21"/>
        <v/>
      </c>
      <c r="AZ74" s="204" t="str">
        <f>IF(OR(BO74=リスト!$B$3,BO74=リスト!$B$5,BO74=""),"","10^-2")</f>
        <v/>
      </c>
      <c r="BA74" s="200" t="str">
        <f>IF(OR(BO74=リスト!$B$3,BO74=リスト!$B$5,BO74=""),"",2)</f>
        <v/>
      </c>
      <c r="BB74" s="195" t="str">
        <f>IFERROR(IF(OR(BO74=リスト!$B$3,BO74=リスト!$B$5,BO74=""),"",V74*U74+(R74-U74)/2*(W74-Z74)),"")</f>
        <v/>
      </c>
      <c r="BC74" s="195" t="str">
        <f>IF(OR(BO74=リスト!$B$3,BO74=リスト!$B$5,BO74=""),"",40)</f>
        <v/>
      </c>
      <c r="BD74" s="195" t="str">
        <f t="shared" si="22"/>
        <v/>
      </c>
      <c r="BE74" s="195" t="str">
        <f t="shared" si="23"/>
        <v/>
      </c>
      <c r="BF74" s="195" t="str">
        <f t="shared" si="24"/>
        <v/>
      </c>
      <c r="BG74" s="195" t="str">
        <f>IF(OR(BO74=リスト!$B$3,BO74=リスト!$B$5,BO74=""),"",0.6)</f>
        <v/>
      </c>
      <c r="BH74" s="201" t="str">
        <f>IF(OR(BO74=リスト!$B$3,BO74=リスト!$B$5,BO74=""),"",AG74)</f>
        <v/>
      </c>
      <c r="BI74" s="195" t="str">
        <f>IF(OR(BO74=リスト!$B$3,BO74=リスト!$B$5,BO74=""),"",AM74)</f>
        <v/>
      </c>
      <c r="BJ74" s="195" t="str">
        <f>IF(OR(BO74=リスト!$B$3,BO74=リスト!$B$5,BO74=""),"",AN74)</f>
        <v/>
      </c>
      <c r="BK74" s="202" t="str">
        <f>IFERROR(IF(BM74=リスト!$C$2,(1-3.142*(E74/(2*(E74+1)))^2)*(R74-(1-AG74*V74/(Z74+AG74*BG74*(W74-Z74)))*U74-(AN74+AM74)/(3.142*(Z74+AG74*BG74*(W74-Z74)))*(2/E74)^2)*100,(AW74*(BV74-BX74)*100)),"")</f>
        <v/>
      </c>
      <c r="BL74" s="202" t="str">
        <f>IFERROR(IF(BM74=リスト!$C$2,(1-3.142*(E74/(2*(E74+1)))^2)*(R74-(1-AG74*V74/(Z74+AG74*BG74*(W74-Z74)))*U74-(AN74+BF74+AM74)/(3.142*(Z74+AG74*BG74*(W74-Z74)))*(2/E74)^2)*100,(AW74*(BV74-BW74)*100)),"")</f>
        <v/>
      </c>
      <c r="BM74" s="193" t="str">
        <f>IF(OR(BO74=リスト!$B$3,BO74=リスト!$B$5),"",AU74)</f>
        <v/>
      </c>
      <c r="BN74" s="196" t="str">
        <f>IF(OR(BO74=リスト!$B$3,BO74=リスト!$B$5),"",AF74)</f>
        <v/>
      </c>
      <c r="BO74" s="193" t="str">
        <f t="shared" si="25"/>
        <v/>
      </c>
      <c r="BP74" s="193" t="str">
        <f>IF(OR(BO74=リスト!$B$3,BO74=リスト!$B$5,BO74=""),"",IF(許容浮上量+1&lt;=BK74,リスト!$F$2,リスト!$F$3))</f>
        <v/>
      </c>
      <c r="BQ74" s="202" t="str">
        <f>IF(OR(BO74=リスト!$B$3,BO74=リスト!$B$5,BO74=""),"",20)</f>
        <v/>
      </c>
      <c r="BR74" s="195" t="str">
        <f t="shared" si="26"/>
        <v/>
      </c>
      <c r="BS74" s="195" t="str">
        <f t="shared" si="27"/>
        <v/>
      </c>
      <c r="BT74" s="198" t="str">
        <f t="shared" si="28"/>
        <v/>
      </c>
      <c r="BU74" s="198" t="str">
        <f t="shared" si="29"/>
        <v/>
      </c>
      <c r="BV74" s="198" t="str">
        <f t="shared" si="30"/>
        <v/>
      </c>
      <c r="BW74" s="198" t="str">
        <f t="shared" si="31"/>
        <v/>
      </c>
      <c r="BX74" s="205" t="str">
        <f t="shared" si="32"/>
        <v/>
      </c>
      <c r="BY74" s="206" t="str">
        <f>IFERROR(IF(CC74=リスト!$C$2,(CH74-BZ74/(100*CG74))/CI74*CJ74-AN74-AM74,(CH74-BZ74/(100*AW74))/CI74*CJ74-AN74-AM74),"")</f>
        <v/>
      </c>
      <c r="BZ74" s="196" t="str">
        <f>IF(OR(CE74=リスト!$B$3,CE74=リスト!$B$5,CF74=リスト!$F$3,CE74=""),"",許容浮上量)</f>
        <v/>
      </c>
      <c r="CA74" s="198" t="str">
        <f>IF(OR(CE74=リスト!$B$3,CE74=リスト!$B$5,CF74=リスト!$F$3,CE74=""),"",CK74)</f>
        <v/>
      </c>
      <c r="CB74" s="196" t="str">
        <f t="shared" si="33"/>
        <v/>
      </c>
      <c r="CC74" s="193" t="str">
        <f>IF(OR(CE74=リスト!$B$3,CE74=リスト!$B$5,CF74=リスト!$F$3,CE74=""),"",BM74)</f>
        <v/>
      </c>
      <c r="CD74" s="196" t="str">
        <f>IF(OR(CE74=リスト!$B$3,CE74=リスト!$B$5,CF74=リスト!$F$3,CE74=""),"",AH74)</f>
        <v/>
      </c>
      <c r="CE74" s="193" t="str">
        <f t="shared" si="34"/>
        <v/>
      </c>
      <c r="CF74" s="193" t="str">
        <f t="shared" si="35"/>
        <v/>
      </c>
      <c r="CG74" s="198" t="str">
        <f t="shared" si="36"/>
        <v/>
      </c>
      <c r="CH74" s="198" t="str">
        <f t="shared" si="37"/>
        <v/>
      </c>
      <c r="CI74" s="198" t="str">
        <f t="shared" si="38"/>
        <v/>
      </c>
      <c r="CJ74" s="198" t="str">
        <f t="shared" si="39"/>
        <v/>
      </c>
      <c r="CK74" s="205" t="str">
        <f t="shared" si="40"/>
        <v/>
      </c>
      <c r="CL74" s="204" t="str">
        <f>IF(AND(CE74=リスト!$B$4,CF74=リスト!$F$2),リスト!$B$3,CE74)</f>
        <v/>
      </c>
      <c r="CM74" s="193" t="str">
        <f>IF(CL74=リスト!$B$3,"",IF(CL74=リスト!$B$5,"("&amp;リスト!$F$3&amp;")",CF74))</f>
        <v/>
      </c>
      <c r="CN74" s="196" t="str">
        <f>IF(CL74=リスト!$B$3,"",AF74)</f>
        <v/>
      </c>
      <c r="CO74" s="196" t="str">
        <f>IF(OR(CL74=リスト!$B$3,CL74=リスト!$B$5,CL74=リスト!$B$4),"",CD74)</f>
        <v/>
      </c>
      <c r="CP74" s="196" t="str">
        <f>IF(OR(CL74=リスト!$B$3,CL74=リスト!$B$5),"",IF(CB74&lt;40,40,CB74))</f>
        <v/>
      </c>
      <c r="CQ74" s="203" t="str">
        <f>IF(CL74=リスト!$B$5,リスト!$G$2,"")</f>
        <v/>
      </c>
    </row>
    <row r="75" spans="2:95" ht="26.25" customHeight="1">
      <c r="B75" s="243">
        <v>12</v>
      </c>
      <c r="C75" s="244"/>
      <c r="D75" s="245"/>
      <c r="E75" s="246"/>
      <c r="F75" s="246"/>
      <c r="G75" s="247" t="str">
        <f>IF(AE75=リスト!$C$2,"－",IF(AE75=リスト!$C$3,1.05,""))</f>
        <v/>
      </c>
      <c r="H75" s="246"/>
      <c r="I75" s="246"/>
      <c r="J75" s="246"/>
      <c r="K75" s="246"/>
      <c r="L75" s="246"/>
      <c r="M75" s="246"/>
      <c r="N75" s="246"/>
      <c r="O75" s="246"/>
      <c r="P75" s="246"/>
      <c r="Q75" s="246"/>
      <c r="R75" s="248">
        <f t="shared" si="0"/>
        <v>0</v>
      </c>
      <c r="S75" s="247" t="str">
        <f t="shared" si="1"/>
        <v/>
      </c>
      <c r="T75" s="247"/>
      <c r="U75" s="247"/>
      <c r="V75" s="245" t="str">
        <f t="shared" si="2"/>
        <v/>
      </c>
      <c r="W75" s="245" t="str">
        <f t="shared" si="3"/>
        <v/>
      </c>
      <c r="X75" s="245" t="str">
        <f t="shared" si="4"/>
        <v/>
      </c>
      <c r="Y75" s="245" t="str">
        <f t="shared" si="5"/>
        <v/>
      </c>
      <c r="Z75" s="249" t="str">
        <f t="shared" si="6"/>
        <v/>
      </c>
      <c r="AA75" s="250" t="str">
        <f t="shared" si="7"/>
        <v/>
      </c>
      <c r="AB75" s="250" t="str">
        <f t="shared" si="8"/>
        <v/>
      </c>
      <c r="AC75" s="251" t="str">
        <f t="shared" si="9"/>
        <v/>
      </c>
      <c r="AD75" s="252" t="str">
        <f>IF(OR(C75="",D75=""),"",IF(OR(10&lt;=S75,2.2&lt;F75),リスト!$B$3,IF(OR(D75=リスト!$A$2,F75&lt;0.9,S75&lt;=1.5),リスト!$B$4,リスト!$B$2)))</f>
        <v/>
      </c>
      <c r="AE75" s="253" t="str">
        <f>IF(OR(C75="",AD75=""),"",IF(N75="",リスト!$C$2,リスト!$C$3))</f>
        <v/>
      </c>
      <c r="AF75" s="254" t="str">
        <f>IF(OR(C75="",AD75=""),"",IF(D75&lt;=リスト!$A$5,リスト!$D$2,IF(D75=リスト!$A$6,リスト!$D$3,IF(D75=リスト!$A$7,リスト!$D$4,""))))</f>
        <v/>
      </c>
      <c r="AG75" s="255" t="str" cm="1">
        <f t="array" ref="AG75">IFERROR(INDEX(加味率リスト!$A$2:$J$25,MATCH(D75&amp;AF75,加味率リスト!$A$2:$A$25&amp;加味率リスト!$B$2:$B$25,0),10),"")</f>
        <v/>
      </c>
      <c r="AH75" s="256" t="str">
        <f>IF(S75="","",IF(S75&lt;3,リスト!$E$3,IF(S75&lt;5,リスト!$E$4,IF(S75&lt;7,リスト!$E$5,リスト!$E$6))))</f>
        <v/>
      </c>
      <c r="AI75" s="192" t="str">
        <f t="shared" si="10"/>
        <v/>
      </c>
      <c r="AJ75" s="193" t="str">
        <f t="shared" si="11"/>
        <v/>
      </c>
      <c r="AK75" s="141" t="str">
        <f t="shared" si="12"/>
        <v/>
      </c>
      <c r="AL75" s="194" t="str">
        <f>IFERROR(IF(AD75="","",IF(AE75=リスト!$C$2,"－",ROUND((3.142/4*E75^2*(N75+K75+J75+I75+H75)-3.142/4*(0.82^2*H75+(0.82^2+G75^2)/2*J75+G75^2*K75+(G75^2+E75^2)/2*N75))*(U75*V75+(R75-U75)*W75)/R75,2))),"")</f>
        <v/>
      </c>
      <c r="AM75" s="195" t="str">
        <f>IFERROR(IF(AD75="","",IF(AE75=リスト!$C$2,T75,T75+AL75)),"")</f>
        <v/>
      </c>
      <c r="AN75" s="195" t="str">
        <f>IFERROR(IF(AD75="","",IF(AE75=リスト!$C$2,3.142*E75*U75*AA75*V75*U75/2*TAN(X75/180*3.142),3.142*G75*U75*AA75*V75*U75/2*TAN(X75/180*3.142))),"")</f>
        <v/>
      </c>
      <c r="AO75" s="196" t="str">
        <f t="shared" si="13"/>
        <v/>
      </c>
      <c r="AP75" s="196" t="str">
        <f>IFERROR(IF(AE75=リスト!$C$2,(1-3.142*(E75/((E75+1)*2))^2)*(R75-(1-V75/(Z75+AC75*(W75-Z75)))*U75-(AN75+AM75)/(3.142*(Z75+AC75*(W75-Z75)))*(2/E75)^2)*100,AW75*(AX75-AY75)*100),"")</f>
        <v/>
      </c>
      <c r="AQ75" s="197" t="str">
        <f t="shared" si="14"/>
        <v/>
      </c>
      <c r="AR75" s="195" t="str">
        <f t="shared" si="15"/>
        <v/>
      </c>
      <c r="AS75" s="195" t="str">
        <f t="shared" si="16"/>
        <v/>
      </c>
      <c r="AT75" s="195" t="str">
        <f t="shared" si="17"/>
        <v/>
      </c>
      <c r="AU75" s="193" t="str">
        <f t="shared" si="18"/>
        <v/>
      </c>
      <c r="AV75" s="193" t="str">
        <f>IF(OR(AD75=リスト!$B$3,AD75=リスト!$B$5,許容浮上量&lt;AP75),AD75,リスト!$B$5)</f>
        <v/>
      </c>
      <c r="AW75" s="198" t="str">
        <f t="shared" si="19"/>
        <v/>
      </c>
      <c r="AX75" s="199" t="str">
        <f t="shared" si="20"/>
        <v/>
      </c>
      <c r="AY75" s="205" t="str">
        <f t="shared" si="21"/>
        <v/>
      </c>
      <c r="AZ75" s="204" t="str">
        <f>IF(OR(BO75=リスト!$B$3,BO75=リスト!$B$5,BO75=""),"","10^-2")</f>
        <v/>
      </c>
      <c r="BA75" s="200" t="str">
        <f>IF(OR(BO75=リスト!$B$3,BO75=リスト!$B$5,BO75=""),"",2)</f>
        <v/>
      </c>
      <c r="BB75" s="195" t="str">
        <f>IFERROR(IF(OR(BO75=リスト!$B$3,BO75=リスト!$B$5,BO75=""),"",V75*U75+(R75-U75)/2*(W75-Z75)),"")</f>
        <v/>
      </c>
      <c r="BC75" s="195" t="str">
        <f>IF(OR(BO75=リスト!$B$3,BO75=リスト!$B$5,BO75=""),"",40)</f>
        <v/>
      </c>
      <c r="BD75" s="195" t="str">
        <f t="shared" si="22"/>
        <v/>
      </c>
      <c r="BE75" s="195" t="str">
        <f t="shared" si="23"/>
        <v/>
      </c>
      <c r="BF75" s="195" t="str">
        <f t="shared" si="24"/>
        <v/>
      </c>
      <c r="BG75" s="195" t="str">
        <f>IF(OR(BO75=リスト!$B$3,BO75=リスト!$B$5,BO75=""),"",0.6)</f>
        <v/>
      </c>
      <c r="BH75" s="201" t="str">
        <f>IF(OR(BO75=リスト!$B$3,BO75=リスト!$B$5,BO75=""),"",AG75)</f>
        <v/>
      </c>
      <c r="BI75" s="195" t="str">
        <f>IF(OR(BO75=リスト!$B$3,BO75=リスト!$B$5,BO75=""),"",AM75)</f>
        <v/>
      </c>
      <c r="BJ75" s="195" t="str">
        <f>IF(OR(BO75=リスト!$B$3,BO75=リスト!$B$5,BO75=""),"",AN75)</f>
        <v/>
      </c>
      <c r="BK75" s="202" t="str">
        <f>IFERROR(IF(BM75=リスト!$C$2,(1-3.142*(E75/(2*(E75+1)))^2)*(R75-(1-AG75*V75/(Z75+AG75*BG75*(W75-Z75)))*U75-(AN75+AM75)/(3.142*(Z75+AG75*BG75*(W75-Z75)))*(2/E75)^2)*100,(AW75*(BV75-BX75)*100)),"")</f>
        <v/>
      </c>
      <c r="BL75" s="202" t="str">
        <f>IFERROR(IF(BM75=リスト!$C$2,(1-3.142*(E75/(2*(E75+1)))^2)*(R75-(1-AG75*V75/(Z75+AG75*BG75*(W75-Z75)))*U75-(AN75+BF75+AM75)/(3.142*(Z75+AG75*BG75*(W75-Z75)))*(2/E75)^2)*100,(AW75*(BV75-BW75)*100)),"")</f>
        <v/>
      </c>
      <c r="BM75" s="193" t="str">
        <f>IF(OR(BO75=リスト!$B$3,BO75=リスト!$B$5),"",AU75)</f>
        <v/>
      </c>
      <c r="BN75" s="196" t="str">
        <f>IF(OR(BO75=リスト!$B$3,BO75=リスト!$B$5),"",AF75)</f>
        <v/>
      </c>
      <c r="BO75" s="193" t="str">
        <f t="shared" si="25"/>
        <v/>
      </c>
      <c r="BP75" s="193" t="str">
        <f>IF(OR(BO75=リスト!$B$3,BO75=リスト!$B$5,BO75=""),"",IF(許容浮上量+1&lt;=BK75,リスト!$F$2,リスト!$F$3))</f>
        <v/>
      </c>
      <c r="BQ75" s="202" t="str">
        <f>IF(OR(BO75=リスト!$B$3,BO75=リスト!$B$5,BO75=""),"",20)</f>
        <v/>
      </c>
      <c r="BR75" s="195" t="str">
        <f t="shared" si="26"/>
        <v/>
      </c>
      <c r="BS75" s="195" t="str">
        <f t="shared" si="27"/>
        <v/>
      </c>
      <c r="BT75" s="198" t="str">
        <f t="shared" si="28"/>
        <v/>
      </c>
      <c r="BU75" s="198" t="str">
        <f t="shared" si="29"/>
        <v/>
      </c>
      <c r="BV75" s="198" t="str">
        <f t="shared" si="30"/>
        <v/>
      </c>
      <c r="BW75" s="198" t="str">
        <f t="shared" si="31"/>
        <v/>
      </c>
      <c r="BX75" s="205" t="str">
        <f t="shared" si="32"/>
        <v/>
      </c>
      <c r="BY75" s="206" t="str">
        <f>IFERROR(IF(CC75=リスト!$C$2,(CH75-BZ75/(100*CG75))/CI75*CJ75-AN75-AM75,(CH75-BZ75/(100*AW75))/CI75*CJ75-AN75-AM75),"")</f>
        <v/>
      </c>
      <c r="BZ75" s="196" t="str">
        <f>IF(OR(CE75=リスト!$B$3,CE75=リスト!$B$5,CF75=リスト!$F$3,CE75=""),"",許容浮上量)</f>
        <v/>
      </c>
      <c r="CA75" s="198" t="str">
        <f>IF(OR(CE75=リスト!$B$3,CE75=リスト!$B$5,CF75=リスト!$F$3,CE75=""),"",CK75)</f>
        <v/>
      </c>
      <c r="CB75" s="196" t="str">
        <f t="shared" si="33"/>
        <v/>
      </c>
      <c r="CC75" s="193" t="str">
        <f>IF(OR(CE75=リスト!$B$3,CE75=リスト!$B$5,CF75=リスト!$F$3,CE75=""),"",BM75)</f>
        <v/>
      </c>
      <c r="CD75" s="196" t="str">
        <f>IF(OR(CE75=リスト!$B$3,CE75=リスト!$B$5,CF75=リスト!$F$3,CE75=""),"",AH75)</f>
        <v/>
      </c>
      <c r="CE75" s="193" t="str">
        <f t="shared" si="34"/>
        <v/>
      </c>
      <c r="CF75" s="193" t="str">
        <f t="shared" si="35"/>
        <v/>
      </c>
      <c r="CG75" s="198" t="str">
        <f t="shared" si="36"/>
        <v/>
      </c>
      <c r="CH75" s="198" t="str">
        <f t="shared" si="37"/>
        <v/>
      </c>
      <c r="CI75" s="198" t="str">
        <f t="shared" si="38"/>
        <v/>
      </c>
      <c r="CJ75" s="198" t="str">
        <f t="shared" si="39"/>
        <v/>
      </c>
      <c r="CK75" s="205" t="str">
        <f t="shared" si="40"/>
        <v/>
      </c>
      <c r="CL75" s="204" t="str">
        <f>IF(AND(CE75=リスト!$B$4,CF75=リスト!$F$2),リスト!$B$3,CE75)</f>
        <v/>
      </c>
      <c r="CM75" s="193" t="str">
        <f>IF(CL75=リスト!$B$3,"",IF(CL75=リスト!$B$5,"("&amp;リスト!$F$3&amp;")",CF75))</f>
        <v/>
      </c>
      <c r="CN75" s="196" t="str">
        <f>IF(CL75=リスト!$B$3,"",AF75)</f>
        <v/>
      </c>
      <c r="CO75" s="196" t="str">
        <f>IF(OR(CL75=リスト!$B$3,CL75=リスト!$B$5,CL75=リスト!$B$4),"",CD75)</f>
        <v/>
      </c>
      <c r="CP75" s="196" t="str">
        <f>IF(OR(CL75=リスト!$B$3,CL75=リスト!$B$5),"",IF(CB75&lt;40,40,CB75))</f>
        <v/>
      </c>
      <c r="CQ75" s="203" t="str">
        <f>IF(CL75=リスト!$B$5,リスト!$G$2,"")</f>
        <v/>
      </c>
    </row>
    <row r="76" spans="2:95" ht="26.25" customHeight="1">
      <c r="B76" s="243">
        <v>13</v>
      </c>
      <c r="C76" s="244"/>
      <c r="D76" s="245"/>
      <c r="E76" s="246"/>
      <c r="F76" s="246"/>
      <c r="G76" s="247" t="str">
        <f>IF(AE76=リスト!$C$2,"－",IF(AE76=リスト!$C$3,1.05,""))</f>
        <v/>
      </c>
      <c r="H76" s="246"/>
      <c r="I76" s="246"/>
      <c r="J76" s="246"/>
      <c r="K76" s="246"/>
      <c r="L76" s="246"/>
      <c r="M76" s="246"/>
      <c r="N76" s="246"/>
      <c r="O76" s="246"/>
      <c r="P76" s="246"/>
      <c r="Q76" s="246"/>
      <c r="R76" s="248">
        <f t="shared" si="0"/>
        <v>0</v>
      </c>
      <c r="S76" s="247" t="str">
        <f t="shared" si="1"/>
        <v/>
      </c>
      <c r="T76" s="247"/>
      <c r="U76" s="247"/>
      <c r="V76" s="245" t="str">
        <f t="shared" si="2"/>
        <v/>
      </c>
      <c r="W76" s="245" t="str">
        <f t="shared" si="3"/>
        <v/>
      </c>
      <c r="X76" s="245" t="str">
        <f t="shared" si="4"/>
        <v/>
      </c>
      <c r="Y76" s="245" t="str">
        <f t="shared" si="5"/>
        <v/>
      </c>
      <c r="Z76" s="249" t="str">
        <f t="shared" si="6"/>
        <v/>
      </c>
      <c r="AA76" s="250" t="str">
        <f t="shared" si="7"/>
        <v/>
      </c>
      <c r="AB76" s="250" t="str">
        <f t="shared" si="8"/>
        <v/>
      </c>
      <c r="AC76" s="251" t="str">
        <f t="shared" si="9"/>
        <v/>
      </c>
      <c r="AD76" s="252" t="str">
        <f>IF(OR(C76="",D76=""),"",IF(OR(10&lt;=S76,2.2&lt;F76),リスト!$B$3,IF(OR(D76=リスト!$A$2,F76&lt;0.9,S76&lt;=1.5),リスト!$B$4,リスト!$B$2)))</f>
        <v/>
      </c>
      <c r="AE76" s="253" t="str">
        <f>IF(OR(C76="",AD76=""),"",IF(N76="",リスト!$C$2,リスト!$C$3))</f>
        <v/>
      </c>
      <c r="AF76" s="254" t="str">
        <f>IF(OR(C76="",AD76=""),"",IF(D76&lt;=リスト!$A$5,リスト!$D$2,IF(D76=リスト!$A$6,リスト!$D$3,IF(D76=リスト!$A$7,リスト!$D$4,""))))</f>
        <v/>
      </c>
      <c r="AG76" s="255" t="str" cm="1">
        <f t="array" ref="AG76">IFERROR(INDEX(加味率リスト!$A$2:$J$25,MATCH(D76&amp;AF76,加味率リスト!$A$2:$A$25&amp;加味率リスト!$B$2:$B$25,0),10),"")</f>
        <v/>
      </c>
      <c r="AH76" s="256" t="str">
        <f>IF(S76="","",IF(S76&lt;3,リスト!$E$3,IF(S76&lt;5,リスト!$E$4,IF(S76&lt;7,リスト!$E$5,リスト!$E$6))))</f>
        <v/>
      </c>
      <c r="AI76" s="192" t="str">
        <f t="shared" si="10"/>
        <v/>
      </c>
      <c r="AJ76" s="193" t="str">
        <f t="shared" si="11"/>
        <v/>
      </c>
      <c r="AK76" s="141" t="str">
        <f t="shared" si="12"/>
        <v/>
      </c>
      <c r="AL76" s="194" t="str">
        <f>IFERROR(IF(AD76="","",IF(AE76=リスト!$C$2,"－",ROUND((3.142/4*E76^2*(N76+K76+J76+I76+H76)-3.142/4*(0.82^2*H76+(0.82^2+G76^2)/2*J76+G76^2*K76+(G76^2+E76^2)/2*N76))*(U76*V76+(R76-U76)*W76)/R76,2))),"")</f>
        <v/>
      </c>
      <c r="AM76" s="195" t="str">
        <f>IFERROR(IF(AD76="","",IF(AE76=リスト!$C$2,T76,T76+AL76)),"")</f>
        <v/>
      </c>
      <c r="AN76" s="195" t="str">
        <f>IFERROR(IF(AD76="","",IF(AE76=リスト!$C$2,3.142*E76*U76*AA76*V76*U76/2*TAN(X76/180*3.142),3.142*G76*U76*AA76*V76*U76/2*TAN(X76/180*3.142))),"")</f>
        <v/>
      </c>
      <c r="AO76" s="196" t="str">
        <f t="shared" si="13"/>
        <v/>
      </c>
      <c r="AP76" s="196" t="str">
        <f>IFERROR(IF(AE76=リスト!$C$2,(1-3.142*(E76/((E76+1)*2))^2)*(R76-(1-V76/(Z76+AC76*(W76-Z76)))*U76-(AN76+AM76)/(3.142*(Z76+AC76*(W76-Z76)))*(2/E76)^2)*100,AW76*(AX76-AY76)*100),"")</f>
        <v/>
      </c>
      <c r="AQ76" s="197" t="str">
        <f t="shared" si="14"/>
        <v/>
      </c>
      <c r="AR76" s="195" t="str">
        <f t="shared" si="15"/>
        <v/>
      </c>
      <c r="AS76" s="195" t="str">
        <f t="shared" si="16"/>
        <v/>
      </c>
      <c r="AT76" s="195" t="str">
        <f t="shared" si="17"/>
        <v/>
      </c>
      <c r="AU76" s="193" t="str">
        <f t="shared" si="18"/>
        <v/>
      </c>
      <c r="AV76" s="193" t="str">
        <f>IF(OR(AD76=リスト!$B$3,AD76=リスト!$B$5,許容浮上量&lt;AP76),AD76,リスト!$B$5)</f>
        <v/>
      </c>
      <c r="AW76" s="198" t="str">
        <f t="shared" si="19"/>
        <v/>
      </c>
      <c r="AX76" s="199" t="str">
        <f t="shared" si="20"/>
        <v/>
      </c>
      <c r="AY76" s="205" t="str">
        <f t="shared" si="21"/>
        <v/>
      </c>
      <c r="AZ76" s="204" t="str">
        <f>IF(OR(BO76=リスト!$B$3,BO76=リスト!$B$5,BO76=""),"","10^-2")</f>
        <v/>
      </c>
      <c r="BA76" s="200" t="str">
        <f>IF(OR(BO76=リスト!$B$3,BO76=リスト!$B$5,BO76=""),"",2)</f>
        <v/>
      </c>
      <c r="BB76" s="195" t="str">
        <f>IFERROR(IF(OR(BO76=リスト!$B$3,BO76=リスト!$B$5,BO76=""),"",V76*U76+(R76-U76)/2*(W76-Z76)),"")</f>
        <v/>
      </c>
      <c r="BC76" s="195" t="str">
        <f>IF(OR(BO76=リスト!$B$3,BO76=リスト!$B$5,BO76=""),"",40)</f>
        <v/>
      </c>
      <c r="BD76" s="195" t="str">
        <f t="shared" si="22"/>
        <v/>
      </c>
      <c r="BE76" s="195" t="str">
        <f t="shared" si="23"/>
        <v/>
      </c>
      <c r="BF76" s="195" t="str">
        <f t="shared" si="24"/>
        <v/>
      </c>
      <c r="BG76" s="195" t="str">
        <f>IF(OR(BO76=リスト!$B$3,BO76=リスト!$B$5,BO76=""),"",0.6)</f>
        <v/>
      </c>
      <c r="BH76" s="201" t="str">
        <f>IF(OR(BO76=リスト!$B$3,BO76=リスト!$B$5,BO76=""),"",AG76)</f>
        <v/>
      </c>
      <c r="BI76" s="195" t="str">
        <f>IF(OR(BO76=リスト!$B$3,BO76=リスト!$B$5,BO76=""),"",AM76)</f>
        <v/>
      </c>
      <c r="BJ76" s="195" t="str">
        <f>IF(OR(BO76=リスト!$B$3,BO76=リスト!$B$5,BO76=""),"",AN76)</f>
        <v/>
      </c>
      <c r="BK76" s="202" t="str">
        <f>IFERROR(IF(BM76=リスト!$C$2,(1-3.142*(E76/(2*(E76+1)))^2)*(R76-(1-AG76*V76/(Z76+AG76*BG76*(W76-Z76)))*U76-(AN76+AM76)/(3.142*(Z76+AG76*BG76*(W76-Z76)))*(2/E76)^2)*100,(AW76*(BV76-BX76)*100)),"")</f>
        <v/>
      </c>
      <c r="BL76" s="202" t="str">
        <f>IFERROR(IF(BM76=リスト!$C$2,(1-3.142*(E76/(2*(E76+1)))^2)*(R76-(1-AG76*V76/(Z76+AG76*BG76*(W76-Z76)))*U76-(AN76+BF76+AM76)/(3.142*(Z76+AG76*BG76*(W76-Z76)))*(2/E76)^2)*100,(AW76*(BV76-BW76)*100)),"")</f>
        <v/>
      </c>
      <c r="BM76" s="193" t="str">
        <f>IF(OR(BO76=リスト!$B$3,BO76=リスト!$B$5),"",AU76)</f>
        <v/>
      </c>
      <c r="BN76" s="196" t="str">
        <f>IF(OR(BO76=リスト!$B$3,BO76=リスト!$B$5),"",AF76)</f>
        <v/>
      </c>
      <c r="BO76" s="193" t="str">
        <f t="shared" si="25"/>
        <v/>
      </c>
      <c r="BP76" s="193" t="str">
        <f>IF(OR(BO76=リスト!$B$3,BO76=リスト!$B$5,BO76=""),"",IF(許容浮上量+1&lt;=BK76,リスト!$F$2,リスト!$F$3))</f>
        <v/>
      </c>
      <c r="BQ76" s="202" t="str">
        <f>IF(OR(BO76=リスト!$B$3,BO76=リスト!$B$5,BO76=""),"",20)</f>
        <v/>
      </c>
      <c r="BR76" s="195" t="str">
        <f t="shared" si="26"/>
        <v/>
      </c>
      <c r="BS76" s="195" t="str">
        <f t="shared" si="27"/>
        <v/>
      </c>
      <c r="BT76" s="198" t="str">
        <f t="shared" si="28"/>
        <v/>
      </c>
      <c r="BU76" s="198" t="str">
        <f t="shared" si="29"/>
        <v/>
      </c>
      <c r="BV76" s="198" t="str">
        <f t="shared" si="30"/>
        <v/>
      </c>
      <c r="BW76" s="198" t="str">
        <f t="shared" si="31"/>
        <v/>
      </c>
      <c r="BX76" s="205" t="str">
        <f t="shared" si="32"/>
        <v/>
      </c>
      <c r="BY76" s="206" t="str">
        <f>IFERROR(IF(CC76=リスト!$C$2,(CH76-BZ76/(100*CG76))/CI76*CJ76-AN76-AM76,(CH76-BZ76/(100*AW76))/CI76*CJ76-AN76-AM76),"")</f>
        <v/>
      </c>
      <c r="BZ76" s="196" t="str">
        <f>IF(OR(CE76=リスト!$B$3,CE76=リスト!$B$5,CF76=リスト!$F$3,CE76=""),"",許容浮上量)</f>
        <v/>
      </c>
      <c r="CA76" s="198" t="str">
        <f>IF(OR(CE76=リスト!$B$3,CE76=リスト!$B$5,CF76=リスト!$F$3,CE76=""),"",CK76)</f>
        <v/>
      </c>
      <c r="CB76" s="196" t="str">
        <f t="shared" si="33"/>
        <v/>
      </c>
      <c r="CC76" s="193" t="str">
        <f>IF(OR(CE76=リスト!$B$3,CE76=リスト!$B$5,CF76=リスト!$F$3,CE76=""),"",BM76)</f>
        <v/>
      </c>
      <c r="CD76" s="196" t="str">
        <f>IF(OR(CE76=リスト!$B$3,CE76=リスト!$B$5,CF76=リスト!$F$3,CE76=""),"",AH76)</f>
        <v/>
      </c>
      <c r="CE76" s="193" t="str">
        <f t="shared" si="34"/>
        <v/>
      </c>
      <c r="CF76" s="193" t="str">
        <f t="shared" si="35"/>
        <v/>
      </c>
      <c r="CG76" s="198" t="str">
        <f t="shared" si="36"/>
        <v/>
      </c>
      <c r="CH76" s="198" t="str">
        <f t="shared" si="37"/>
        <v/>
      </c>
      <c r="CI76" s="198" t="str">
        <f t="shared" si="38"/>
        <v/>
      </c>
      <c r="CJ76" s="198" t="str">
        <f t="shared" si="39"/>
        <v/>
      </c>
      <c r="CK76" s="205" t="str">
        <f t="shared" si="40"/>
        <v/>
      </c>
      <c r="CL76" s="204" t="str">
        <f>IF(AND(CE76=リスト!$B$4,CF76=リスト!$F$2),リスト!$B$3,CE76)</f>
        <v/>
      </c>
      <c r="CM76" s="193" t="str">
        <f>IF(CL76=リスト!$B$3,"",IF(CL76=リスト!$B$5,"("&amp;リスト!$F$3&amp;")",CF76))</f>
        <v/>
      </c>
      <c r="CN76" s="196" t="str">
        <f>IF(CL76=リスト!$B$3,"",AF76)</f>
        <v/>
      </c>
      <c r="CO76" s="196" t="str">
        <f>IF(OR(CL76=リスト!$B$3,CL76=リスト!$B$5,CL76=リスト!$B$4),"",CD76)</f>
        <v/>
      </c>
      <c r="CP76" s="196" t="str">
        <f>IF(OR(CL76=リスト!$B$3,CL76=リスト!$B$5),"",IF(CB76&lt;40,40,CB76))</f>
        <v/>
      </c>
      <c r="CQ76" s="203" t="str">
        <f>IF(CL76=リスト!$B$5,リスト!$G$2,"")</f>
        <v/>
      </c>
    </row>
    <row r="77" spans="2:95" ht="26.25" customHeight="1">
      <c r="B77" s="243">
        <v>14</v>
      </c>
      <c r="C77" s="244"/>
      <c r="D77" s="245"/>
      <c r="E77" s="246"/>
      <c r="F77" s="246"/>
      <c r="G77" s="247" t="str">
        <f>IF(AE77=リスト!$C$2,"－",IF(AE77=リスト!$C$3,1.05,""))</f>
        <v/>
      </c>
      <c r="H77" s="246"/>
      <c r="I77" s="246"/>
      <c r="J77" s="246"/>
      <c r="K77" s="246"/>
      <c r="L77" s="246"/>
      <c r="M77" s="246"/>
      <c r="N77" s="246"/>
      <c r="O77" s="246"/>
      <c r="P77" s="246"/>
      <c r="Q77" s="246"/>
      <c r="R77" s="248">
        <f t="shared" si="0"/>
        <v>0</v>
      </c>
      <c r="S77" s="247" t="str">
        <f t="shared" si="1"/>
        <v/>
      </c>
      <c r="T77" s="247"/>
      <c r="U77" s="247"/>
      <c r="V77" s="245" t="str">
        <f t="shared" si="2"/>
        <v/>
      </c>
      <c r="W77" s="245" t="str">
        <f t="shared" si="3"/>
        <v/>
      </c>
      <c r="X77" s="245" t="str">
        <f t="shared" si="4"/>
        <v/>
      </c>
      <c r="Y77" s="245" t="str">
        <f t="shared" si="5"/>
        <v/>
      </c>
      <c r="Z77" s="249" t="str">
        <f t="shared" si="6"/>
        <v/>
      </c>
      <c r="AA77" s="250" t="str">
        <f t="shared" si="7"/>
        <v/>
      </c>
      <c r="AB77" s="250" t="str">
        <f t="shared" si="8"/>
        <v/>
      </c>
      <c r="AC77" s="251" t="str">
        <f t="shared" si="9"/>
        <v/>
      </c>
      <c r="AD77" s="252" t="str">
        <f>IF(OR(C77="",D77=""),"",IF(OR(10&lt;=S77,2.2&lt;F77),リスト!$B$3,IF(OR(D77=リスト!$A$2,F77&lt;0.9,S77&lt;=1.5),リスト!$B$4,リスト!$B$2)))</f>
        <v/>
      </c>
      <c r="AE77" s="253" t="str">
        <f>IF(OR(C77="",AD77=""),"",IF(N77="",リスト!$C$2,リスト!$C$3))</f>
        <v/>
      </c>
      <c r="AF77" s="254" t="str">
        <f>IF(OR(C77="",AD77=""),"",IF(D77&lt;=リスト!$A$5,リスト!$D$2,IF(D77=リスト!$A$6,リスト!$D$3,IF(D77=リスト!$A$7,リスト!$D$4,""))))</f>
        <v/>
      </c>
      <c r="AG77" s="255" t="str" cm="1">
        <f t="array" ref="AG77">IFERROR(INDEX(加味率リスト!$A$2:$J$25,MATCH(D77&amp;AF77,加味率リスト!$A$2:$A$25&amp;加味率リスト!$B$2:$B$25,0),10),"")</f>
        <v/>
      </c>
      <c r="AH77" s="256" t="str">
        <f>IF(S77="","",IF(S77&lt;3,リスト!$E$3,IF(S77&lt;5,リスト!$E$4,IF(S77&lt;7,リスト!$E$5,リスト!$E$6))))</f>
        <v/>
      </c>
      <c r="AI77" s="192" t="str">
        <f t="shared" si="10"/>
        <v/>
      </c>
      <c r="AJ77" s="193" t="str">
        <f t="shared" si="11"/>
        <v/>
      </c>
      <c r="AK77" s="141" t="str">
        <f t="shared" si="12"/>
        <v/>
      </c>
      <c r="AL77" s="194" t="str">
        <f>IFERROR(IF(AD77="","",IF(AE77=リスト!$C$2,"－",ROUND((3.142/4*E77^2*(N77+K77+J77+I77+H77)-3.142/4*(0.82^2*H77+(0.82^2+G77^2)/2*J77+G77^2*K77+(G77^2+E77^2)/2*N77))*(U77*V77+(R77-U77)*W77)/R77,2))),"")</f>
        <v/>
      </c>
      <c r="AM77" s="195" t="str">
        <f>IFERROR(IF(AD77="","",IF(AE77=リスト!$C$2,T77,T77+AL77)),"")</f>
        <v/>
      </c>
      <c r="AN77" s="195" t="str">
        <f>IFERROR(IF(AD77="","",IF(AE77=リスト!$C$2,3.142*E77*U77*AA77*V77*U77/2*TAN(X77/180*3.142),3.142*G77*U77*AA77*V77*U77/2*TAN(X77/180*3.142))),"")</f>
        <v/>
      </c>
      <c r="AO77" s="196" t="str">
        <f t="shared" si="13"/>
        <v/>
      </c>
      <c r="AP77" s="196" t="str">
        <f>IFERROR(IF(AE77=リスト!$C$2,(1-3.142*(E77/((E77+1)*2))^2)*(R77-(1-V77/(Z77+AC77*(W77-Z77)))*U77-(AN77+AM77)/(3.142*(Z77+AC77*(W77-Z77)))*(2/E77)^2)*100,AW77*(AX77-AY77)*100),"")</f>
        <v/>
      </c>
      <c r="AQ77" s="197" t="str">
        <f t="shared" si="14"/>
        <v/>
      </c>
      <c r="AR77" s="195" t="str">
        <f t="shared" si="15"/>
        <v/>
      </c>
      <c r="AS77" s="195" t="str">
        <f t="shared" si="16"/>
        <v/>
      </c>
      <c r="AT77" s="195" t="str">
        <f t="shared" si="17"/>
        <v/>
      </c>
      <c r="AU77" s="193" t="str">
        <f t="shared" si="18"/>
        <v/>
      </c>
      <c r="AV77" s="193" t="str">
        <f>IF(OR(AD77=リスト!$B$3,AD77=リスト!$B$5,許容浮上量&lt;AP77),AD77,リスト!$B$5)</f>
        <v/>
      </c>
      <c r="AW77" s="198" t="str">
        <f t="shared" si="19"/>
        <v/>
      </c>
      <c r="AX77" s="199" t="str">
        <f t="shared" si="20"/>
        <v/>
      </c>
      <c r="AY77" s="205" t="str">
        <f t="shared" si="21"/>
        <v/>
      </c>
      <c r="AZ77" s="204" t="str">
        <f>IF(OR(BO77=リスト!$B$3,BO77=リスト!$B$5,BO77=""),"","10^-2")</f>
        <v/>
      </c>
      <c r="BA77" s="200" t="str">
        <f>IF(OR(BO77=リスト!$B$3,BO77=リスト!$B$5,BO77=""),"",2)</f>
        <v/>
      </c>
      <c r="BB77" s="195" t="str">
        <f>IFERROR(IF(OR(BO77=リスト!$B$3,BO77=リスト!$B$5,BO77=""),"",V77*U77+(R77-U77)/2*(W77-Z77)),"")</f>
        <v/>
      </c>
      <c r="BC77" s="195" t="str">
        <f>IF(OR(BO77=リスト!$B$3,BO77=リスト!$B$5,BO77=""),"",40)</f>
        <v/>
      </c>
      <c r="BD77" s="195" t="str">
        <f t="shared" si="22"/>
        <v/>
      </c>
      <c r="BE77" s="195" t="str">
        <f t="shared" si="23"/>
        <v/>
      </c>
      <c r="BF77" s="195" t="str">
        <f t="shared" si="24"/>
        <v/>
      </c>
      <c r="BG77" s="195" t="str">
        <f>IF(OR(BO77=リスト!$B$3,BO77=リスト!$B$5,BO77=""),"",0.6)</f>
        <v/>
      </c>
      <c r="BH77" s="201" t="str">
        <f>IF(OR(BO77=リスト!$B$3,BO77=リスト!$B$5,BO77=""),"",AG77)</f>
        <v/>
      </c>
      <c r="BI77" s="195" t="str">
        <f>IF(OR(BO77=リスト!$B$3,BO77=リスト!$B$5,BO77=""),"",AM77)</f>
        <v/>
      </c>
      <c r="BJ77" s="195" t="str">
        <f>IF(OR(BO77=リスト!$B$3,BO77=リスト!$B$5,BO77=""),"",AN77)</f>
        <v/>
      </c>
      <c r="BK77" s="202" t="str">
        <f>IFERROR(IF(BM77=リスト!$C$2,(1-3.142*(E77/(2*(E77+1)))^2)*(R77-(1-AG77*V77/(Z77+AG77*BG77*(W77-Z77)))*U77-(AN77+AM77)/(3.142*(Z77+AG77*BG77*(W77-Z77)))*(2/E77)^2)*100,(AW77*(BV77-BX77)*100)),"")</f>
        <v/>
      </c>
      <c r="BL77" s="202" t="str">
        <f>IFERROR(IF(BM77=リスト!$C$2,(1-3.142*(E77/(2*(E77+1)))^2)*(R77-(1-AG77*V77/(Z77+AG77*BG77*(W77-Z77)))*U77-(AN77+BF77+AM77)/(3.142*(Z77+AG77*BG77*(W77-Z77)))*(2/E77)^2)*100,(AW77*(BV77-BW77)*100)),"")</f>
        <v/>
      </c>
      <c r="BM77" s="193" t="str">
        <f>IF(OR(BO77=リスト!$B$3,BO77=リスト!$B$5),"",AU77)</f>
        <v/>
      </c>
      <c r="BN77" s="196" t="str">
        <f>IF(OR(BO77=リスト!$B$3,BO77=リスト!$B$5),"",AF77)</f>
        <v/>
      </c>
      <c r="BO77" s="193" t="str">
        <f t="shared" si="25"/>
        <v/>
      </c>
      <c r="BP77" s="193" t="str">
        <f>IF(OR(BO77=リスト!$B$3,BO77=リスト!$B$5,BO77=""),"",IF(許容浮上量+1&lt;=BK77,リスト!$F$2,リスト!$F$3))</f>
        <v/>
      </c>
      <c r="BQ77" s="202" t="str">
        <f>IF(OR(BO77=リスト!$B$3,BO77=リスト!$B$5,BO77=""),"",20)</f>
        <v/>
      </c>
      <c r="BR77" s="195" t="str">
        <f t="shared" si="26"/>
        <v/>
      </c>
      <c r="BS77" s="195" t="str">
        <f t="shared" si="27"/>
        <v/>
      </c>
      <c r="BT77" s="198" t="str">
        <f t="shared" si="28"/>
        <v/>
      </c>
      <c r="BU77" s="198" t="str">
        <f t="shared" si="29"/>
        <v/>
      </c>
      <c r="BV77" s="198" t="str">
        <f t="shared" si="30"/>
        <v/>
      </c>
      <c r="BW77" s="198" t="str">
        <f t="shared" si="31"/>
        <v/>
      </c>
      <c r="BX77" s="205" t="str">
        <f t="shared" si="32"/>
        <v/>
      </c>
      <c r="BY77" s="206" t="str">
        <f>IFERROR(IF(CC77=リスト!$C$2,(CH77-BZ77/(100*CG77))/CI77*CJ77-AN77-AM77,(CH77-BZ77/(100*AW77))/CI77*CJ77-AN77-AM77),"")</f>
        <v/>
      </c>
      <c r="BZ77" s="196" t="str">
        <f>IF(OR(CE77=リスト!$B$3,CE77=リスト!$B$5,CF77=リスト!$F$3,CE77=""),"",許容浮上量)</f>
        <v/>
      </c>
      <c r="CA77" s="198" t="str">
        <f>IF(OR(CE77=リスト!$B$3,CE77=リスト!$B$5,CF77=リスト!$F$3,CE77=""),"",CK77)</f>
        <v/>
      </c>
      <c r="CB77" s="196" t="str">
        <f t="shared" si="33"/>
        <v/>
      </c>
      <c r="CC77" s="193" t="str">
        <f>IF(OR(CE77=リスト!$B$3,CE77=リスト!$B$5,CF77=リスト!$F$3,CE77=""),"",BM77)</f>
        <v/>
      </c>
      <c r="CD77" s="196" t="str">
        <f>IF(OR(CE77=リスト!$B$3,CE77=リスト!$B$5,CF77=リスト!$F$3,CE77=""),"",AH77)</f>
        <v/>
      </c>
      <c r="CE77" s="193" t="str">
        <f t="shared" si="34"/>
        <v/>
      </c>
      <c r="CF77" s="193" t="str">
        <f t="shared" si="35"/>
        <v/>
      </c>
      <c r="CG77" s="198" t="str">
        <f t="shared" si="36"/>
        <v/>
      </c>
      <c r="CH77" s="198" t="str">
        <f t="shared" si="37"/>
        <v/>
      </c>
      <c r="CI77" s="198" t="str">
        <f t="shared" si="38"/>
        <v/>
      </c>
      <c r="CJ77" s="198" t="str">
        <f t="shared" si="39"/>
        <v/>
      </c>
      <c r="CK77" s="205" t="str">
        <f t="shared" si="40"/>
        <v/>
      </c>
      <c r="CL77" s="204" t="str">
        <f>IF(AND(CE77=リスト!$B$4,CF77=リスト!$F$2),リスト!$B$3,CE77)</f>
        <v/>
      </c>
      <c r="CM77" s="193" t="str">
        <f>IF(CL77=リスト!$B$3,"",IF(CL77=リスト!$B$5,"("&amp;リスト!$F$3&amp;")",CF77))</f>
        <v/>
      </c>
      <c r="CN77" s="196" t="str">
        <f>IF(CL77=リスト!$B$3,"",AF77)</f>
        <v/>
      </c>
      <c r="CO77" s="196" t="str">
        <f>IF(OR(CL77=リスト!$B$3,CL77=リスト!$B$5,CL77=リスト!$B$4),"",CD77)</f>
        <v/>
      </c>
      <c r="CP77" s="196" t="str">
        <f>IF(OR(CL77=リスト!$B$3,CL77=リスト!$B$5),"",IF(CB77&lt;40,40,CB77))</f>
        <v/>
      </c>
      <c r="CQ77" s="203" t="str">
        <f>IF(CL77=リスト!$B$5,リスト!$G$2,"")</f>
        <v/>
      </c>
    </row>
    <row r="78" spans="2:95" ht="26.25" customHeight="1">
      <c r="B78" s="243">
        <v>15</v>
      </c>
      <c r="C78" s="244"/>
      <c r="D78" s="245"/>
      <c r="E78" s="246"/>
      <c r="F78" s="246"/>
      <c r="G78" s="247" t="str">
        <f>IF(AE78=リスト!$C$2,"－",IF(AE78=リスト!$C$3,1.05,""))</f>
        <v/>
      </c>
      <c r="H78" s="246"/>
      <c r="I78" s="246"/>
      <c r="J78" s="246"/>
      <c r="K78" s="246"/>
      <c r="L78" s="246"/>
      <c r="M78" s="246"/>
      <c r="N78" s="246"/>
      <c r="O78" s="246"/>
      <c r="P78" s="246"/>
      <c r="Q78" s="246"/>
      <c r="R78" s="248">
        <f t="shared" si="0"/>
        <v>0</v>
      </c>
      <c r="S78" s="247" t="str">
        <f t="shared" si="1"/>
        <v/>
      </c>
      <c r="T78" s="247"/>
      <c r="U78" s="247"/>
      <c r="V78" s="245" t="str">
        <f t="shared" si="2"/>
        <v/>
      </c>
      <c r="W78" s="245" t="str">
        <f t="shared" si="3"/>
        <v/>
      </c>
      <c r="X78" s="245" t="str">
        <f t="shared" si="4"/>
        <v/>
      </c>
      <c r="Y78" s="245" t="str">
        <f t="shared" si="5"/>
        <v/>
      </c>
      <c r="Z78" s="249" t="str">
        <f t="shared" si="6"/>
        <v/>
      </c>
      <c r="AA78" s="250" t="str">
        <f t="shared" si="7"/>
        <v/>
      </c>
      <c r="AB78" s="250" t="str">
        <f t="shared" si="8"/>
        <v/>
      </c>
      <c r="AC78" s="251" t="str">
        <f t="shared" si="9"/>
        <v/>
      </c>
      <c r="AD78" s="252" t="str">
        <f>IF(OR(C78="",D78=""),"",IF(OR(10&lt;=S78,2.2&lt;F78),リスト!$B$3,IF(OR(D78=リスト!$A$2,F78&lt;0.9,S78&lt;=1.5),リスト!$B$4,リスト!$B$2)))</f>
        <v/>
      </c>
      <c r="AE78" s="253" t="str">
        <f>IF(OR(C78="",AD78=""),"",IF(N78="",リスト!$C$2,リスト!$C$3))</f>
        <v/>
      </c>
      <c r="AF78" s="254" t="str">
        <f>IF(OR(C78="",AD78=""),"",IF(D78&lt;=リスト!$A$5,リスト!$D$2,IF(D78=リスト!$A$6,リスト!$D$3,IF(D78=リスト!$A$7,リスト!$D$4,""))))</f>
        <v/>
      </c>
      <c r="AG78" s="255" t="str" cm="1">
        <f t="array" ref="AG78">IFERROR(INDEX(加味率リスト!$A$2:$J$25,MATCH(D78&amp;AF78,加味率リスト!$A$2:$A$25&amp;加味率リスト!$B$2:$B$25,0),10),"")</f>
        <v/>
      </c>
      <c r="AH78" s="256" t="str">
        <f>IF(S78="","",IF(S78&lt;3,リスト!$E$3,IF(S78&lt;5,リスト!$E$4,IF(S78&lt;7,リスト!$E$5,リスト!$E$6))))</f>
        <v/>
      </c>
      <c r="AI78" s="192" t="str">
        <f t="shared" si="10"/>
        <v/>
      </c>
      <c r="AJ78" s="193" t="str">
        <f t="shared" si="11"/>
        <v/>
      </c>
      <c r="AK78" s="141" t="str">
        <f t="shared" si="12"/>
        <v/>
      </c>
      <c r="AL78" s="194" t="str">
        <f>IFERROR(IF(AD78="","",IF(AE78=リスト!$C$2,"－",ROUND((3.142/4*E78^2*(N78+K78+J78+I78+H78)-3.142/4*(0.82^2*H78+(0.82^2+G78^2)/2*J78+G78^2*K78+(G78^2+E78^2)/2*N78))*(U78*V78+(R78-U78)*W78)/R78,2))),"")</f>
        <v/>
      </c>
      <c r="AM78" s="195" t="str">
        <f>IFERROR(IF(AD78="","",IF(AE78=リスト!$C$2,T78,T78+AL78)),"")</f>
        <v/>
      </c>
      <c r="AN78" s="195" t="str">
        <f>IFERROR(IF(AD78="","",IF(AE78=リスト!$C$2,3.142*E78*U78*AA78*V78*U78/2*TAN(X78/180*3.142),3.142*G78*U78*AA78*V78*U78/2*TAN(X78/180*3.142))),"")</f>
        <v/>
      </c>
      <c r="AO78" s="196" t="str">
        <f t="shared" si="13"/>
        <v/>
      </c>
      <c r="AP78" s="196" t="str">
        <f>IFERROR(IF(AE78=リスト!$C$2,(1-3.142*(E78/((E78+1)*2))^2)*(R78-(1-V78/(Z78+AC78*(W78-Z78)))*U78-(AN78+AM78)/(3.142*(Z78+AC78*(W78-Z78)))*(2/E78)^2)*100,AW78*(AX78-AY78)*100),"")</f>
        <v/>
      </c>
      <c r="AQ78" s="197" t="str">
        <f t="shared" si="14"/>
        <v/>
      </c>
      <c r="AR78" s="195" t="str">
        <f t="shared" si="15"/>
        <v/>
      </c>
      <c r="AS78" s="195" t="str">
        <f t="shared" si="16"/>
        <v/>
      </c>
      <c r="AT78" s="195" t="str">
        <f t="shared" si="17"/>
        <v/>
      </c>
      <c r="AU78" s="193" t="str">
        <f t="shared" si="18"/>
        <v/>
      </c>
      <c r="AV78" s="193" t="str">
        <f>IF(OR(AD78=リスト!$B$3,AD78=リスト!$B$5,許容浮上量&lt;AP78),AD78,リスト!$B$5)</f>
        <v/>
      </c>
      <c r="AW78" s="198" t="str">
        <f t="shared" si="19"/>
        <v/>
      </c>
      <c r="AX78" s="199" t="str">
        <f t="shared" si="20"/>
        <v/>
      </c>
      <c r="AY78" s="205" t="str">
        <f t="shared" si="21"/>
        <v/>
      </c>
      <c r="AZ78" s="204" t="str">
        <f>IF(OR(BO78=リスト!$B$3,BO78=リスト!$B$5,BO78=""),"","10^-2")</f>
        <v/>
      </c>
      <c r="BA78" s="200" t="str">
        <f>IF(OR(BO78=リスト!$B$3,BO78=リスト!$B$5,BO78=""),"",2)</f>
        <v/>
      </c>
      <c r="BB78" s="195" t="str">
        <f>IFERROR(IF(OR(BO78=リスト!$B$3,BO78=リスト!$B$5,BO78=""),"",V78*U78+(R78-U78)/2*(W78-Z78)),"")</f>
        <v/>
      </c>
      <c r="BC78" s="195" t="str">
        <f>IF(OR(BO78=リスト!$B$3,BO78=リスト!$B$5,BO78=""),"",40)</f>
        <v/>
      </c>
      <c r="BD78" s="195" t="str">
        <f t="shared" si="22"/>
        <v/>
      </c>
      <c r="BE78" s="195" t="str">
        <f t="shared" si="23"/>
        <v/>
      </c>
      <c r="BF78" s="195" t="str">
        <f t="shared" si="24"/>
        <v/>
      </c>
      <c r="BG78" s="195" t="str">
        <f>IF(OR(BO78=リスト!$B$3,BO78=リスト!$B$5,BO78=""),"",0.6)</f>
        <v/>
      </c>
      <c r="BH78" s="201" t="str">
        <f>IF(OR(BO78=リスト!$B$3,BO78=リスト!$B$5,BO78=""),"",AG78)</f>
        <v/>
      </c>
      <c r="BI78" s="195" t="str">
        <f>IF(OR(BO78=リスト!$B$3,BO78=リスト!$B$5,BO78=""),"",AM78)</f>
        <v/>
      </c>
      <c r="BJ78" s="195" t="str">
        <f>IF(OR(BO78=リスト!$B$3,BO78=リスト!$B$5,BO78=""),"",AN78)</f>
        <v/>
      </c>
      <c r="BK78" s="202" t="str">
        <f>IFERROR(IF(BM78=リスト!$C$2,(1-3.142*(E78/(2*(E78+1)))^2)*(R78-(1-AG78*V78/(Z78+AG78*BG78*(W78-Z78)))*U78-(AN78+AM78)/(3.142*(Z78+AG78*BG78*(W78-Z78)))*(2/E78)^2)*100,(AW78*(BV78-BX78)*100)),"")</f>
        <v/>
      </c>
      <c r="BL78" s="202" t="str">
        <f>IFERROR(IF(BM78=リスト!$C$2,(1-3.142*(E78/(2*(E78+1)))^2)*(R78-(1-AG78*V78/(Z78+AG78*BG78*(W78-Z78)))*U78-(AN78+BF78+AM78)/(3.142*(Z78+AG78*BG78*(W78-Z78)))*(2/E78)^2)*100,(AW78*(BV78-BW78)*100)),"")</f>
        <v/>
      </c>
      <c r="BM78" s="193" t="str">
        <f>IF(OR(BO78=リスト!$B$3,BO78=リスト!$B$5),"",AU78)</f>
        <v/>
      </c>
      <c r="BN78" s="196" t="str">
        <f>IF(OR(BO78=リスト!$B$3,BO78=リスト!$B$5),"",AF78)</f>
        <v/>
      </c>
      <c r="BO78" s="193" t="str">
        <f t="shared" si="25"/>
        <v/>
      </c>
      <c r="BP78" s="193" t="str">
        <f>IF(OR(BO78=リスト!$B$3,BO78=リスト!$B$5,BO78=""),"",IF(許容浮上量+1&lt;=BK78,リスト!$F$2,リスト!$F$3))</f>
        <v/>
      </c>
      <c r="BQ78" s="202" t="str">
        <f>IF(OR(BO78=リスト!$B$3,BO78=リスト!$B$5,BO78=""),"",20)</f>
        <v/>
      </c>
      <c r="BR78" s="195" t="str">
        <f t="shared" si="26"/>
        <v/>
      </c>
      <c r="BS78" s="195" t="str">
        <f t="shared" si="27"/>
        <v/>
      </c>
      <c r="BT78" s="198" t="str">
        <f t="shared" si="28"/>
        <v/>
      </c>
      <c r="BU78" s="198" t="str">
        <f t="shared" si="29"/>
        <v/>
      </c>
      <c r="BV78" s="198" t="str">
        <f t="shared" si="30"/>
        <v/>
      </c>
      <c r="BW78" s="198" t="str">
        <f t="shared" si="31"/>
        <v/>
      </c>
      <c r="BX78" s="205" t="str">
        <f t="shared" si="32"/>
        <v/>
      </c>
      <c r="BY78" s="206" t="str">
        <f>IFERROR(IF(CC78=リスト!$C$2,(CH78-BZ78/(100*CG78))/CI78*CJ78-AN78-AM78,(CH78-BZ78/(100*AW78))/CI78*CJ78-AN78-AM78),"")</f>
        <v/>
      </c>
      <c r="BZ78" s="196" t="str">
        <f>IF(OR(CE78=リスト!$B$3,CE78=リスト!$B$5,CF78=リスト!$F$3,CE78=""),"",許容浮上量)</f>
        <v/>
      </c>
      <c r="CA78" s="198" t="str">
        <f>IF(OR(CE78=リスト!$B$3,CE78=リスト!$B$5,CF78=リスト!$F$3,CE78=""),"",CK78)</f>
        <v/>
      </c>
      <c r="CB78" s="196" t="str">
        <f t="shared" si="33"/>
        <v/>
      </c>
      <c r="CC78" s="193" t="str">
        <f>IF(OR(CE78=リスト!$B$3,CE78=リスト!$B$5,CF78=リスト!$F$3,CE78=""),"",BM78)</f>
        <v/>
      </c>
      <c r="CD78" s="196" t="str">
        <f>IF(OR(CE78=リスト!$B$3,CE78=リスト!$B$5,CF78=リスト!$F$3,CE78=""),"",AH78)</f>
        <v/>
      </c>
      <c r="CE78" s="193" t="str">
        <f t="shared" si="34"/>
        <v/>
      </c>
      <c r="CF78" s="193" t="str">
        <f t="shared" si="35"/>
        <v/>
      </c>
      <c r="CG78" s="198" t="str">
        <f t="shared" si="36"/>
        <v/>
      </c>
      <c r="CH78" s="198" t="str">
        <f t="shared" si="37"/>
        <v/>
      </c>
      <c r="CI78" s="198" t="str">
        <f t="shared" si="38"/>
        <v/>
      </c>
      <c r="CJ78" s="198" t="str">
        <f t="shared" si="39"/>
        <v/>
      </c>
      <c r="CK78" s="205" t="str">
        <f t="shared" si="40"/>
        <v/>
      </c>
      <c r="CL78" s="204" t="str">
        <f>IF(AND(CE78=リスト!$B$4,CF78=リスト!$F$2),リスト!$B$3,CE78)</f>
        <v/>
      </c>
      <c r="CM78" s="193" t="str">
        <f>IF(CL78=リスト!$B$3,"",IF(CL78=リスト!$B$5,"("&amp;リスト!$F$3&amp;")",CF78))</f>
        <v/>
      </c>
      <c r="CN78" s="196" t="str">
        <f>IF(CL78=リスト!$B$3,"",AF78)</f>
        <v/>
      </c>
      <c r="CO78" s="196" t="str">
        <f>IF(OR(CL78=リスト!$B$3,CL78=リスト!$B$5,CL78=リスト!$B$4),"",CD78)</f>
        <v/>
      </c>
      <c r="CP78" s="196" t="str">
        <f>IF(OR(CL78=リスト!$B$3,CL78=リスト!$B$5),"",IF(CB78&lt;40,40,CB78))</f>
        <v/>
      </c>
      <c r="CQ78" s="203" t="str">
        <f>IF(CL78=リスト!$B$5,リスト!$G$2,"")</f>
        <v/>
      </c>
    </row>
    <row r="79" spans="2:95" ht="26.25" customHeight="1">
      <c r="B79" s="243">
        <v>16</v>
      </c>
      <c r="C79" s="244"/>
      <c r="D79" s="245"/>
      <c r="E79" s="246"/>
      <c r="F79" s="246"/>
      <c r="G79" s="247" t="str">
        <f>IF(AE79=リスト!$C$2,"－",IF(AE79=リスト!$C$3,1.05,""))</f>
        <v/>
      </c>
      <c r="H79" s="246"/>
      <c r="I79" s="246"/>
      <c r="J79" s="246"/>
      <c r="K79" s="246"/>
      <c r="L79" s="246"/>
      <c r="M79" s="246"/>
      <c r="N79" s="246"/>
      <c r="O79" s="246"/>
      <c r="P79" s="246"/>
      <c r="Q79" s="246"/>
      <c r="R79" s="248">
        <f t="shared" si="0"/>
        <v>0</v>
      </c>
      <c r="S79" s="247" t="str">
        <f t="shared" si="1"/>
        <v/>
      </c>
      <c r="T79" s="247"/>
      <c r="U79" s="247"/>
      <c r="V79" s="245" t="str">
        <f t="shared" si="2"/>
        <v/>
      </c>
      <c r="W79" s="245" t="str">
        <f t="shared" si="3"/>
        <v/>
      </c>
      <c r="X79" s="245" t="str">
        <f t="shared" si="4"/>
        <v/>
      </c>
      <c r="Y79" s="245" t="str">
        <f t="shared" si="5"/>
        <v/>
      </c>
      <c r="Z79" s="249" t="str">
        <f t="shared" si="6"/>
        <v/>
      </c>
      <c r="AA79" s="250" t="str">
        <f t="shared" si="7"/>
        <v/>
      </c>
      <c r="AB79" s="250" t="str">
        <f t="shared" si="8"/>
        <v/>
      </c>
      <c r="AC79" s="251" t="str">
        <f t="shared" si="9"/>
        <v/>
      </c>
      <c r="AD79" s="252" t="str">
        <f>IF(OR(C79="",D79=""),"",IF(OR(10&lt;=S79,2.2&lt;F79),リスト!$B$3,IF(OR(D79=リスト!$A$2,F79&lt;0.9,S79&lt;=1.5),リスト!$B$4,リスト!$B$2)))</f>
        <v/>
      </c>
      <c r="AE79" s="253" t="str">
        <f>IF(OR(C79="",AD79=""),"",IF(N79="",リスト!$C$2,リスト!$C$3))</f>
        <v/>
      </c>
      <c r="AF79" s="254" t="str">
        <f>IF(OR(C79="",AD79=""),"",IF(D79&lt;=リスト!$A$5,リスト!$D$2,IF(D79=リスト!$A$6,リスト!$D$3,IF(D79=リスト!$A$7,リスト!$D$4,""))))</f>
        <v/>
      </c>
      <c r="AG79" s="255" t="str" cm="1">
        <f t="array" ref="AG79">IFERROR(INDEX(加味率リスト!$A$2:$J$25,MATCH(D79&amp;AF79,加味率リスト!$A$2:$A$25&amp;加味率リスト!$B$2:$B$25,0),10),"")</f>
        <v/>
      </c>
      <c r="AH79" s="256" t="str">
        <f>IF(S79="","",IF(S79&lt;3,リスト!$E$3,IF(S79&lt;5,リスト!$E$4,IF(S79&lt;7,リスト!$E$5,リスト!$E$6))))</f>
        <v/>
      </c>
      <c r="AI79" s="192" t="str">
        <f t="shared" si="10"/>
        <v/>
      </c>
      <c r="AJ79" s="193" t="str">
        <f t="shared" si="11"/>
        <v/>
      </c>
      <c r="AK79" s="141" t="str">
        <f t="shared" si="12"/>
        <v/>
      </c>
      <c r="AL79" s="194" t="str">
        <f>IFERROR(IF(AD79="","",IF(AE79=リスト!$C$2,"－",ROUND((3.142/4*E79^2*(N79+K79+J79+I79+H79)-3.142/4*(0.82^2*H79+(0.82^2+G79^2)/2*J79+G79^2*K79+(G79^2+E79^2)/2*N79))*(U79*V79+(R79-U79)*W79)/R79,2))),"")</f>
        <v/>
      </c>
      <c r="AM79" s="195" t="str">
        <f>IFERROR(IF(AD79="","",IF(AE79=リスト!$C$2,T79,T79+AL79)),"")</f>
        <v/>
      </c>
      <c r="AN79" s="195" t="str">
        <f>IFERROR(IF(AD79="","",IF(AE79=リスト!$C$2,3.142*E79*U79*AA79*V79*U79/2*TAN(X79/180*3.142),3.142*G79*U79*AA79*V79*U79/2*TAN(X79/180*3.142))),"")</f>
        <v/>
      </c>
      <c r="AO79" s="196" t="str">
        <f t="shared" si="13"/>
        <v/>
      </c>
      <c r="AP79" s="196" t="str">
        <f>IFERROR(IF(AE79=リスト!$C$2,(1-3.142*(E79/((E79+1)*2))^2)*(R79-(1-V79/(Z79+AC79*(W79-Z79)))*U79-(AN79+AM79)/(3.142*(Z79+AC79*(W79-Z79)))*(2/E79)^2)*100,AW79*(AX79-AY79)*100),"")</f>
        <v/>
      </c>
      <c r="AQ79" s="197" t="str">
        <f t="shared" si="14"/>
        <v/>
      </c>
      <c r="AR79" s="195" t="str">
        <f t="shared" si="15"/>
        <v/>
      </c>
      <c r="AS79" s="195" t="str">
        <f t="shared" si="16"/>
        <v/>
      </c>
      <c r="AT79" s="195" t="str">
        <f t="shared" si="17"/>
        <v/>
      </c>
      <c r="AU79" s="193" t="str">
        <f t="shared" si="18"/>
        <v/>
      </c>
      <c r="AV79" s="193" t="str">
        <f>IF(OR(AD79=リスト!$B$3,AD79=リスト!$B$5,許容浮上量&lt;AP79),AD79,リスト!$B$5)</f>
        <v/>
      </c>
      <c r="AW79" s="198" t="str">
        <f t="shared" si="19"/>
        <v/>
      </c>
      <c r="AX79" s="199" t="str">
        <f t="shared" si="20"/>
        <v/>
      </c>
      <c r="AY79" s="205" t="str">
        <f t="shared" si="21"/>
        <v/>
      </c>
      <c r="AZ79" s="204" t="str">
        <f>IF(OR(BO79=リスト!$B$3,BO79=リスト!$B$5,BO79=""),"","10^-2")</f>
        <v/>
      </c>
      <c r="BA79" s="200" t="str">
        <f>IF(OR(BO79=リスト!$B$3,BO79=リスト!$B$5,BO79=""),"",2)</f>
        <v/>
      </c>
      <c r="BB79" s="195" t="str">
        <f>IFERROR(IF(OR(BO79=リスト!$B$3,BO79=リスト!$B$5,BO79=""),"",V79*U79+(R79-U79)/2*(W79-Z79)),"")</f>
        <v/>
      </c>
      <c r="BC79" s="195" t="str">
        <f>IF(OR(BO79=リスト!$B$3,BO79=リスト!$B$5,BO79=""),"",40)</f>
        <v/>
      </c>
      <c r="BD79" s="195" t="str">
        <f t="shared" si="22"/>
        <v/>
      </c>
      <c r="BE79" s="195" t="str">
        <f t="shared" si="23"/>
        <v/>
      </c>
      <c r="BF79" s="195" t="str">
        <f t="shared" si="24"/>
        <v/>
      </c>
      <c r="BG79" s="195" t="str">
        <f>IF(OR(BO79=リスト!$B$3,BO79=リスト!$B$5,BO79=""),"",0.6)</f>
        <v/>
      </c>
      <c r="BH79" s="201" t="str">
        <f>IF(OR(BO79=リスト!$B$3,BO79=リスト!$B$5,BO79=""),"",AG79)</f>
        <v/>
      </c>
      <c r="BI79" s="195" t="str">
        <f>IF(OR(BO79=リスト!$B$3,BO79=リスト!$B$5,BO79=""),"",AM79)</f>
        <v/>
      </c>
      <c r="BJ79" s="195" t="str">
        <f>IF(OR(BO79=リスト!$B$3,BO79=リスト!$B$5,BO79=""),"",AN79)</f>
        <v/>
      </c>
      <c r="BK79" s="202" t="str">
        <f>IFERROR(IF(BM79=リスト!$C$2,(1-3.142*(E79/(2*(E79+1)))^2)*(R79-(1-AG79*V79/(Z79+AG79*BG79*(W79-Z79)))*U79-(AN79+AM79)/(3.142*(Z79+AG79*BG79*(W79-Z79)))*(2/E79)^2)*100,(AW79*(BV79-BX79)*100)),"")</f>
        <v/>
      </c>
      <c r="BL79" s="202" t="str">
        <f>IFERROR(IF(BM79=リスト!$C$2,(1-3.142*(E79/(2*(E79+1)))^2)*(R79-(1-AG79*V79/(Z79+AG79*BG79*(W79-Z79)))*U79-(AN79+BF79+AM79)/(3.142*(Z79+AG79*BG79*(W79-Z79)))*(2/E79)^2)*100,(AW79*(BV79-BW79)*100)),"")</f>
        <v/>
      </c>
      <c r="BM79" s="193" t="str">
        <f>IF(OR(BO79=リスト!$B$3,BO79=リスト!$B$5),"",AU79)</f>
        <v/>
      </c>
      <c r="BN79" s="196" t="str">
        <f>IF(OR(BO79=リスト!$B$3,BO79=リスト!$B$5),"",AF79)</f>
        <v/>
      </c>
      <c r="BO79" s="193" t="str">
        <f t="shared" si="25"/>
        <v/>
      </c>
      <c r="BP79" s="193" t="str">
        <f>IF(OR(BO79=リスト!$B$3,BO79=リスト!$B$5,BO79=""),"",IF(許容浮上量+1&lt;=BK79,リスト!$F$2,リスト!$F$3))</f>
        <v/>
      </c>
      <c r="BQ79" s="202" t="str">
        <f>IF(OR(BO79=リスト!$B$3,BO79=リスト!$B$5,BO79=""),"",20)</f>
        <v/>
      </c>
      <c r="BR79" s="195" t="str">
        <f t="shared" si="26"/>
        <v/>
      </c>
      <c r="BS79" s="195" t="str">
        <f t="shared" si="27"/>
        <v/>
      </c>
      <c r="BT79" s="198" t="str">
        <f t="shared" si="28"/>
        <v/>
      </c>
      <c r="BU79" s="198" t="str">
        <f t="shared" si="29"/>
        <v/>
      </c>
      <c r="BV79" s="198" t="str">
        <f t="shared" si="30"/>
        <v/>
      </c>
      <c r="BW79" s="198" t="str">
        <f t="shared" si="31"/>
        <v/>
      </c>
      <c r="BX79" s="205" t="str">
        <f t="shared" si="32"/>
        <v/>
      </c>
      <c r="BY79" s="206" t="str">
        <f>IFERROR(IF(CC79=リスト!$C$2,(CH79-BZ79/(100*CG79))/CI79*CJ79-AN79-AM79,(CH79-BZ79/(100*AW79))/CI79*CJ79-AN79-AM79),"")</f>
        <v/>
      </c>
      <c r="BZ79" s="196" t="str">
        <f>IF(OR(CE79=リスト!$B$3,CE79=リスト!$B$5,CF79=リスト!$F$3,CE79=""),"",許容浮上量)</f>
        <v/>
      </c>
      <c r="CA79" s="198" t="str">
        <f>IF(OR(CE79=リスト!$B$3,CE79=リスト!$B$5,CF79=リスト!$F$3,CE79=""),"",CK79)</f>
        <v/>
      </c>
      <c r="CB79" s="196" t="str">
        <f t="shared" si="33"/>
        <v/>
      </c>
      <c r="CC79" s="193" t="str">
        <f>IF(OR(CE79=リスト!$B$3,CE79=リスト!$B$5,CF79=リスト!$F$3,CE79=""),"",BM79)</f>
        <v/>
      </c>
      <c r="CD79" s="196" t="str">
        <f>IF(OR(CE79=リスト!$B$3,CE79=リスト!$B$5,CF79=リスト!$F$3,CE79=""),"",AH79)</f>
        <v/>
      </c>
      <c r="CE79" s="193" t="str">
        <f t="shared" si="34"/>
        <v/>
      </c>
      <c r="CF79" s="193" t="str">
        <f t="shared" si="35"/>
        <v/>
      </c>
      <c r="CG79" s="198" t="str">
        <f t="shared" si="36"/>
        <v/>
      </c>
      <c r="CH79" s="198" t="str">
        <f t="shared" si="37"/>
        <v/>
      </c>
      <c r="CI79" s="198" t="str">
        <f t="shared" si="38"/>
        <v/>
      </c>
      <c r="CJ79" s="198" t="str">
        <f t="shared" si="39"/>
        <v/>
      </c>
      <c r="CK79" s="205" t="str">
        <f t="shared" si="40"/>
        <v/>
      </c>
      <c r="CL79" s="204" t="str">
        <f>IF(AND(CE79=リスト!$B$4,CF79=リスト!$F$2),リスト!$B$3,CE79)</f>
        <v/>
      </c>
      <c r="CM79" s="193" t="str">
        <f>IF(CL79=リスト!$B$3,"",IF(CL79=リスト!$B$5,"("&amp;リスト!$F$3&amp;")",CF79))</f>
        <v/>
      </c>
      <c r="CN79" s="196" t="str">
        <f>IF(CL79=リスト!$B$3,"",AF79)</f>
        <v/>
      </c>
      <c r="CO79" s="196" t="str">
        <f>IF(OR(CL79=リスト!$B$3,CL79=リスト!$B$5,CL79=リスト!$B$4),"",CD79)</f>
        <v/>
      </c>
      <c r="CP79" s="196" t="str">
        <f>IF(OR(CL79=リスト!$B$3,CL79=リスト!$B$5),"",IF(CB79&lt;40,40,CB79))</f>
        <v/>
      </c>
      <c r="CQ79" s="203" t="str">
        <f>IF(CL79=リスト!$B$5,リスト!$G$2,"")</f>
        <v/>
      </c>
    </row>
    <row r="80" spans="2:95" ht="26.25" customHeight="1">
      <c r="B80" s="243">
        <v>17</v>
      </c>
      <c r="C80" s="244"/>
      <c r="D80" s="245"/>
      <c r="E80" s="246"/>
      <c r="F80" s="246"/>
      <c r="G80" s="247" t="str">
        <f>IF(AE80=リスト!$C$2,"－",IF(AE80=リスト!$C$3,1.05,""))</f>
        <v/>
      </c>
      <c r="H80" s="246"/>
      <c r="I80" s="246"/>
      <c r="J80" s="246"/>
      <c r="K80" s="246"/>
      <c r="L80" s="246"/>
      <c r="M80" s="246"/>
      <c r="N80" s="246"/>
      <c r="O80" s="246"/>
      <c r="P80" s="246"/>
      <c r="Q80" s="246"/>
      <c r="R80" s="248">
        <f t="shared" si="0"/>
        <v>0</v>
      </c>
      <c r="S80" s="247" t="str">
        <f t="shared" si="1"/>
        <v/>
      </c>
      <c r="T80" s="247"/>
      <c r="U80" s="247"/>
      <c r="V80" s="245" t="str">
        <f t="shared" si="2"/>
        <v/>
      </c>
      <c r="W80" s="245" t="str">
        <f t="shared" si="3"/>
        <v/>
      </c>
      <c r="X80" s="245" t="str">
        <f t="shared" si="4"/>
        <v/>
      </c>
      <c r="Y80" s="245" t="str">
        <f t="shared" si="5"/>
        <v/>
      </c>
      <c r="Z80" s="249" t="str">
        <f t="shared" si="6"/>
        <v/>
      </c>
      <c r="AA80" s="250" t="str">
        <f t="shared" si="7"/>
        <v/>
      </c>
      <c r="AB80" s="250" t="str">
        <f t="shared" si="8"/>
        <v/>
      </c>
      <c r="AC80" s="251" t="str">
        <f t="shared" si="9"/>
        <v/>
      </c>
      <c r="AD80" s="252" t="str">
        <f>IF(OR(C80="",D80=""),"",IF(OR(10&lt;=S80,2.2&lt;F80),リスト!$B$3,IF(OR(D80=リスト!$A$2,F80&lt;0.9,S80&lt;=1.5),リスト!$B$4,リスト!$B$2)))</f>
        <v/>
      </c>
      <c r="AE80" s="253" t="str">
        <f>IF(OR(C80="",AD80=""),"",IF(N80="",リスト!$C$2,リスト!$C$3))</f>
        <v/>
      </c>
      <c r="AF80" s="254" t="str">
        <f>IF(OR(C80="",AD80=""),"",IF(D80&lt;=リスト!$A$5,リスト!$D$2,IF(D80=リスト!$A$6,リスト!$D$3,IF(D80=リスト!$A$7,リスト!$D$4,""))))</f>
        <v/>
      </c>
      <c r="AG80" s="255" t="str" cm="1">
        <f t="array" ref="AG80">IFERROR(INDEX(加味率リスト!$A$2:$J$25,MATCH(D80&amp;AF80,加味率リスト!$A$2:$A$25&amp;加味率リスト!$B$2:$B$25,0),10),"")</f>
        <v/>
      </c>
      <c r="AH80" s="256" t="str">
        <f>IF(S80="","",IF(S80&lt;3,リスト!$E$3,IF(S80&lt;5,リスト!$E$4,IF(S80&lt;7,リスト!$E$5,リスト!$E$6))))</f>
        <v/>
      </c>
      <c r="AI80" s="192" t="str">
        <f t="shared" si="10"/>
        <v/>
      </c>
      <c r="AJ80" s="193" t="str">
        <f t="shared" si="11"/>
        <v/>
      </c>
      <c r="AK80" s="141" t="str">
        <f t="shared" si="12"/>
        <v/>
      </c>
      <c r="AL80" s="194" t="str">
        <f>IFERROR(IF(AD80="","",IF(AE80=リスト!$C$2,"－",ROUND((3.142/4*E80^2*(N80+K80+J80+I80+H80)-3.142/4*(0.82^2*H80+(0.82^2+G80^2)/2*J80+G80^2*K80+(G80^2+E80^2)/2*N80))*(U80*V80+(R80-U80)*W80)/R80,2))),"")</f>
        <v/>
      </c>
      <c r="AM80" s="195" t="str">
        <f>IFERROR(IF(AD80="","",IF(AE80=リスト!$C$2,T80,T80+AL80)),"")</f>
        <v/>
      </c>
      <c r="AN80" s="195" t="str">
        <f>IFERROR(IF(AD80="","",IF(AE80=リスト!$C$2,3.142*E80*U80*AA80*V80*U80/2*TAN(X80/180*3.142),3.142*G80*U80*AA80*V80*U80/2*TAN(X80/180*3.142))),"")</f>
        <v/>
      </c>
      <c r="AO80" s="196" t="str">
        <f t="shared" si="13"/>
        <v/>
      </c>
      <c r="AP80" s="196" t="str">
        <f>IFERROR(IF(AE80=リスト!$C$2,(1-3.142*(E80/((E80+1)*2))^2)*(R80-(1-V80/(Z80+AC80*(W80-Z80)))*U80-(AN80+AM80)/(3.142*(Z80+AC80*(W80-Z80)))*(2/E80)^2)*100,AW80*(AX80-AY80)*100),"")</f>
        <v/>
      </c>
      <c r="AQ80" s="197" t="str">
        <f t="shared" si="14"/>
        <v/>
      </c>
      <c r="AR80" s="195" t="str">
        <f t="shared" si="15"/>
        <v/>
      </c>
      <c r="AS80" s="195" t="str">
        <f t="shared" si="16"/>
        <v/>
      </c>
      <c r="AT80" s="195" t="str">
        <f t="shared" si="17"/>
        <v/>
      </c>
      <c r="AU80" s="193" t="str">
        <f t="shared" si="18"/>
        <v/>
      </c>
      <c r="AV80" s="193" t="str">
        <f>IF(OR(AD80=リスト!$B$3,AD80=リスト!$B$5,許容浮上量&lt;AP80),AD80,リスト!$B$5)</f>
        <v/>
      </c>
      <c r="AW80" s="198" t="str">
        <f t="shared" si="19"/>
        <v/>
      </c>
      <c r="AX80" s="199" t="str">
        <f t="shared" si="20"/>
        <v/>
      </c>
      <c r="AY80" s="205" t="str">
        <f t="shared" si="21"/>
        <v/>
      </c>
      <c r="AZ80" s="204" t="str">
        <f>IF(OR(BO80=リスト!$B$3,BO80=リスト!$B$5,BO80=""),"","10^-2")</f>
        <v/>
      </c>
      <c r="BA80" s="200" t="str">
        <f>IF(OR(BO80=リスト!$B$3,BO80=リスト!$B$5,BO80=""),"",2)</f>
        <v/>
      </c>
      <c r="BB80" s="195" t="str">
        <f>IFERROR(IF(OR(BO80=リスト!$B$3,BO80=リスト!$B$5,BO80=""),"",V80*U80+(R80-U80)/2*(W80-Z80)),"")</f>
        <v/>
      </c>
      <c r="BC80" s="195" t="str">
        <f>IF(OR(BO80=リスト!$B$3,BO80=リスト!$B$5,BO80=""),"",40)</f>
        <v/>
      </c>
      <c r="BD80" s="195" t="str">
        <f t="shared" si="22"/>
        <v/>
      </c>
      <c r="BE80" s="195" t="str">
        <f t="shared" si="23"/>
        <v/>
      </c>
      <c r="BF80" s="195" t="str">
        <f t="shared" si="24"/>
        <v/>
      </c>
      <c r="BG80" s="195" t="str">
        <f>IF(OR(BO80=リスト!$B$3,BO80=リスト!$B$5,BO80=""),"",0.6)</f>
        <v/>
      </c>
      <c r="BH80" s="201" t="str">
        <f>IF(OR(BO80=リスト!$B$3,BO80=リスト!$B$5,BO80=""),"",AG80)</f>
        <v/>
      </c>
      <c r="BI80" s="195" t="str">
        <f>IF(OR(BO80=リスト!$B$3,BO80=リスト!$B$5,BO80=""),"",AM80)</f>
        <v/>
      </c>
      <c r="BJ80" s="195" t="str">
        <f>IF(OR(BO80=リスト!$B$3,BO80=リスト!$B$5,BO80=""),"",AN80)</f>
        <v/>
      </c>
      <c r="BK80" s="202" t="str">
        <f>IFERROR(IF(BM80=リスト!$C$2,(1-3.142*(E80/(2*(E80+1)))^2)*(R80-(1-AG80*V80/(Z80+AG80*BG80*(W80-Z80)))*U80-(AN80+AM80)/(3.142*(Z80+AG80*BG80*(W80-Z80)))*(2/E80)^2)*100,(AW80*(BV80-BX80)*100)),"")</f>
        <v/>
      </c>
      <c r="BL80" s="202" t="str">
        <f>IFERROR(IF(BM80=リスト!$C$2,(1-3.142*(E80/(2*(E80+1)))^2)*(R80-(1-AG80*V80/(Z80+AG80*BG80*(W80-Z80)))*U80-(AN80+BF80+AM80)/(3.142*(Z80+AG80*BG80*(W80-Z80)))*(2/E80)^2)*100,(AW80*(BV80-BW80)*100)),"")</f>
        <v/>
      </c>
      <c r="BM80" s="193" t="str">
        <f>IF(OR(BO80=リスト!$B$3,BO80=リスト!$B$5),"",AU80)</f>
        <v/>
      </c>
      <c r="BN80" s="196" t="str">
        <f>IF(OR(BO80=リスト!$B$3,BO80=リスト!$B$5),"",AF80)</f>
        <v/>
      </c>
      <c r="BO80" s="193" t="str">
        <f t="shared" si="25"/>
        <v/>
      </c>
      <c r="BP80" s="193" t="str">
        <f>IF(OR(BO80=リスト!$B$3,BO80=リスト!$B$5,BO80=""),"",IF(許容浮上量+1&lt;=BK80,リスト!$F$2,リスト!$F$3))</f>
        <v/>
      </c>
      <c r="BQ80" s="202" t="str">
        <f>IF(OR(BO80=リスト!$B$3,BO80=リスト!$B$5,BO80=""),"",20)</f>
        <v/>
      </c>
      <c r="BR80" s="195" t="str">
        <f t="shared" si="26"/>
        <v/>
      </c>
      <c r="BS80" s="195" t="str">
        <f t="shared" si="27"/>
        <v/>
      </c>
      <c r="BT80" s="198" t="str">
        <f t="shared" si="28"/>
        <v/>
      </c>
      <c r="BU80" s="198" t="str">
        <f t="shared" si="29"/>
        <v/>
      </c>
      <c r="BV80" s="198" t="str">
        <f t="shared" si="30"/>
        <v/>
      </c>
      <c r="BW80" s="198" t="str">
        <f t="shared" si="31"/>
        <v/>
      </c>
      <c r="BX80" s="205" t="str">
        <f t="shared" si="32"/>
        <v/>
      </c>
      <c r="BY80" s="206" t="str">
        <f>IFERROR(IF(CC80=リスト!$C$2,(CH80-BZ80/(100*CG80))/CI80*CJ80-AN80-AM80,(CH80-BZ80/(100*AW80))/CI80*CJ80-AN80-AM80),"")</f>
        <v/>
      </c>
      <c r="BZ80" s="196" t="str">
        <f>IF(OR(CE80=リスト!$B$3,CE80=リスト!$B$5,CF80=リスト!$F$3,CE80=""),"",許容浮上量)</f>
        <v/>
      </c>
      <c r="CA80" s="198" t="str">
        <f>IF(OR(CE80=リスト!$B$3,CE80=リスト!$B$5,CF80=リスト!$F$3,CE80=""),"",CK80)</f>
        <v/>
      </c>
      <c r="CB80" s="196" t="str">
        <f t="shared" si="33"/>
        <v/>
      </c>
      <c r="CC80" s="193" t="str">
        <f>IF(OR(CE80=リスト!$B$3,CE80=リスト!$B$5,CF80=リスト!$F$3,CE80=""),"",BM80)</f>
        <v/>
      </c>
      <c r="CD80" s="196" t="str">
        <f>IF(OR(CE80=リスト!$B$3,CE80=リスト!$B$5,CF80=リスト!$F$3,CE80=""),"",AH80)</f>
        <v/>
      </c>
      <c r="CE80" s="193" t="str">
        <f t="shared" si="34"/>
        <v/>
      </c>
      <c r="CF80" s="193" t="str">
        <f t="shared" si="35"/>
        <v/>
      </c>
      <c r="CG80" s="198" t="str">
        <f t="shared" si="36"/>
        <v/>
      </c>
      <c r="CH80" s="198" t="str">
        <f t="shared" si="37"/>
        <v/>
      </c>
      <c r="CI80" s="198" t="str">
        <f t="shared" si="38"/>
        <v/>
      </c>
      <c r="CJ80" s="198" t="str">
        <f t="shared" si="39"/>
        <v/>
      </c>
      <c r="CK80" s="205" t="str">
        <f t="shared" si="40"/>
        <v/>
      </c>
      <c r="CL80" s="204" t="str">
        <f>IF(AND(CE80=リスト!$B$4,CF80=リスト!$F$2),リスト!$B$3,CE80)</f>
        <v/>
      </c>
      <c r="CM80" s="193" t="str">
        <f>IF(CL80=リスト!$B$3,"",IF(CL80=リスト!$B$5,"("&amp;リスト!$F$3&amp;")",CF80))</f>
        <v/>
      </c>
      <c r="CN80" s="196" t="str">
        <f>IF(CL80=リスト!$B$3,"",AF80)</f>
        <v/>
      </c>
      <c r="CO80" s="196" t="str">
        <f>IF(OR(CL80=リスト!$B$3,CL80=リスト!$B$5,CL80=リスト!$B$4),"",CD80)</f>
        <v/>
      </c>
      <c r="CP80" s="196" t="str">
        <f>IF(OR(CL80=リスト!$B$3,CL80=リスト!$B$5),"",IF(CB80&lt;40,40,CB80))</f>
        <v/>
      </c>
      <c r="CQ80" s="203" t="str">
        <f>IF(CL80=リスト!$B$5,リスト!$G$2,"")</f>
        <v/>
      </c>
    </row>
    <row r="81" spans="2:95" ht="26.25" customHeight="1">
      <c r="B81" s="243">
        <v>18</v>
      </c>
      <c r="C81" s="244"/>
      <c r="D81" s="245"/>
      <c r="E81" s="246"/>
      <c r="F81" s="246"/>
      <c r="G81" s="247" t="str">
        <f>IF(AE81=リスト!$C$2,"－",IF(AE81=リスト!$C$3,1.05,""))</f>
        <v/>
      </c>
      <c r="H81" s="246"/>
      <c r="I81" s="246"/>
      <c r="J81" s="246"/>
      <c r="K81" s="246"/>
      <c r="L81" s="246"/>
      <c r="M81" s="246"/>
      <c r="N81" s="246"/>
      <c r="O81" s="246"/>
      <c r="P81" s="246"/>
      <c r="Q81" s="246"/>
      <c r="R81" s="248">
        <f t="shared" si="0"/>
        <v>0</v>
      </c>
      <c r="S81" s="247" t="str">
        <f t="shared" si="1"/>
        <v/>
      </c>
      <c r="T81" s="247"/>
      <c r="U81" s="247"/>
      <c r="V81" s="245" t="str">
        <f t="shared" si="2"/>
        <v/>
      </c>
      <c r="W81" s="245" t="str">
        <f t="shared" si="3"/>
        <v/>
      </c>
      <c r="X81" s="245" t="str">
        <f t="shared" si="4"/>
        <v/>
      </c>
      <c r="Y81" s="245" t="str">
        <f t="shared" si="5"/>
        <v/>
      </c>
      <c r="Z81" s="249" t="str">
        <f t="shared" si="6"/>
        <v/>
      </c>
      <c r="AA81" s="250" t="str">
        <f t="shared" si="7"/>
        <v/>
      </c>
      <c r="AB81" s="250" t="str">
        <f t="shared" si="8"/>
        <v/>
      </c>
      <c r="AC81" s="251" t="str">
        <f t="shared" si="9"/>
        <v/>
      </c>
      <c r="AD81" s="252" t="str">
        <f>IF(OR(C81="",D81=""),"",IF(OR(10&lt;=S81,2.2&lt;F81),リスト!$B$3,IF(OR(D81=リスト!$A$2,F81&lt;0.9,S81&lt;=1.5),リスト!$B$4,リスト!$B$2)))</f>
        <v/>
      </c>
      <c r="AE81" s="253" t="str">
        <f>IF(OR(C81="",AD81=""),"",IF(N81="",リスト!$C$2,リスト!$C$3))</f>
        <v/>
      </c>
      <c r="AF81" s="254" t="str">
        <f>IF(OR(C81="",AD81=""),"",IF(D81&lt;=リスト!$A$5,リスト!$D$2,IF(D81=リスト!$A$6,リスト!$D$3,IF(D81=リスト!$A$7,リスト!$D$4,""))))</f>
        <v/>
      </c>
      <c r="AG81" s="255" t="str" cm="1">
        <f t="array" ref="AG81">IFERROR(INDEX(加味率リスト!$A$2:$J$25,MATCH(D81&amp;AF81,加味率リスト!$A$2:$A$25&amp;加味率リスト!$B$2:$B$25,0),10),"")</f>
        <v/>
      </c>
      <c r="AH81" s="256" t="str">
        <f>IF(S81="","",IF(S81&lt;3,リスト!$E$3,IF(S81&lt;5,リスト!$E$4,IF(S81&lt;7,リスト!$E$5,リスト!$E$6))))</f>
        <v/>
      </c>
      <c r="AI81" s="192" t="str">
        <f t="shared" si="10"/>
        <v/>
      </c>
      <c r="AJ81" s="193" t="str">
        <f t="shared" si="11"/>
        <v/>
      </c>
      <c r="AK81" s="141" t="str">
        <f t="shared" si="12"/>
        <v/>
      </c>
      <c r="AL81" s="194" t="str">
        <f>IFERROR(IF(AD81="","",IF(AE81=リスト!$C$2,"－",ROUND((3.142/4*E81^2*(N81+K81+J81+I81+H81)-3.142/4*(0.82^2*H81+(0.82^2+G81^2)/2*J81+G81^2*K81+(G81^2+E81^2)/2*N81))*(U81*V81+(R81-U81)*W81)/R81,2))),"")</f>
        <v/>
      </c>
      <c r="AM81" s="195" t="str">
        <f>IFERROR(IF(AD81="","",IF(AE81=リスト!$C$2,T81,T81+AL81)),"")</f>
        <v/>
      </c>
      <c r="AN81" s="195" t="str">
        <f>IFERROR(IF(AD81="","",IF(AE81=リスト!$C$2,3.142*E81*U81*AA81*V81*U81/2*TAN(X81/180*3.142),3.142*G81*U81*AA81*V81*U81/2*TAN(X81/180*3.142))),"")</f>
        <v/>
      </c>
      <c r="AO81" s="196" t="str">
        <f t="shared" si="13"/>
        <v/>
      </c>
      <c r="AP81" s="196" t="str">
        <f>IFERROR(IF(AE81=リスト!$C$2,(1-3.142*(E81/((E81+1)*2))^2)*(R81-(1-V81/(Z81+AC81*(W81-Z81)))*U81-(AN81+AM81)/(3.142*(Z81+AC81*(W81-Z81)))*(2/E81)^2)*100,AW81*(AX81-AY81)*100),"")</f>
        <v/>
      </c>
      <c r="AQ81" s="197" t="str">
        <f t="shared" si="14"/>
        <v/>
      </c>
      <c r="AR81" s="195" t="str">
        <f t="shared" si="15"/>
        <v/>
      </c>
      <c r="AS81" s="195" t="str">
        <f t="shared" si="16"/>
        <v/>
      </c>
      <c r="AT81" s="195" t="str">
        <f t="shared" si="17"/>
        <v/>
      </c>
      <c r="AU81" s="193" t="str">
        <f t="shared" si="18"/>
        <v/>
      </c>
      <c r="AV81" s="193" t="str">
        <f>IF(OR(AD81=リスト!$B$3,AD81=リスト!$B$5,許容浮上量&lt;AP81),AD81,リスト!$B$5)</f>
        <v/>
      </c>
      <c r="AW81" s="198" t="str">
        <f t="shared" si="19"/>
        <v/>
      </c>
      <c r="AX81" s="199" t="str">
        <f t="shared" si="20"/>
        <v/>
      </c>
      <c r="AY81" s="205" t="str">
        <f t="shared" si="21"/>
        <v/>
      </c>
      <c r="AZ81" s="204" t="str">
        <f>IF(OR(BO81=リスト!$B$3,BO81=リスト!$B$5,BO81=""),"","10^-2")</f>
        <v/>
      </c>
      <c r="BA81" s="200" t="str">
        <f>IF(OR(BO81=リスト!$B$3,BO81=リスト!$B$5,BO81=""),"",2)</f>
        <v/>
      </c>
      <c r="BB81" s="195" t="str">
        <f>IFERROR(IF(OR(BO81=リスト!$B$3,BO81=リスト!$B$5,BO81=""),"",V81*U81+(R81-U81)/2*(W81-Z81)),"")</f>
        <v/>
      </c>
      <c r="BC81" s="195" t="str">
        <f>IF(OR(BO81=リスト!$B$3,BO81=リスト!$B$5,BO81=""),"",40)</f>
        <v/>
      </c>
      <c r="BD81" s="195" t="str">
        <f t="shared" si="22"/>
        <v/>
      </c>
      <c r="BE81" s="195" t="str">
        <f t="shared" si="23"/>
        <v/>
      </c>
      <c r="BF81" s="195" t="str">
        <f t="shared" si="24"/>
        <v/>
      </c>
      <c r="BG81" s="195" t="str">
        <f>IF(OR(BO81=リスト!$B$3,BO81=リスト!$B$5,BO81=""),"",0.6)</f>
        <v/>
      </c>
      <c r="BH81" s="201" t="str">
        <f>IF(OR(BO81=リスト!$B$3,BO81=リスト!$B$5,BO81=""),"",AG81)</f>
        <v/>
      </c>
      <c r="BI81" s="195" t="str">
        <f>IF(OR(BO81=リスト!$B$3,BO81=リスト!$B$5,BO81=""),"",AM81)</f>
        <v/>
      </c>
      <c r="BJ81" s="195" t="str">
        <f>IF(OR(BO81=リスト!$B$3,BO81=リスト!$B$5,BO81=""),"",AN81)</f>
        <v/>
      </c>
      <c r="BK81" s="202" t="str">
        <f>IFERROR(IF(BM81=リスト!$C$2,(1-3.142*(E81/(2*(E81+1)))^2)*(R81-(1-AG81*V81/(Z81+AG81*BG81*(W81-Z81)))*U81-(AN81+AM81)/(3.142*(Z81+AG81*BG81*(W81-Z81)))*(2/E81)^2)*100,(AW81*(BV81-BX81)*100)),"")</f>
        <v/>
      </c>
      <c r="BL81" s="202" t="str">
        <f>IFERROR(IF(BM81=リスト!$C$2,(1-3.142*(E81/(2*(E81+1)))^2)*(R81-(1-AG81*V81/(Z81+AG81*BG81*(W81-Z81)))*U81-(AN81+BF81+AM81)/(3.142*(Z81+AG81*BG81*(W81-Z81)))*(2/E81)^2)*100,(AW81*(BV81-BW81)*100)),"")</f>
        <v/>
      </c>
      <c r="BM81" s="193" t="str">
        <f>IF(OR(BO81=リスト!$B$3,BO81=リスト!$B$5),"",AU81)</f>
        <v/>
      </c>
      <c r="BN81" s="196" t="str">
        <f>IF(OR(BO81=リスト!$B$3,BO81=リスト!$B$5),"",AF81)</f>
        <v/>
      </c>
      <c r="BO81" s="193" t="str">
        <f t="shared" si="25"/>
        <v/>
      </c>
      <c r="BP81" s="193" t="str">
        <f>IF(OR(BO81=リスト!$B$3,BO81=リスト!$B$5,BO81=""),"",IF(許容浮上量+1&lt;=BK81,リスト!$F$2,リスト!$F$3))</f>
        <v/>
      </c>
      <c r="BQ81" s="202" t="str">
        <f>IF(OR(BO81=リスト!$B$3,BO81=リスト!$B$5,BO81=""),"",20)</f>
        <v/>
      </c>
      <c r="BR81" s="195" t="str">
        <f t="shared" si="26"/>
        <v/>
      </c>
      <c r="BS81" s="195" t="str">
        <f t="shared" si="27"/>
        <v/>
      </c>
      <c r="BT81" s="198" t="str">
        <f t="shared" si="28"/>
        <v/>
      </c>
      <c r="BU81" s="198" t="str">
        <f t="shared" si="29"/>
        <v/>
      </c>
      <c r="BV81" s="198" t="str">
        <f t="shared" si="30"/>
        <v/>
      </c>
      <c r="BW81" s="198" t="str">
        <f t="shared" si="31"/>
        <v/>
      </c>
      <c r="BX81" s="205" t="str">
        <f t="shared" si="32"/>
        <v/>
      </c>
      <c r="BY81" s="206" t="str">
        <f>IFERROR(IF(CC81=リスト!$C$2,(CH81-BZ81/(100*CG81))/CI81*CJ81-AN81-AM81,(CH81-BZ81/(100*AW81))/CI81*CJ81-AN81-AM81),"")</f>
        <v/>
      </c>
      <c r="BZ81" s="196" t="str">
        <f>IF(OR(CE81=リスト!$B$3,CE81=リスト!$B$5,CF81=リスト!$F$3,CE81=""),"",許容浮上量)</f>
        <v/>
      </c>
      <c r="CA81" s="198" t="str">
        <f>IF(OR(CE81=リスト!$B$3,CE81=リスト!$B$5,CF81=リスト!$F$3,CE81=""),"",CK81)</f>
        <v/>
      </c>
      <c r="CB81" s="196" t="str">
        <f t="shared" si="33"/>
        <v/>
      </c>
      <c r="CC81" s="193" t="str">
        <f>IF(OR(CE81=リスト!$B$3,CE81=リスト!$B$5,CF81=リスト!$F$3,CE81=""),"",BM81)</f>
        <v/>
      </c>
      <c r="CD81" s="196" t="str">
        <f>IF(OR(CE81=リスト!$B$3,CE81=リスト!$B$5,CF81=リスト!$F$3,CE81=""),"",AH81)</f>
        <v/>
      </c>
      <c r="CE81" s="193" t="str">
        <f t="shared" si="34"/>
        <v/>
      </c>
      <c r="CF81" s="193" t="str">
        <f t="shared" si="35"/>
        <v/>
      </c>
      <c r="CG81" s="198" t="str">
        <f t="shared" si="36"/>
        <v/>
      </c>
      <c r="CH81" s="198" t="str">
        <f t="shared" si="37"/>
        <v/>
      </c>
      <c r="CI81" s="198" t="str">
        <f t="shared" si="38"/>
        <v/>
      </c>
      <c r="CJ81" s="198" t="str">
        <f t="shared" si="39"/>
        <v/>
      </c>
      <c r="CK81" s="205" t="str">
        <f t="shared" si="40"/>
        <v/>
      </c>
      <c r="CL81" s="204" t="str">
        <f>IF(AND(CE81=リスト!$B$4,CF81=リスト!$F$2),リスト!$B$3,CE81)</f>
        <v/>
      </c>
      <c r="CM81" s="193" t="str">
        <f>IF(CL81=リスト!$B$3,"",IF(CL81=リスト!$B$5,"("&amp;リスト!$F$3&amp;")",CF81))</f>
        <v/>
      </c>
      <c r="CN81" s="196" t="str">
        <f>IF(CL81=リスト!$B$3,"",AF81)</f>
        <v/>
      </c>
      <c r="CO81" s="196" t="str">
        <f>IF(OR(CL81=リスト!$B$3,CL81=リスト!$B$5,CL81=リスト!$B$4),"",CD81)</f>
        <v/>
      </c>
      <c r="CP81" s="196" t="str">
        <f>IF(OR(CL81=リスト!$B$3,CL81=リスト!$B$5),"",IF(CB81&lt;40,40,CB81))</f>
        <v/>
      </c>
      <c r="CQ81" s="203" t="str">
        <f>IF(CL81=リスト!$B$5,リスト!$G$2,"")</f>
        <v/>
      </c>
    </row>
    <row r="82" spans="2:95" ht="26.25" customHeight="1">
      <c r="B82" s="243">
        <v>19</v>
      </c>
      <c r="C82" s="244"/>
      <c r="D82" s="245"/>
      <c r="E82" s="246"/>
      <c r="F82" s="246"/>
      <c r="G82" s="247" t="str">
        <f>IF(AE82=リスト!$C$2,"－",IF(AE82=リスト!$C$3,1.05,""))</f>
        <v/>
      </c>
      <c r="H82" s="246"/>
      <c r="I82" s="246"/>
      <c r="J82" s="246"/>
      <c r="K82" s="246"/>
      <c r="L82" s="246"/>
      <c r="M82" s="246"/>
      <c r="N82" s="246"/>
      <c r="O82" s="246"/>
      <c r="P82" s="246"/>
      <c r="Q82" s="246"/>
      <c r="R82" s="248">
        <f t="shared" si="0"/>
        <v>0</v>
      </c>
      <c r="S82" s="247" t="str">
        <f t="shared" si="1"/>
        <v/>
      </c>
      <c r="T82" s="247"/>
      <c r="U82" s="247"/>
      <c r="V82" s="245" t="str">
        <f t="shared" si="2"/>
        <v/>
      </c>
      <c r="W82" s="245" t="str">
        <f t="shared" si="3"/>
        <v/>
      </c>
      <c r="X82" s="245" t="str">
        <f t="shared" si="4"/>
        <v/>
      </c>
      <c r="Y82" s="245" t="str">
        <f t="shared" si="5"/>
        <v/>
      </c>
      <c r="Z82" s="249" t="str">
        <f t="shared" si="6"/>
        <v/>
      </c>
      <c r="AA82" s="250" t="str">
        <f t="shared" si="7"/>
        <v/>
      </c>
      <c r="AB82" s="250" t="str">
        <f t="shared" si="8"/>
        <v/>
      </c>
      <c r="AC82" s="251" t="str">
        <f t="shared" si="9"/>
        <v/>
      </c>
      <c r="AD82" s="252" t="str">
        <f>IF(OR(C82="",D82=""),"",IF(OR(10&lt;=S82,2.2&lt;F82),リスト!$B$3,IF(OR(D82=リスト!$A$2,F82&lt;0.9,S82&lt;=1.5),リスト!$B$4,リスト!$B$2)))</f>
        <v/>
      </c>
      <c r="AE82" s="253" t="str">
        <f>IF(OR(C82="",AD82=""),"",IF(N82="",リスト!$C$2,リスト!$C$3))</f>
        <v/>
      </c>
      <c r="AF82" s="254" t="str">
        <f>IF(OR(C82="",AD82=""),"",IF(D82&lt;=リスト!$A$5,リスト!$D$2,IF(D82=リスト!$A$6,リスト!$D$3,IF(D82=リスト!$A$7,リスト!$D$4,""))))</f>
        <v/>
      </c>
      <c r="AG82" s="255" t="str" cm="1">
        <f t="array" ref="AG82">IFERROR(INDEX(加味率リスト!$A$2:$J$25,MATCH(D82&amp;AF82,加味率リスト!$A$2:$A$25&amp;加味率リスト!$B$2:$B$25,0),10),"")</f>
        <v/>
      </c>
      <c r="AH82" s="256" t="str">
        <f>IF(S82="","",IF(S82&lt;3,リスト!$E$3,IF(S82&lt;5,リスト!$E$4,IF(S82&lt;7,リスト!$E$5,リスト!$E$6))))</f>
        <v/>
      </c>
      <c r="AI82" s="192" t="str">
        <f t="shared" si="10"/>
        <v/>
      </c>
      <c r="AJ82" s="193" t="str">
        <f t="shared" si="11"/>
        <v/>
      </c>
      <c r="AK82" s="141" t="str">
        <f t="shared" si="12"/>
        <v/>
      </c>
      <c r="AL82" s="194" t="str">
        <f>IFERROR(IF(AD82="","",IF(AE82=リスト!$C$2,"－",ROUND((3.142/4*E82^2*(N82+K82+J82+I82+H82)-3.142/4*(0.82^2*H82+(0.82^2+G82^2)/2*J82+G82^2*K82+(G82^2+E82^2)/2*N82))*(U82*V82+(R82-U82)*W82)/R82,2))),"")</f>
        <v/>
      </c>
      <c r="AM82" s="195" t="str">
        <f>IFERROR(IF(AD82="","",IF(AE82=リスト!$C$2,T82,T82+AL82)),"")</f>
        <v/>
      </c>
      <c r="AN82" s="195" t="str">
        <f>IFERROR(IF(AD82="","",IF(AE82=リスト!$C$2,3.142*E82*U82*AA82*V82*U82/2*TAN(X82/180*3.142),3.142*G82*U82*AA82*V82*U82/2*TAN(X82/180*3.142))),"")</f>
        <v/>
      </c>
      <c r="AO82" s="196" t="str">
        <f t="shared" si="13"/>
        <v/>
      </c>
      <c r="AP82" s="196" t="str">
        <f>IFERROR(IF(AE82=リスト!$C$2,(1-3.142*(E82/((E82+1)*2))^2)*(R82-(1-V82/(Z82+AC82*(W82-Z82)))*U82-(AN82+AM82)/(3.142*(Z82+AC82*(W82-Z82)))*(2/E82)^2)*100,AW82*(AX82-AY82)*100),"")</f>
        <v/>
      </c>
      <c r="AQ82" s="197" t="str">
        <f t="shared" si="14"/>
        <v/>
      </c>
      <c r="AR82" s="195" t="str">
        <f t="shared" si="15"/>
        <v/>
      </c>
      <c r="AS82" s="195" t="str">
        <f t="shared" si="16"/>
        <v/>
      </c>
      <c r="AT82" s="195" t="str">
        <f t="shared" si="17"/>
        <v/>
      </c>
      <c r="AU82" s="193" t="str">
        <f t="shared" si="18"/>
        <v/>
      </c>
      <c r="AV82" s="193" t="str">
        <f>IF(OR(AD82=リスト!$B$3,AD82=リスト!$B$5,許容浮上量&lt;AP82),AD82,リスト!$B$5)</f>
        <v/>
      </c>
      <c r="AW82" s="198" t="str">
        <f t="shared" si="19"/>
        <v/>
      </c>
      <c r="AX82" s="199" t="str">
        <f t="shared" si="20"/>
        <v/>
      </c>
      <c r="AY82" s="205" t="str">
        <f t="shared" si="21"/>
        <v/>
      </c>
      <c r="AZ82" s="204" t="str">
        <f>IF(OR(BO82=リスト!$B$3,BO82=リスト!$B$5,BO82=""),"","10^-2")</f>
        <v/>
      </c>
      <c r="BA82" s="200" t="str">
        <f>IF(OR(BO82=リスト!$B$3,BO82=リスト!$B$5,BO82=""),"",2)</f>
        <v/>
      </c>
      <c r="BB82" s="195" t="str">
        <f>IFERROR(IF(OR(BO82=リスト!$B$3,BO82=リスト!$B$5,BO82=""),"",V82*U82+(R82-U82)/2*(W82-Z82)),"")</f>
        <v/>
      </c>
      <c r="BC82" s="195" t="str">
        <f>IF(OR(BO82=リスト!$B$3,BO82=リスト!$B$5,BO82=""),"",40)</f>
        <v/>
      </c>
      <c r="BD82" s="195" t="str">
        <f t="shared" si="22"/>
        <v/>
      </c>
      <c r="BE82" s="195" t="str">
        <f t="shared" si="23"/>
        <v/>
      </c>
      <c r="BF82" s="195" t="str">
        <f t="shared" si="24"/>
        <v/>
      </c>
      <c r="BG82" s="195" t="str">
        <f>IF(OR(BO82=リスト!$B$3,BO82=リスト!$B$5,BO82=""),"",0.6)</f>
        <v/>
      </c>
      <c r="BH82" s="201" t="str">
        <f>IF(OR(BO82=リスト!$B$3,BO82=リスト!$B$5,BO82=""),"",AG82)</f>
        <v/>
      </c>
      <c r="BI82" s="195" t="str">
        <f>IF(OR(BO82=リスト!$B$3,BO82=リスト!$B$5,BO82=""),"",AM82)</f>
        <v/>
      </c>
      <c r="BJ82" s="195" t="str">
        <f>IF(OR(BO82=リスト!$B$3,BO82=リスト!$B$5,BO82=""),"",AN82)</f>
        <v/>
      </c>
      <c r="BK82" s="202" t="str">
        <f>IFERROR(IF(BM82=リスト!$C$2,(1-3.142*(E82/(2*(E82+1)))^2)*(R82-(1-AG82*V82/(Z82+AG82*BG82*(W82-Z82)))*U82-(AN82+AM82)/(3.142*(Z82+AG82*BG82*(W82-Z82)))*(2/E82)^2)*100,(AW82*(BV82-BX82)*100)),"")</f>
        <v/>
      </c>
      <c r="BL82" s="202" t="str">
        <f>IFERROR(IF(BM82=リスト!$C$2,(1-3.142*(E82/(2*(E82+1)))^2)*(R82-(1-AG82*V82/(Z82+AG82*BG82*(W82-Z82)))*U82-(AN82+BF82+AM82)/(3.142*(Z82+AG82*BG82*(W82-Z82)))*(2/E82)^2)*100,(AW82*(BV82-BW82)*100)),"")</f>
        <v/>
      </c>
      <c r="BM82" s="193" t="str">
        <f>IF(OR(BO82=リスト!$B$3,BO82=リスト!$B$5),"",AU82)</f>
        <v/>
      </c>
      <c r="BN82" s="196" t="str">
        <f>IF(OR(BO82=リスト!$B$3,BO82=リスト!$B$5),"",AF82)</f>
        <v/>
      </c>
      <c r="BO82" s="193" t="str">
        <f t="shared" si="25"/>
        <v/>
      </c>
      <c r="BP82" s="193" t="str">
        <f>IF(OR(BO82=リスト!$B$3,BO82=リスト!$B$5,BO82=""),"",IF(許容浮上量+1&lt;=BK82,リスト!$F$2,リスト!$F$3))</f>
        <v/>
      </c>
      <c r="BQ82" s="202" t="str">
        <f>IF(OR(BO82=リスト!$B$3,BO82=リスト!$B$5,BO82=""),"",20)</f>
        <v/>
      </c>
      <c r="BR82" s="195" t="str">
        <f t="shared" si="26"/>
        <v/>
      </c>
      <c r="BS82" s="195" t="str">
        <f t="shared" si="27"/>
        <v/>
      </c>
      <c r="BT82" s="198" t="str">
        <f t="shared" si="28"/>
        <v/>
      </c>
      <c r="BU82" s="198" t="str">
        <f t="shared" si="29"/>
        <v/>
      </c>
      <c r="BV82" s="198" t="str">
        <f t="shared" si="30"/>
        <v/>
      </c>
      <c r="BW82" s="198" t="str">
        <f t="shared" si="31"/>
        <v/>
      </c>
      <c r="BX82" s="205" t="str">
        <f t="shared" si="32"/>
        <v/>
      </c>
      <c r="BY82" s="206" t="str">
        <f>IFERROR(IF(CC82=リスト!$C$2,(CH82-BZ82/(100*CG82))/CI82*CJ82-AN82-AM82,(CH82-BZ82/(100*AW82))/CI82*CJ82-AN82-AM82),"")</f>
        <v/>
      </c>
      <c r="BZ82" s="196" t="str">
        <f>IF(OR(CE82=リスト!$B$3,CE82=リスト!$B$5,CF82=リスト!$F$3,CE82=""),"",許容浮上量)</f>
        <v/>
      </c>
      <c r="CA82" s="198" t="str">
        <f>IF(OR(CE82=リスト!$B$3,CE82=リスト!$B$5,CF82=リスト!$F$3,CE82=""),"",CK82)</f>
        <v/>
      </c>
      <c r="CB82" s="196" t="str">
        <f t="shared" si="33"/>
        <v/>
      </c>
      <c r="CC82" s="193" t="str">
        <f>IF(OR(CE82=リスト!$B$3,CE82=リスト!$B$5,CF82=リスト!$F$3,CE82=""),"",BM82)</f>
        <v/>
      </c>
      <c r="CD82" s="196" t="str">
        <f>IF(OR(CE82=リスト!$B$3,CE82=リスト!$B$5,CF82=リスト!$F$3,CE82=""),"",AH82)</f>
        <v/>
      </c>
      <c r="CE82" s="193" t="str">
        <f t="shared" si="34"/>
        <v/>
      </c>
      <c r="CF82" s="193" t="str">
        <f t="shared" si="35"/>
        <v/>
      </c>
      <c r="CG82" s="198" t="str">
        <f t="shared" si="36"/>
        <v/>
      </c>
      <c r="CH82" s="198" t="str">
        <f t="shared" si="37"/>
        <v/>
      </c>
      <c r="CI82" s="198" t="str">
        <f t="shared" si="38"/>
        <v/>
      </c>
      <c r="CJ82" s="198" t="str">
        <f t="shared" si="39"/>
        <v/>
      </c>
      <c r="CK82" s="205" t="str">
        <f t="shared" si="40"/>
        <v/>
      </c>
      <c r="CL82" s="204" t="str">
        <f>IF(AND(CE82=リスト!$B$4,CF82=リスト!$F$2),リスト!$B$3,CE82)</f>
        <v/>
      </c>
      <c r="CM82" s="193" t="str">
        <f>IF(CL82=リスト!$B$3,"",IF(CL82=リスト!$B$5,"("&amp;リスト!$F$3&amp;")",CF82))</f>
        <v/>
      </c>
      <c r="CN82" s="196" t="str">
        <f>IF(CL82=リスト!$B$3,"",AF82)</f>
        <v/>
      </c>
      <c r="CO82" s="196" t="str">
        <f>IF(OR(CL82=リスト!$B$3,CL82=リスト!$B$5,CL82=リスト!$B$4),"",CD82)</f>
        <v/>
      </c>
      <c r="CP82" s="196" t="str">
        <f>IF(OR(CL82=リスト!$B$3,CL82=リスト!$B$5),"",IF(CB82&lt;40,40,CB82))</f>
        <v/>
      </c>
      <c r="CQ82" s="203" t="str">
        <f>IF(CL82=リスト!$B$5,リスト!$G$2,"")</f>
        <v/>
      </c>
    </row>
    <row r="83" spans="2:95" ht="26.25" customHeight="1">
      <c r="B83" s="243">
        <v>20</v>
      </c>
      <c r="C83" s="244"/>
      <c r="D83" s="245"/>
      <c r="E83" s="246"/>
      <c r="F83" s="246"/>
      <c r="G83" s="247" t="str">
        <f>IF(AE83=リスト!$C$2,"－",IF(AE83=リスト!$C$3,1.05,""))</f>
        <v/>
      </c>
      <c r="H83" s="246"/>
      <c r="I83" s="246"/>
      <c r="J83" s="246"/>
      <c r="K83" s="246"/>
      <c r="L83" s="246"/>
      <c r="M83" s="246"/>
      <c r="N83" s="246"/>
      <c r="O83" s="246"/>
      <c r="P83" s="246"/>
      <c r="Q83" s="246"/>
      <c r="R83" s="248">
        <f t="shared" si="0"/>
        <v>0</v>
      </c>
      <c r="S83" s="247" t="str">
        <f t="shared" si="1"/>
        <v/>
      </c>
      <c r="T83" s="247"/>
      <c r="U83" s="247"/>
      <c r="V83" s="245" t="str">
        <f t="shared" si="2"/>
        <v/>
      </c>
      <c r="W83" s="245" t="str">
        <f t="shared" si="3"/>
        <v/>
      </c>
      <c r="X83" s="245" t="str">
        <f t="shared" si="4"/>
        <v/>
      </c>
      <c r="Y83" s="245" t="str">
        <f t="shared" si="5"/>
        <v/>
      </c>
      <c r="Z83" s="249" t="str">
        <f t="shared" si="6"/>
        <v/>
      </c>
      <c r="AA83" s="250" t="str">
        <f t="shared" si="7"/>
        <v/>
      </c>
      <c r="AB83" s="250" t="str">
        <f t="shared" si="8"/>
        <v/>
      </c>
      <c r="AC83" s="251" t="str">
        <f t="shared" si="9"/>
        <v/>
      </c>
      <c r="AD83" s="252" t="str">
        <f>IF(OR(C83="",D83=""),"",IF(OR(10&lt;=S83,2.2&lt;F83),リスト!$B$3,IF(OR(D83=リスト!$A$2,F83&lt;0.9,S83&lt;=1.5),リスト!$B$4,リスト!$B$2)))</f>
        <v/>
      </c>
      <c r="AE83" s="253" t="str">
        <f>IF(OR(C83="",AD83=""),"",IF(N83="",リスト!$C$2,リスト!$C$3))</f>
        <v/>
      </c>
      <c r="AF83" s="254" t="str">
        <f>IF(OR(C83="",AD83=""),"",IF(D83&lt;=リスト!$A$5,リスト!$D$2,IF(D83=リスト!$A$6,リスト!$D$3,IF(D83=リスト!$A$7,リスト!$D$4,""))))</f>
        <v/>
      </c>
      <c r="AG83" s="255" t="str" cm="1">
        <f t="array" ref="AG83">IFERROR(INDEX(加味率リスト!$A$2:$J$25,MATCH(D83&amp;AF83,加味率リスト!$A$2:$A$25&amp;加味率リスト!$B$2:$B$25,0),10),"")</f>
        <v/>
      </c>
      <c r="AH83" s="256" t="str">
        <f>IF(S83="","",IF(S83&lt;3,リスト!$E$3,IF(S83&lt;5,リスト!$E$4,IF(S83&lt;7,リスト!$E$5,リスト!$E$6))))</f>
        <v/>
      </c>
      <c r="AI83" s="192" t="str">
        <f t="shared" si="10"/>
        <v/>
      </c>
      <c r="AJ83" s="193" t="str">
        <f t="shared" si="11"/>
        <v/>
      </c>
      <c r="AK83" s="141" t="str">
        <f t="shared" si="12"/>
        <v/>
      </c>
      <c r="AL83" s="194" t="str">
        <f>IFERROR(IF(AD83="","",IF(AE83=リスト!$C$2,"－",ROUND((3.142/4*E83^2*(N83+K83+J83+I83+H83)-3.142/4*(0.82^2*H83+(0.82^2+G83^2)/2*J83+G83^2*K83+(G83^2+E83^2)/2*N83))*(U83*V83+(R83-U83)*W83)/R83,2))),"")</f>
        <v/>
      </c>
      <c r="AM83" s="195" t="str">
        <f>IFERROR(IF(AD83="","",IF(AE83=リスト!$C$2,T83,T83+AL83)),"")</f>
        <v/>
      </c>
      <c r="AN83" s="195" t="str">
        <f>IFERROR(IF(AD83="","",IF(AE83=リスト!$C$2,3.142*E83*U83*AA83*V83*U83/2*TAN(X83/180*3.142),3.142*G83*U83*AA83*V83*U83/2*TAN(X83/180*3.142))),"")</f>
        <v/>
      </c>
      <c r="AO83" s="196" t="str">
        <f t="shared" si="13"/>
        <v/>
      </c>
      <c r="AP83" s="196" t="str">
        <f>IFERROR(IF(AE83=リスト!$C$2,(1-3.142*(E83/((E83+1)*2))^2)*(R83-(1-V83/(Z83+AC83*(W83-Z83)))*U83-(AN83+AM83)/(3.142*(Z83+AC83*(W83-Z83)))*(2/E83)^2)*100,AW83*(AX83-AY83)*100),"")</f>
        <v/>
      </c>
      <c r="AQ83" s="197" t="str">
        <f t="shared" si="14"/>
        <v/>
      </c>
      <c r="AR83" s="195" t="str">
        <f t="shared" si="15"/>
        <v/>
      </c>
      <c r="AS83" s="195" t="str">
        <f t="shared" si="16"/>
        <v/>
      </c>
      <c r="AT83" s="195" t="str">
        <f t="shared" si="17"/>
        <v/>
      </c>
      <c r="AU83" s="193" t="str">
        <f t="shared" si="18"/>
        <v/>
      </c>
      <c r="AV83" s="193" t="str">
        <f>IF(OR(AD83=リスト!$B$3,AD83=リスト!$B$5,許容浮上量&lt;AP83),AD83,リスト!$B$5)</f>
        <v/>
      </c>
      <c r="AW83" s="198" t="str">
        <f t="shared" si="19"/>
        <v/>
      </c>
      <c r="AX83" s="199" t="str">
        <f t="shared" si="20"/>
        <v/>
      </c>
      <c r="AY83" s="205" t="str">
        <f t="shared" si="21"/>
        <v/>
      </c>
      <c r="AZ83" s="204" t="str">
        <f>IF(OR(BO83=リスト!$B$3,BO83=リスト!$B$5,BO83=""),"","10^-2")</f>
        <v/>
      </c>
      <c r="BA83" s="200" t="str">
        <f>IF(OR(BO83=リスト!$B$3,BO83=リスト!$B$5,BO83=""),"",2)</f>
        <v/>
      </c>
      <c r="BB83" s="195" t="str">
        <f>IFERROR(IF(OR(BO83=リスト!$B$3,BO83=リスト!$B$5,BO83=""),"",V83*U83+(R83-U83)/2*(W83-Z83)),"")</f>
        <v/>
      </c>
      <c r="BC83" s="195" t="str">
        <f>IF(OR(BO83=リスト!$B$3,BO83=リスト!$B$5,BO83=""),"",40)</f>
        <v/>
      </c>
      <c r="BD83" s="195" t="str">
        <f t="shared" si="22"/>
        <v/>
      </c>
      <c r="BE83" s="195" t="str">
        <f t="shared" si="23"/>
        <v/>
      </c>
      <c r="BF83" s="195" t="str">
        <f t="shared" si="24"/>
        <v/>
      </c>
      <c r="BG83" s="195" t="str">
        <f>IF(OR(BO83=リスト!$B$3,BO83=リスト!$B$5,BO83=""),"",0.6)</f>
        <v/>
      </c>
      <c r="BH83" s="201" t="str">
        <f>IF(OR(BO83=リスト!$B$3,BO83=リスト!$B$5,BO83=""),"",AG83)</f>
        <v/>
      </c>
      <c r="BI83" s="195" t="str">
        <f>IF(OR(BO83=リスト!$B$3,BO83=リスト!$B$5,BO83=""),"",AM83)</f>
        <v/>
      </c>
      <c r="BJ83" s="195" t="str">
        <f>IF(OR(BO83=リスト!$B$3,BO83=リスト!$B$5,BO83=""),"",AN83)</f>
        <v/>
      </c>
      <c r="BK83" s="202" t="str">
        <f>IFERROR(IF(BM83=リスト!$C$2,(1-3.142*(E83/(2*(E83+1)))^2)*(R83-(1-AG83*V83/(Z83+AG83*BG83*(W83-Z83)))*U83-(AN83+AM83)/(3.142*(Z83+AG83*BG83*(W83-Z83)))*(2/E83)^2)*100,(AW83*(BV83-BX83)*100)),"")</f>
        <v/>
      </c>
      <c r="BL83" s="202" t="str">
        <f>IFERROR(IF(BM83=リスト!$C$2,(1-3.142*(E83/(2*(E83+1)))^2)*(R83-(1-AG83*V83/(Z83+AG83*BG83*(W83-Z83)))*U83-(AN83+BF83+AM83)/(3.142*(Z83+AG83*BG83*(W83-Z83)))*(2/E83)^2)*100,(AW83*(BV83-BW83)*100)),"")</f>
        <v/>
      </c>
      <c r="BM83" s="193" t="str">
        <f>IF(OR(BO83=リスト!$B$3,BO83=リスト!$B$5),"",AU83)</f>
        <v/>
      </c>
      <c r="BN83" s="196" t="str">
        <f>IF(OR(BO83=リスト!$B$3,BO83=リスト!$B$5),"",AF83)</f>
        <v/>
      </c>
      <c r="BO83" s="193" t="str">
        <f t="shared" si="25"/>
        <v/>
      </c>
      <c r="BP83" s="193" t="str">
        <f>IF(OR(BO83=リスト!$B$3,BO83=リスト!$B$5,BO83=""),"",IF(許容浮上量+1&lt;=BK83,リスト!$F$2,リスト!$F$3))</f>
        <v/>
      </c>
      <c r="BQ83" s="202" t="str">
        <f>IF(OR(BO83=リスト!$B$3,BO83=リスト!$B$5,BO83=""),"",20)</f>
        <v/>
      </c>
      <c r="BR83" s="195" t="str">
        <f t="shared" si="26"/>
        <v/>
      </c>
      <c r="BS83" s="195" t="str">
        <f t="shared" si="27"/>
        <v/>
      </c>
      <c r="BT83" s="198" t="str">
        <f t="shared" si="28"/>
        <v/>
      </c>
      <c r="BU83" s="198" t="str">
        <f t="shared" si="29"/>
        <v/>
      </c>
      <c r="BV83" s="198" t="str">
        <f t="shared" si="30"/>
        <v/>
      </c>
      <c r="BW83" s="198" t="str">
        <f t="shared" si="31"/>
        <v/>
      </c>
      <c r="BX83" s="205" t="str">
        <f t="shared" si="32"/>
        <v/>
      </c>
      <c r="BY83" s="206" t="str">
        <f>IFERROR(IF(CC83=リスト!$C$2,(CH83-BZ83/(100*CG83))/CI83*CJ83-AN83-AM83,(CH83-BZ83/(100*AW83))/CI83*CJ83-AN83-AM83),"")</f>
        <v/>
      </c>
      <c r="BZ83" s="196" t="str">
        <f>IF(OR(CE83=リスト!$B$3,CE83=リスト!$B$5,CF83=リスト!$F$3,CE83=""),"",許容浮上量)</f>
        <v/>
      </c>
      <c r="CA83" s="198" t="str">
        <f>IF(OR(CE83=リスト!$B$3,CE83=リスト!$B$5,CF83=リスト!$F$3,CE83=""),"",CK83)</f>
        <v/>
      </c>
      <c r="CB83" s="196" t="str">
        <f t="shared" si="33"/>
        <v/>
      </c>
      <c r="CC83" s="193" t="str">
        <f>IF(OR(CE83=リスト!$B$3,CE83=リスト!$B$5,CF83=リスト!$F$3,CE83=""),"",BM83)</f>
        <v/>
      </c>
      <c r="CD83" s="196" t="str">
        <f>IF(OR(CE83=リスト!$B$3,CE83=リスト!$B$5,CF83=リスト!$F$3,CE83=""),"",AH83)</f>
        <v/>
      </c>
      <c r="CE83" s="193" t="str">
        <f t="shared" si="34"/>
        <v/>
      </c>
      <c r="CF83" s="193" t="str">
        <f t="shared" si="35"/>
        <v/>
      </c>
      <c r="CG83" s="198" t="str">
        <f t="shared" si="36"/>
        <v/>
      </c>
      <c r="CH83" s="198" t="str">
        <f t="shared" si="37"/>
        <v/>
      </c>
      <c r="CI83" s="198" t="str">
        <f t="shared" si="38"/>
        <v/>
      </c>
      <c r="CJ83" s="198" t="str">
        <f t="shared" si="39"/>
        <v/>
      </c>
      <c r="CK83" s="205" t="str">
        <f t="shared" si="40"/>
        <v/>
      </c>
      <c r="CL83" s="204" t="str">
        <f>IF(AND(CE83=リスト!$B$4,CF83=リスト!$F$2),リスト!$B$3,CE83)</f>
        <v/>
      </c>
      <c r="CM83" s="193" t="str">
        <f>IF(CL83=リスト!$B$3,"",IF(CL83=リスト!$B$5,"("&amp;リスト!$F$3&amp;")",CF83))</f>
        <v/>
      </c>
      <c r="CN83" s="196" t="str">
        <f>IF(CL83=リスト!$B$3,"",AF83)</f>
        <v/>
      </c>
      <c r="CO83" s="196" t="str">
        <f>IF(OR(CL83=リスト!$B$3,CL83=リスト!$B$5,CL83=リスト!$B$4),"",CD83)</f>
        <v/>
      </c>
      <c r="CP83" s="196" t="str">
        <f>IF(OR(CL83=リスト!$B$3,CL83=リスト!$B$5),"",IF(CB83&lt;40,40,CB83))</f>
        <v/>
      </c>
      <c r="CQ83" s="203" t="str">
        <f>IF(CL83=リスト!$B$5,リスト!$G$2,"")</f>
        <v/>
      </c>
    </row>
    <row r="84" spans="2:95" ht="26.25" customHeight="1">
      <c r="B84" s="243">
        <v>21</v>
      </c>
      <c r="C84" s="244"/>
      <c r="D84" s="245"/>
      <c r="E84" s="246"/>
      <c r="F84" s="246"/>
      <c r="G84" s="247" t="str">
        <f>IF(AE84=リスト!$C$2,"－",IF(AE84=リスト!$C$3,1.05,""))</f>
        <v/>
      </c>
      <c r="H84" s="246"/>
      <c r="I84" s="246"/>
      <c r="J84" s="246"/>
      <c r="K84" s="246"/>
      <c r="L84" s="246"/>
      <c r="M84" s="246"/>
      <c r="N84" s="246"/>
      <c r="O84" s="246"/>
      <c r="P84" s="246"/>
      <c r="Q84" s="246"/>
      <c r="R84" s="248">
        <f t="shared" si="0"/>
        <v>0</v>
      </c>
      <c r="S84" s="247" t="str">
        <f t="shared" si="1"/>
        <v/>
      </c>
      <c r="T84" s="247"/>
      <c r="U84" s="247"/>
      <c r="V84" s="245" t="str">
        <f t="shared" si="2"/>
        <v/>
      </c>
      <c r="W84" s="245" t="str">
        <f t="shared" si="3"/>
        <v/>
      </c>
      <c r="X84" s="245" t="str">
        <f t="shared" si="4"/>
        <v/>
      </c>
      <c r="Y84" s="245" t="str">
        <f t="shared" si="5"/>
        <v/>
      </c>
      <c r="Z84" s="249" t="str">
        <f t="shared" si="6"/>
        <v/>
      </c>
      <c r="AA84" s="250" t="str">
        <f t="shared" si="7"/>
        <v/>
      </c>
      <c r="AB84" s="250" t="str">
        <f t="shared" si="8"/>
        <v/>
      </c>
      <c r="AC84" s="251" t="str">
        <f t="shared" si="9"/>
        <v/>
      </c>
      <c r="AD84" s="252" t="str">
        <f>IF(OR(C84="",D84=""),"",IF(OR(10&lt;=S84,2.2&lt;F84),リスト!$B$3,IF(OR(D84=リスト!$A$2,F84&lt;0.9,S84&lt;=1.5),リスト!$B$4,リスト!$B$2)))</f>
        <v/>
      </c>
      <c r="AE84" s="253" t="str">
        <f>IF(OR(C84="",AD84=""),"",IF(N84="",リスト!$C$2,リスト!$C$3))</f>
        <v/>
      </c>
      <c r="AF84" s="254" t="str">
        <f>IF(OR(C84="",AD84=""),"",IF(D84&lt;=リスト!$A$5,リスト!$D$2,IF(D84=リスト!$A$6,リスト!$D$3,IF(D84=リスト!$A$7,リスト!$D$4,""))))</f>
        <v/>
      </c>
      <c r="AG84" s="255" t="str" cm="1">
        <f t="array" ref="AG84">IFERROR(INDEX(加味率リスト!$A$2:$J$25,MATCH(D84&amp;AF84,加味率リスト!$A$2:$A$25&amp;加味率リスト!$B$2:$B$25,0),10),"")</f>
        <v/>
      </c>
      <c r="AH84" s="256" t="str">
        <f>IF(S84="","",IF(S84&lt;3,リスト!$E$3,IF(S84&lt;5,リスト!$E$4,IF(S84&lt;7,リスト!$E$5,リスト!$E$6))))</f>
        <v/>
      </c>
      <c r="AI84" s="192" t="str">
        <f t="shared" si="10"/>
        <v/>
      </c>
      <c r="AJ84" s="193" t="str">
        <f t="shared" si="11"/>
        <v/>
      </c>
      <c r="AK84" s="141" t="str">
        <f t="shared" si="12"/>
        <v/>
      </c>
      <c r="AL84" s="194" t="str">
        <f>IFERROR(IF(AD84="","",IF(AE84=リスト!$C$2,"－",ROUND((3.142/4*E84^2*(N84+K84+J84+I84+H84)-3.142/4*(0.82^2*H84+(0.82^2+G84^2)/2*J84+G84^2*K84+(G84^2+E84^2)/2*N84))*(U84*V84+(R84-U84)*W84)/R84,2))),"")</f>
        <v/>
      </c>
      <c r="AM84" s="195" t="str">
        <f>IFERROR(IF(AD84="","",IF(AE84=リスト!$C$2,T84,T84+AL84)),"")</f>
        <v/>
      </c>
      <c r="AN84" s="195" t="str">
        <f>IFERROR(IF(AD84="","",IF(AE84=リスト!$C$2,3.142*E84*U84*AA84*V84*U84/2*TAN(X84/180*3.142),3.142*G84*U84*AA84*V84*U84/2*TAN(X84/180*3.142))),"")</f>
        <v/>
      </c>
      <c r="AO84" s="196" t="str">
        <f t="shared" si="13"/>
        <v/>
      </c>
      <c r="AP84" s="196" t="str">
        <f>IFERROR(IF(AE84=リスト!$C$2,(1-3.142*(E84/((E84+1)*2))^2)*(R84-(1-V84/(Z84+AC84*(W84-Z84)))*U84-(AN84+AM84)/(3.142*(Z84+AC84*(W84-Z84)))*(2/E84)^2)*100,AW84*(AX84-AY84)*100),"")</f>
        <v/>
      </c>
      <c r="AQ84" s="197" t="str">
        <f t="shared" si="14"/>
        <v/>
      </c>
      <c r="AR84" s="195" t="str">
        <f t="shared" si="15"/>
        <v/>
      </c>
      <c r="AS84" s="195" t="str">
        <f t="shared" si="16"/>
        <v/>
      </c>
      <c r="AT84" s="195" t="str">
        <f t="shared" si="17"/>
        <v/>
      </c>
      <c r="AU84" s="193" t="str">
        <f t="shared" si="18"/>
        <v/>
      </c>
      <c r="AV84" s="193" t="str">
        <f>IF(OR(AD84=リスト!$B$3,AD84=リスト!$B$5,許容浮上量&lt;AP84),AD84,リスト!$B$5)</f>
        <v/>
      </c>
      <c r="AW84" s="198" t="str">
        <f t="shared" si="19"/>
        <v/>
      </c>
      <c r="AX84" s="199" t="str">
        <f t="shared" si="20"/>
        <v/>
      </c>
      <c r="AY84" s="205" t="str">
        <f t="shared" si="21"/>
        <v/>
      </c>
      <c r="AZ84" s="204" t="str">
        <f>IF(OR(BO84=リスト!$B$3,BO84=リスト!$B$5,BO84=""),"","10^-2")</f>
        <v/>
      </c>
      <c r="BA84" s="200" t="str">
        <f>IF(OR(BO84=リスト!$B$3,BO84=リスト!$B$5,BO84=""),"",2)</f>
        <v/>
      </c>
      <c r="BB84" s="195" t="str">
        <f>IFERROR(IF(OR(BO84=リスト!$B$3,BO84=リスト!$B$5,BO84=""),"",V84*U84+(R84-U84)/2*(W84-Z84)),"")</f>
        <v/>
      </c>
      <c r="BC84" s="195" t="str">
        <f>IF(OR(BO84=リスト!$B$3,BO84=リスト!$B$5,BO84=""),"",40)</f>
        <v/>
      </c>
      <c r="BD84" s="195" t="str">
        <f t="shared" si="22"/>
        <v/>
      </c>
      <c r="BE84" s="195" t="str">
        <f t="shared" si="23"/>
        <v/>
      </c>
      <c r="BF84" s="195" t="str">
        <f t="shared" si="24"/>
        <v/>
      </c>
      <c r="BG84" s="195" t="str">
        <f>IF(OR(BO84=リスト!$B$3,BO84=リスト!$B$5,BO84=""),"",0.6)</f>
        <v/>
      </c>
      <c r="BH84" s="201" t="str">
        <f>IF(OR(BO84=リスト!$B$3,BO84=リスト!$B$5,BO84=""),"",AG84)</f>
        <v/>
      </c>
      <c r="BI84" s="195" t="str">
        <f>IF(OR(BO84=リスト!$B$3,BO84=リスト!$B$5,BO84=""),"",AM84)</f>
        <v/>
      </c>
      <c r="BJ84" s="195" t="str">
        <f>IF(OR(BO84=リスト!$B$3,BO84=リスト!$B$5,BO84=""),"",AN84)</f>
        <v/>
      </c>
      <c r="BK84" s="202" t="str">
        <f>IFERROR(IF(BM84=リスト!$C$2,(1-3.142*(E84/(2*(E84+1)))^2)*(R84-(1-AG84*V84/(Z84+AG84*BG84*(W84-Z84)))*U84-(AN84+AM84)/(3.142*(Z84+AG84*BG84*(W84-Z84)))*(2/E84)^2)*100,(AW84*(BV84-BX84)*100)),"")</f>
        <v/>
      </c>
      <c r="BL84" s="202" t="str">
        <f>IFERROR(IF(BM84=リスト!$C$2,(1-3.142*(E84/(2*(E84+1)))^2)*(R84-(1-AG84*V84/(Z84+AG84*BG84*(W84-Z84)))*U84-(AN84+BF84+AM84)/(3.142*(Z84+AG84*BG84*(W84-Z84)))*(2/E84)^2)*100,(AW84*(BV84-BW84)*100)),"")</f>
        <v/>
      </c>
      <c r="BM84" s="193" t="str">
        <f>IF(OR(BO84=リスト!$B$3,BO84=リスト!$B$5),"",AU84)</f>
        <v/>
      </c>
      <c r="BN84" s="196" t="str">
        <f>IF(OR(BO84=リスト!$B$3,BO84=リスト!$B$5),"",AF84)</f>
        <v/>
      </c>
      <c r="BO84" s="193" t="str">
        <f t="shared" si="25"/>
        <v/>
      </c>
      <c r="BP84" s="193" t="str">
        <f>IF(OR(BO84=リスト!$B$3,BO84=リスト!$B$5,BO84=""),"",IF(許容浮上量+1&lt;=BK84,リスト!$F$2,リスト!$F$3))</f>
        <v/>
      </c>
      <c r="BQ84" s="202" t="str">
        <f>IF(OR(BO84=リスト!$B$3,BO84=リスト!$B$5,BO84=""),"",20)</f>
        <v/>
      </c>
      <c r="BR84" s="195" t="str">
        <f t="shared" si="26"/>
        <v/>
      </c>
      <c r="BS84" s="195" t="str">
        <f t="shared" si="27"/>
        <v/>
      </c>
      <c r="BT84" s="198" t="str">
        <f t="shared" si="28"/>
        <v/>
      </c>
      <c r="BU84" s="198" t="str">
        <f t="shared" si="29"/>
        <v/>
      </c>
      <c r="BV84" s="198" t="str">
        <f t="shared" si="30"/>
        <v/>
      </c>
      <c r="BW84" s="198" t="str">
        <f t="shared" si="31"/>
        <v/>
      </c>
      <c r="BX84" s="205" t="str">
        <f t="shared" si="32"/>
        <v/>
      </c>
      <c r="BY84" s="206" t="str">
        <f>IFERROR(IF(CC84=リスト!$C$2,(CH84-BZ84/(100*CG84))/CI84*CJ84-AN84-AM84,(CH84-BZ84/(100*AW84))/CI84*CJ84-AN84-AM84),"")</f>
        <v/>
      </c>
      <c r="BZ84" s="196" t="str">
        <f>IF(OR(CE84=リスト!$B$3,CE84=リスト!$B$5,CF84=リスト!$F$3,CE84=""),"",許容浮上量)</f>
        <v/>
      </c>
      <c r="CA84" s="198" t="str">
        <f>IF(OR(CE84=リスト!$B$3,CE84=リスト!$B$5,CF84=リスト!$F$3,CE84=""),"",CK84)</f>
        <v/>
      </c>
      <c r="CB84" s="196" t="str">
        <f t="shared" si="33"/>
        <v/>
      </c>
      <c r="CC84" s="193" t="str">
        <f>IF(OR(CE84=リスト!$B$3,CE84=リスト!$B$5,CF84=リスト!$F$3,CE84=""),"",BM84)</f>
        <v/>
      </c>
      <c r="CD84" s="196" t="str">
        <f>IF(OR(CE84=リスト!$B$3,CE84=リスト!$B$5,CF84=リスト!$F$3,CE84=""),"",AH84)</f>
        <v/>
      </c>
      <c r="CE84" s="193" t="str">
        <f t="shared" si="34"/>
        <v/>
      </c>
      <c r="CF84" s="193" t="str">
        <f t="shared" si="35"/>
        <v/>
      </c>
      <c r="CG84" s="198" t="str">
        <f t="shared" si="36"/>
        <v/>
      </c>
      <c r="CH84" s="198" t="str">
        <f t="shared" si="37"/>
        <v/>
      </c>
      <c r="CI84" s="198" t="str">
        <f t="shared" si="38"/>
        <v/>
      </c>
      <c r="CJ84" s="198" t="str">
        <f t="shared" si="39"/>
        <v/>
      </c>
      <c r="CK84" s="205" t="str">
        <f t="shared" si="40"/>
        <v/>
      </c>
      <c r="CL84" s="204" t="str">
        <f>IF(AND(CE84=リスト!$B$4,CF84=リスト!$F$2),リスト!$B$3,CE84)</f>
        <v/>
      </c>
      <c r="CM84" s="193" t="str">
        <f>IF(CL84=リスト!$B$3,"",IF(CL84=リスト!$B$5,"("&amp;リスト!$F$3&amp;")",CF84))</f>
        <v/>
      </c>
      <c r="CN84" s="196" t="str">
        <f>IF(CL84=リスト!$B$3,"",AF84)</f>
        <v/>
      </c>
      <c r="CO84" s="196" t="str">
        <f>IF(OR(CL84=リスト!$B$3,CL84=リスト!$B$5,CL84=リスト!$B$4),"",CD84)</f>
        <v/>
      </c>
      <c r="CP84" s="196" t="str">
        <f>IF(OR(CL84=リスト!$B$3,CL84=リスト!$B$5),"",IF(CB84&lt;40,40,CB84))</f>
        <v/>
      </c>
      <c r="CQ84" s="203" t="str">
        <f>IF(CL84=リスト!$B$5,リスト!$G$2,"")</f>
        <v/>
      </c>
    </row>
    <row r="85" spans="2:95" ht="26.25" customHeight="1">
      <c r="B85" s="243">
        <v>22</v>
      </c>
      <c r="C85" s="244"/>
      <c r="D85" s="245"/>
      <c r="E85" s="246"/>
      <c r="F85" s="246"/>
      <c r="G85" s="247" t="str">
        <f>IF(AE85=リスト!$C$2,"－",IF(AE85=リスト!$C$3,1.05,""))</f>
        <v/>
      </c>
      <c r="H85" s="246"/>
      <c r="I85" s="246"/>
      <c r="J85" s="246"/>
      <c r="K85" s="246"/>
      <c r="L85" s="246"/>
      <c r="M85" s="246"/>
      <c r="N85" s="246"/>
      <c r="O85" s="246"/>
      <c r="P85" s="246"/>
      <c r="Q85" s="246"/>
      <c r="R85" s="248">
        <f t="shared" si="0"/>
        <v>0</v>
      </c>
      <c r="S85" s="247" t="str">
        <f t="shared" si="1"/>
        <v/>
      </c>
      <c r="T85" s="247"/>
      <c r="U85" s="247"/>
      <c r="V85" s="245" t="str">
        <f t="shared" si="2"/>
        <v/>
      </c>
      <c r="W85" s="245" t="str">
        <f t="shared" si="3"/>
        <v/>
      </c>
      <c r="X85" s="245" t="str">
        <f t="shared" si="4"/>
        <v/>
      </c>
      <c r="Y85" s="245" t="str">
        <f t="shared" si="5"/>
        <v/>
      </c>
      <c r="Z85" s="249" t="str">
        <f t="shared" si="6"/>
        <v/>
      </c>
      <c r="AA85" s="250" t="str">
        <f t="shared" si="7"/>
        <v/>
      </c>
      <c r="AB85" s="250" t="str">
        <f t="shared" si="8"/>
        <v/>
      </c>
      <c r="AC85" s="251" t="str">
        <f t="shared" si="9"/>
        <v/>
      </c>
      <c r="AD85" s="252" t="str">
        <f>IF(OR(C85="",D85=""),"",IF(OR(10&lt;=S85,2.2&lt;F85),リスト!$B$3,IF(OR(D85=リスト!$A$2,F85&lt;0.9,S85&lt;=1.5),リスト!$B$4,リスト!$B$2)))</f>
        <v/>
      </c>
      <c r="AE85" s="253" t="str">
        <f>IF(OR(C85="",AD85=""),"",IF(N85="",リスト!$C$2,リスト!$C$3))</f>
        <v/>
      </c>
      <c r="AF85" s="254" t="str">
        <f>IF(OR(C85="",AD85=""),"",IF(D85&lt;=リスト!$A$5,リスト!$D$2,IF(D85=リスト!$A$6,リスト!$D$3,IF(D85=リスト!$A$7,リスト!$D$4,""))))</f>
        <v/>
      </c>
      <c r="AG85" s="255" t="str" cm="1">
        <f t="array" ref="AG85">IFERROR(INDEX(加味率リスト!$A$2:$J$25,MATCH(D85&amp;AF85,加味率リスト!$A$2:$A$25&amp;加味率リスト!$B$2:$B$25,0),10),"")</f>
        <v/>
      </c>
      <c r="AH85" s="256" t="str">
        <f>IF(S85="","",IF(S85&lt;3,リスト!$E$3,IF(S85&lt;5,リスト!$E$4,IF(S85&lt;7,リスト!$E$5,リスト!$E$6))))</f>
        <v/>
      </c>
      <c r="AI85" s="192" t="str">
        <f t="shared" si="10"/>
        <v/>
      </c>
      <c r="AJ85" s="193" t="str">
        <f t="shared" si="11"/>
        <v/>
      </c>
      <c r="AK85" s="141" t="str">
        <f t="shared" si="12"/>
        <v/>
      </c>
      <c r="AL85" s="194" t="str">
        <f>IFERROR(IF(AD85="","",IF(AE85=リスト!$C$2,"－",ROUND((3.142/4*E85^2*(N85+K85+J85+I85+H85)-3.142/4*(0.82^2*H85+(0.82^2+G85^2)/2*J85+G85^2*K85+(G85^2+E85^2)/2*N85))*(U85*V85+(R85-U85)*W85)/R85,2))),"")</f>
        <v/>
      </c>
      <c r="AM85" s="195" t="str">
        <f>IFERROR(IF(AD85="","",IF(AE85=リスト!$C$2,T85,T85+AL85)),"")</f>
        <v/>
      </c>
      <c r="AN85" s="195" t="str">
        <f>IFERROR(IF(AD85="","",IF(AE85=リスト!$C$2,3.142*E85*U85*AA85*V85*U85/2*TAN(X85/180*3.142),3.142*G85*U85*AA85*V85*U85/2*TAN(X85/180*3.142))),"")</f>
        <v/>
      </c>
      <c r="AO85" s="196" t="str">
        <f t="shared" si="13"/>
        <v/>
      </c>
      <c r="AP85" s="196" t="str">
        <f>IFERROR(IF(AE85=リスト!$C$2,(1-3.142*(E85/((E85+1)*2))^2)*(R85-(1-V85/(Z85+AC85*(W85-Z85)))*U85-(AN85+AM85)/(3.142*(Z85+AC85*(W85-Z85)))*(2/E85)^2)*100,AW85*(AX85-AY85)*100),"")</f>
        <v/>
      </c>
      <c r="AQ85" s="197" t="str">
        <f t="shared" si="14"/>
        <v/>
      </c>
      <c r="AR85" s="195" t="str">
        <f t="shared" si="15"/>
        <v/>
      </c>
      <c r="AS85" s="195" t="str">
        <f t="shared" si="16"/>
        <v/>
      </c>
      <c r="AT85" s="195" t="str">
        <f t="shared" si="17"/>
        <v/>
      </c>
      <c r="AU85" s="193" t="str">
        <f t="shared" si="18"/>
        <v/>
      </c>
      <c r="AV85" s="193" t="str">
        <f>IF(OR(AD85=リスト!$B$3,AD85=リスト!$B$5,許容浮上量&lt;AP85),AD85,リスト!$B$5)</f>
        <v/>
      </c>
      <c r="AW85" s="198" t="str">
        <f t="shared" si="19"/>
        <v/>
      </c>
      <c r="AX85" s="199" t="str">
        <f t="shared" si="20"/>
        <v/>
      </c>
      <c r="AY85" s="205" t="str">
        <f t="shared" si="21"/>
        <v/>
      </c>
      <c r="AZ85" s="204" t="str">
        <f>IF(OR(BO85=リスト!$B$3,BO85=リスト!$B$5,BO85=""),"","10^-2")</f>
        <v/>
      </c>
      <c r="BA85" s="200" t="str">
        <f>IF(OR(BO85=リスト!$B$3,BO85=リスト!$B$5,BO85=""),"",2)</f>
        <v/>
      </c>
      <c r="BB85" s="195" t="str">
        <f>IFERROR(IF(OR(BO85=リスト!$B$3,BO85=リスト!$B$5,BO85=""),"",V85*U85+(R85-U85)/2*(W85-Z85)),"")</f>
        <v/>
      </c>
      <c r="BC85" s="195" t="str">
        <f>IF(OR(BO85=リスト!$B$3,BO85=リスト!$B$5,BO85=""),"",40)</f>
        <v/>
      </c>
      <c r="BD85" s="195" t="str">
        <f t="shared" si="22"/>
        <v/>
      </c>
      <c r="BE85" s="195" t="str">
        <f t="shared" si="23"/>
        <v/>
      </c>
      <c r="BF85" s="195" t="str">
        <f t="shared" si="24"/>
        <v/>
      </c>
      <c r="BG85" s="195" t="str">
        <f>IF(OR(BO85=リスト!$B$3,BO85=リスト!$B$5,BO85=""),"",0.6)</f>
        <v/>
      </c>
      <c r="BH85" s="201" t="str">
        <f>IF(OR(BO85=リスト!$B$3,BO85=リスト!$B$5,BO85=""),"",AG85)</f>
        <v/>
      </c>
      <c r="BI85" s="195" t="str">
        <f>IF(OR(BO85=リスト!$B$3,BO85=リスト!$B$5,BO85=""),"",AM85)</f>
        <v/>
      </c>
      <c r="BJ85" s="195" t="str">
        <f>IF(OR(BO85=リスト!$B$3,BO85=リスト!$B$5,BO85=""),"",AN85)</f>
        <v/>
      </c>
      <c r="BK85" s="202" t="str">
        <f>IFERROR(IF(BM85=リスト!$C$2,(1-3.142*(E85/(2*(E85+1)))^2)*(R85-(1-AG85*V85/(Z85+AG85*BG85*(W85-Z85)))*U85-(AN85+AM85)/(3.142*(Z85+AG85*BG85*(W85-Z85)))*(2/E85)^2)*100,(AW85*(BV85-BX85)*100)),"")</f>
        <v/>
      </c>
      <c r="BL85" s="202" t="str">
        <f>IFERROR(IF(BM85=リスト!$C$2,(1-3.142*(E85/(2*(E85+1)))^2)*(R85-(1-AG85*V85/(Z85+AG85*BG85*(W85-Z85)))*U85-(AN85+BF85+AM85)/(3.142*(Z85+AG85*BG85*(W85-Z85)))*(2/E85)^2)*100,(AW85*(BV85-BW85)*100)),"")</f>
        <v/>
      </c>
      <c r="BM85" s="193" t="str">
        <f>IF(OR(BO85=リスト!$B$3,BO85=リスト!$B$5),"",AU85)</f>
        <v/>
      </c>
      <c r="BN85" s="196" t="str">
        <f>IF(OR(BO85=リスト!$B$3,BO85=リスト!$B$5),"",AF85)</f>
        <v/>
      </c>
      <c r="BO85" s="193" t="str">
        <f t="shared" si="25"/>
        <v/>
      </c>
      <c r="BP85" s="193" t="str">
        <f>IF(OR(BO85=リスト!$B$3,BO85=リスト!$B$5,BO85=""),"",IF(許容浮上量+1&lt;=BK85,リスト!$F$2,リスト!$F$3))</f>
        <v/>
      </c>
      <c r="BQ85" s="202" t="str">
        <f>IF(OR(BO85=リスト!$B$3,BO85=リスト!$B$5,BO85=""),"",20)</f>
        <v/>
      </c>
      <c r="BR85" s="195" t="str">
        <f t="shared" si="26"/>
        <v/>
      </c>
      <c r="BS85" s="195" t="str">
        <f t="shared" si="27"/>
        <v/>
      </c>
      <c r="BT85" s="198" t="str">
        <f t="shared" si="28"/>
        <v/>
      </c>
      <c r="BU85" s="198" t="str">
        <f t="shared" si="29"/>
        <v/>
      </c>
      <c r="BV85" s="198" t="str">
        <f t="shared" si="30"/>
        <v/>
      </c>
      <c r="BW85" s="198" t="str">
        <f t="shared" si="31"/>
        <v/>
      </c>
      <c r="BX85" s="205" t="str">
        <f t="shared" si="32"/>
        <v/>
      </c>
      <c r="BY85" s="206" t="str">
        <f>IFERROR(IF(CC85=リスト!$C$2,(CH85-BZ85/(100*CG85))/CI85*CJ85-AN85-AM85,(CH85-BZ85/(100*AW85))/CI85*CJ85-AN85-AM85),"")</f>
        <v/>
      </c>
      <c r="BZ85" s="196" t="str">
        <f>IF(OR(CE85=リスト!$B$3,CE85=リスト!$B$5,CF85=リスト!$F$3,CE85=""),"",許容浮上量)</f>
        <v/>
      </c>
      <c r="CA85" s="198" t="str">
        <f>IF(OR(CE85=リスト!$B$3,CE85=リスト!$B$5,CF85=リスト!$F$3,CE85=""),"",CK85)</f>
        <v/>
      </c>
      <c r="CB85" s="196" t="str">
        <f t="shared" si="33"/>
        <v/>
      </c>
      <c r="CC85" s="193" t="str">
        <f>IF(OR(CE85=リスト!$B$3,CE85=リスト!$B$5,CF85=リスト!$F$3,CE85=""),"",BM85)</f>
        <v/>
      </c>
      <c r="CD85" s="196" t="str">
        <f>IF(OR(CE85=リスト!$B$3,CE85=リスト!$B$5,CF85=リスト!$F$3,CE85=""),"",AH85)</f>
        <v/>
      </c>
      <c r="CE85" s="193" t="str">
        <f t="shared" si="34"/>
        <v/>
      </c>
      <c r="CF85" s="193" t="str">
        <f t="shared" si="35"/>
        <v/>
      </c>
      <c r="CG85" s="198" t="str">
        <f t="shared" si="36"/>
        <v/>
      </c>
      <c r="CH85" s="198" t="str">
        <f t="shared" si="37"/>
        <v/>
      </c>
      <c r="CI85" s="198" t="str">
        <f t="shared" si="38"/>
        <v/>
      </c>
      <c r="CJ85" s="198" t="str">
        <f t="shared" si="39"/>
        <v/>
      </c>
      <c r="CK85" s="205" t="str">
        <f t="shared" si="40"/>
        <v/>
      </c>
      <c r="CL85" s="204" t="str">
        <f>IF(AND(CE85=リスト!$B$4,CF85=リスト!$F$2),リスト!$B$3,CE85)</f>
        <v/>
      </c>
      <c r="CM85" s="193" t="str">
        <f>IF(CL85=リスト!$B$3,"",IF(CL85=リスト!$B$5,"("&amp;リスト!$F$3&amp;")",CF85))</f>
        <v/>
      </c>
      <c r="CN85" s="196" t="str">
        <f>IF(CL85=リスト!$B$3,"",AF85)</f>
        <v/>
      </c>
      <c r="CO85" s="196" t="str">
        <f>IF(OR(CL85=リスト!$B$3,CL85=リスト!$B$5,CL85=リスト!$B$4),"",CD85)</f>
        <v/>
      </c>
      <c r="CP85" s="196" t="str">
        <f>IF(OR(CL85=リスト!$B$3,CL85=リスト!$B$5),"",IF(CB85&lt;40,40,CB85))</f>
        <v/>
      </c>
      <c r="CQ85" s="203" t="str">
        <f>IF(CL85=リスト!$B$5,リスト!$G$2,"")</f>
        <v/>
      </c>
    </row>
    <row r="86" spans="2:95" ht="26.25" customHeight="1">
      <c r="B86" s="243">
        <v>23</v>
      </c>
      <c r="C86" s="244"/>
      <c r="D86" s="245"/>
      <c r="E86" s="246"/>
      <c r="F86" s="246"/>
      <c r="G86" s="247" t="str">
        <f>IF(AE86=リスト!$C$2,"－",IF(AE86=リスト!$C$3,1.05,""))</f>
        <v/>
      </c>
      <c r="H86" s="246"/>
      <c r="I86" s="246"/>
      <c r="J86" s="246"/>
      <c r="K86" s="246"/>
      <c r="L86" s="246"/>
      <c r="M86" s="246"/>
      <c r="N86" s="246"/>
      <c r="O86" s="246"/>
      <c r="P86" s="246"/>
      <c r="Q86" s="246"/>
      <c r="R86" s="248">
        <f t="shared" si="0"/>
        <v>0</v>
      </c>
      <c r="S86" s="247" t="str">
        <f t="shared" si="1"/>
        <v/>
      </c>
      <c r="T86" s="247"/>
      <c r="U86" s="247"/>
      <c r="V86" s="245" t="str">
        <f t="shared" si="2"/>
        <v/>
      </c>
      <c r="W86" s="245" t="str">
        <f t="shared" si="3"/>
        <v/>
      </c>
      <c r="X86" s="245" t="str">
        <f t="shared" si="4"/>
        <v/>
      </c>
      <c r="Y86" s="245" t="str">
        <f t="shared" si="5"/>
        <v/>
      </c>
      <c r="Z86" s="249" t="str">
        <f t="shared" si="6"/>
        <v/>
      </c>
      <c r="AA86" s="250" t="str">
        <f t="shared" si="7"/>
        <v/>
      </c>
      <c r="AB86" s="250" t="str">
        <f t="shared" si="8"/>
        <v/>
      </c>
      <c r="AC86" s="251" t="str">
        <f t="shared" si="9"/>
        <v/>
      </c>
      <c r="AD86" s="252" t="str">
        <f>IF(OR(C86="",D86=""),"",IF(OR(10&lt;=S86,2.2&lt;F86),リスト!$B$3,IF(OR(D86=リスト!$A$2,F86&lt;0.9,S86&lt;=1.5),リスト!$B$4,リスト!$B$2)))</f>
        <v/>
      </c>
      <c r="AE86" s="253" t="str">
        <f>IF(OR(C86="",AD86=""),"",IF(N86="",リスト!$C$2,リスト!$C$3))</f>
        <v/>
      </c>
      <c r="AF86" s="254" t="str">
        <f>IF(OR(C86="",AD86=""),"",IF(D86&lt;=リスト!$A$5,リスト!$D$2,IF(D86=リスト!$A$6,リスト!$D$3,IF(D86=リスト!$A$7,リスト!$D$4,""))))</f>
        <v/>
      </c>
      <c r="AG86" s="255" t="str" cm="1">
        <f t="array" ref="AG86">IFERROR(INDEX(加味率リスト!$A$2:$J$25,MATCH(D86&amp;AF86,加味率リスト!$A$2:$A$25&amp;加味率リスト!$B$2:$B$25,0),10),"")</f>
        <v/>
      </c>
      <c r="AH86" s="256" t="str">
        <f>IF(S86="","",IF(S86&lt;3,リスト!$E$3,IF(S86&lt;5,リスト!$E$4,IF(S86&lt;7,リスト!$E$5,リスト!$E$6))))</f>
        <v/>
      </c>
      <c r="AI86" s="192" t="str">
        <f t="shared" si="10"/>
        <v/>
      </c>
      <c r="AJ86" s="193" t="str">
        <f t="shared" si="11"/>
        <v/>
      </c>
      <c r="AK86" s="141" t="str">
        <f t="shared" si="12"/>
        <v/>
      </c>
      <c r="AL86" s="194" t="str">
        <f>IFERROR(IF(AD86="","",IF(AE86=リスト!$C$2,"－",ROUND((3.142/4*E86^2*(N86+K86+J86+I86+H86)-3.142/4*(0.82^2*H86+(0.82^2+G86^2)/2*J86+G86^2*K86+(G86^2+E86^2)/2*N86))*(U86*V86+(R86-U86)*W86)/R86,2))),"")</f>
        <v/>
      </c>
      <c r="AM86" s="195" t="str">
        <f>IFERROR(IF(AD86="","",IF(AE86=リスト!$C$2,T86,T86+AL86)),"")</f>
        <v/>
      </c>
      <c r="AN86" s="195" t="str">
        <f>IFERROR(IF(AD86="","",IF(AE86=リスト!$C$2,3.142*E86*U86*AA86*V86*U86/2*TAN(X86/180*3.142),3.142*G86*U86*AA86*V86*U86/2*TAN(X86/180*3.142))),"")</f>
        <v/>
      </c>
      <c r="AO86" s="196" t="str">
        <f t="shared" si="13"/>
        <v/>
      </c>
      <c r="AP86" s="196" t="str">
        <f>IFERROR(IF(AE86=リスト!$C$2,(1-3.142*(E86/((E86+1)*2))^2)*(R86-(1-V86/(Z86+AC86*(W86-Z86)))*U86-(AN86+AM86)/(3.142*(Z86+AC86*(W86-Z86)))*(2/E86)^2)*100,AW86*(AX86-AY86)*100),"")</f>
        <v/>
      </c>
      <c r="AQ86" s="197" t="str">
        <f t="shared" si="14"/>
        <v/>
      </c>
      <c r="AR86" s="195" t="str">
        <f t="shared" si="15"/>
        <v/>
      </c>
      <c r="AS86" s="195" t="str">
        <f t="shared" si="16"/>
        <v/>
      </c>
      <c r="AT86" s="195" t="str">
        <f t="shared" si="17"/>
        <v/>
      </c>
      <c r="AU86" s="193" t="str">
        <f t="shared" si="18"/>
        <v/>
      </c>
      <c r="AV86" s="193" t="str">
        <f>IF(OR(AD86=リスト!$B$3,AD86=リスト!$B$5,許容浮上量&lt;AP86),AD86,リスト!$B$5)</f>
        <v/>
      </c>
      <c r="AW86" s="198" t="str">
        <f t="shared" si="19"/>
        <v/>
      </c>
      <c r="AX86" s="199" t="str">
        <f t="shared" si="20"/>
        <v/>
      </c>
      <c r="AY86" s="205" t="str">
        <f t="shared" si="21"/>
        <v/>
      </c>
      <c r="AZ86" s="204" t="str">
        <f>IF(OR(BO86=リスト!$B$3,BO86=リスト!$B$5,BO86=""),"","10^-2")</f>
        <v/>
      </c>
      <c r="BA86" s="200" t="str">
        <f>IF(OR(BO86=リスト!$B$3,BO86=リスト!$B$5,BO86=""),"",2)</f>
        <v/>
      </c>
      <c r="BB86" s="195" t="str">
        <f>IFERROR(IF(OR(BO86=リスト!$B$3,BO86=リスト!$B$5,BO86=""),"",V86*U86+(R86-U86)/2*(W86-Z86)),"")</f>
        <v/>
      </c>
      <c r="BC86" s="195" t="str">
        <f>IF(OR(BO86=リスト!$B$3,BO86=リスト!$B$5,BO86=""),"",40)</f>
        <v/>
      </c>
      <c r="BD86" s="195" t="str">
        <f t="shared" si="22"/>
        <v/>
      </c>
      <c r="BE86" s="195" t="str">
        <f t="shared" si="23"/>
        <v/>
      </c>
      <c r="BF86" s="195" t="str">
        <f t="shared" si="24"/>
        <v/>
      </c>
      <c r="BG86" s="195" t="str">
        <f>IF(OR(BO86=リスト!$B$3,BO86=リスト!$B$5,BO86=""),"",0.6)</f>
        <v/>
      </c>
      <c r="BH86" s="201" t="str">
        <f>IF(OR(BO86=リスト!$B$3,BO86=リスト!$B$5,BO86=""),"",AG86)</f>
        <v/>
      </c>
      <c r="BI86" s="195" t="str">
        <f>IF(OR(BO86=リスト!$B$3,BO86=リスト!$B$5,BO86=""),"",AM86)</f>
        <v/>
      </c>
      <c r="BJ86" s="195" t="str">
        <f>IF(OR(BO86=リスト!$B$3,BO86=リスト!$B$5,BO86=""),"",AN86)</f>
        <v/>
      </c>
      <c r="BK86" s="202" t="str">
        <f>IFERROR(IF(BM86=リスト!$C$2,(1-3.142*(E86/(2*(E86+1)))^2)*(R86-(1-AG86*V86/(Z86+AG86*BG86*(W86-Z86)))*U86-(AN86+AM86)/(3.142*(Z86+AG86*BG86*(W86-Z86)))*(2/E86)^2)*100,(AW86*(BV86-BX86)*100)),"")</f>
        <v/>
      </c>
      <c r="BL86" s="202" t="str">
        <f>IFERROR(IF(BM86=リスト!$C$2,(1-3.142*(E86/(2*(E86+1)))^2)*(R86-(1-AG86*V86/(Z86+AG86*BG86*(W86-Z86)))*U86-(AN86+BF86+AM86)/(3.142*(Z86+AG86*BG86*(W86-Z86)))*(2/E86)^2)*100,(AW86*(BV86-BW86)*100)),"")</f>
        <v/>
      </c>
      <c r="BM86" s="193" t="str">
        <f>IF(OR(BO86=リスト!$B$3,BO86=リスト!$B$5),"",AU86)</f>
        <v/>
      </c>
      <c r="BN86" s="196" t="str">
        <f>IF(OR(BO86=リスト!$B$3,BO86=リスト!$B$5),"",AF86)</f>
        <v/>
      </c>
      <c r="BO86" s="193" t="str">
        <f t="shared" si="25"/>
        <v/>
      </c>
      <c r="BP86" s="193" t="str">
        <f>IF(OR(BO86=リスト!$B$3,BO86=リスト!$B$5,BO86=""),"",IF(許容浮上量+1&lt;=BK86,リスト!$F$2,リスト!$F$3))</f>
        <v/>
      </c>
      <c r="BQ86" s="202" t="str">
        <f>IF(OR(BO86=リスト!$B$3,BO86=リスト!$B$5,BO86=""),"",20)</f>
        <v/>
      </c>
      <c r="BR86" s="195" t="str">
        <f t="shared" si="26"/>
        <v/>
      </c>
      <c r="BS86" s="195" t="str">
        <f t="shared" si="27"/>
        <v/>
      </c>
      <c r="BT86" s="198" t="str">
        <f t="shared" si="28"/>
        <v/>
      </c>
      <c r="BU86" s="198" t="str">
        <f t="shared" si="29"/>
        <v/>
      </c>
      <c r="BV86" s="198" t="str">
        <f t="shared" si="30"/>
        <v/>
      </c>
      <c r="BW86" s="198" t="str">
        <f t="shared" si="31"/>
        <v/>
      </c>
      <c r="BX86" s="205" t="str">
        <f t="shared" si="32"/>
        <v/>
      </c>
      <c r="BY86" s="206" t="str">
        <f>IFERROR(IF(CC86=リスト!$C$2,(CH86-BZ86/(100*CG86))/CI86*CJ86-AN86-AM86,(CH86-BZ86/(100*AW86))/CI86*CJ86-AN86-AM86),"")</f>
        <v/>
      </c>
      <c r="BZ86" s="196" t="str">
        <f>IF(OR(CE86=リスト!$B$3,CE86=リスト!$B$5,CF86=リスト!$F$3,CE86=""),"",許容浮上量)</f>
        <v/>
      </c>
      <c r="CA86" s="198" t="str">
        <f>IF(OR(CE86=リスト!$B$3,CE86=リスト!$B$5,CF86=リスト!$F$3,CE86=""),"",CK86)</f>
        <v/>
      </c>
      <c r="CB86" s="196" t="str">
        <f t="shared" si="33"/>
        <v/>
      </c>
      <c r="CC86" s="193" t="str">
        <f>IF(OR(CE86=リスト!$B$3,CE86=リスト!$B$5,CF86=リスト!$F$3,CE86=""),"",BM86)</f>
        <v/>
      </c>
      <c r="CD86" s="196" t="str">
        <f>IF(OR(CE86=リスト!$B$3,CE86=リスト!$B$5,CF86=リスト!$F$3,CE86=""),"",AH86)</f>
        <v/>
      </c>
      <c r="CE86" s="193" t="str">
        <f t="shared" si="34"/>
        <v/>
      </c>
      <c r="CF86" s="193" t="str">
        <f t="shared" si="35"/>
        <v/>
      </c>
      <c r="CG86" s="198" t="str">
        <f t="shared" si="36"/>
        <v/>
      </c>
      <c r="CH86" s="198" t="str">
        <f t="shared" si="37"/>
        <v/>
      </c>
      <c r="CI86" s="198" t="str">
        <f t="shared" si="38"/>
        <v/>
      </c>
      <c r="CJ86" s="198" t="str">
        <f t="shared" si="39"/>
        <v/>
      </c>
      <c r="CK86" s="205" t="str">
        <f t="shared" si="40"/>
        <v/>
      </c>
      <c r="CL86" s="204" t="str">
        <f>IF(AND(CE86=リスト!$B$4,CF86=リスト!$F$2),リスト!$B$3,CE86)</f>
        <v/>
      </c>
      <c r="CM86" s="193" t="str">
        <f>IF(CL86=リスト!$B$3,"",IF(CL86=リスト!$B$5,"("&amp;リスト!$F$3&amp;")",CF86))</f>
        <v/>
      </c>
      <c r="CN86" s="196" t="str">
        <f>IF(CL86=リスト!$B$3,"",AF86)</f>
        <v/>
      </c>
      <c r="CO86" s="196" t="str">
        <f>IF(OR(CL86=リスト!$B$3,CL86=リスト!$B$5,CL86=リスト!$B$4),"",CD86)</f>
        <v/>
      </c>
      <c r="CP86" s="196" t="str">
        <f>IF(OR(CL86=リスト!$B$3,CL86=リスト!$B$5),"",IF(CB86&lt;40,40,CB86))</f>
        <v/>
      </c>
      <c r="CQ86" s="203" t="str">
        <f>IF(CL86=リスト!$B$5,リスト!$G$2,"")</f>
        <v/>
      </c>
    </row>
    <row r="87" spans="2:95" ht="26.25" customHeight="1">
      <c r="B87" s="243">
        <v>24</v>
      </c>
      <c r="C87" s="244"/>
      <c r="D87" s="245"/>
      <c r="E87" s="246"/>
      <c r="F87" s="246"/>
      <c r="G87" s="247" t="str">
        <f>IF(AE87=リスト!$C$2,"－",IF(AE87=リスト!$C$3,1.05,""))</f>
        <v/>
      </c>
      <c r="H87" s="246"/>
      <c r="I87" s="246"/>
      <c r="J87" s="246"/>
      <c r="K87" s="246"/>
      <c r="L87" s="246"/>
      <c r="M87" s="246"/>
      <c r="N87" s="246"/>
      <c r="O87" s="246"/>
      <c r="P87" s="246"/>
      <c r="Q87" s="246"/>
      <c r="R87" s="248">
        <f t="shared" si="0"/>
        <v>0</v>
      </c>
      <c r="S87" s="247" t="str">
        <f t="shared" si="1"/>
        <v/>
      </c>
      <c r="T87" s="247"/>
      <c r="U87" s="247"/>
      <c r="V87" s="245" t="str">
        <f t="shared" si="2"/>
        <v/>
      </c>
      <c r="W87" s="245" t="str">
        <f t="shared" si="3"/>
        <v/>
      </c>
      <c r="X87" s="245" t="str">
        <f t="shared" si="4"/>
        <v/>
      </c>
      <c r="Y87" s="245" t="str">
        <f t="shared" si="5"/>
        <v/>
      </c>
      <c r="Z87" s="249" t="str">
        <f t="shared" si="6"/>
        <v/>
      </c>
      <c r="AA87" s="250" t="str">
        <f t="shared" si="7"/>
        <v/>
      </c>
      <c r="AB87" s="250" t="str">
        <f t="shared" si="8"/>
        <v/>
      </c>
      <c r="AC87" s="251" t="str">
        <f t="shared" si="9"/>
        <v/>
      </c>
      <c r="AD87" s="252" t="str">
        <f>IF(OR(C87="",D87=""),"",IF(OR(10&lt;=S87,2.2&lt;F87),リスト!$B$3,IF(OR(D87=リスト!$A$2,F87&lt;0.9,S87&lt;=1.5),リスト!$B$4,リスト!$B$2)))</f>
        <v/>
      </c>
      <c r="AE87" s="253" t="str">
        <f>IF(OR(C87="",AD87=""),"",IF(N87="",リスト!$C$2,リスト!$C$3))</f>
        <v/>
      </c>
      <c r="AF87" s="254" t="str">
        <f>IF(OR(C87="",AD87=""),"",IF(D87&lt;=リスト!$A$5,リスト!$D$2,IF(D87=リスト!$A$6,リスト!$D$3,IF(D87=リスト!$A$7,リスト!$D$4,""))))</f>
        <v/>
      </c>
      <c r="AG87" s="255" t="str" cm="1">
        <f t="array" ref="AG87">IFERROR(INDEX(加味率リスト!$A$2:$J$25,MATCH(D87&amp;AF87,加味率リスト!$A$2:$A$25&amp;加味率リスト!$B$2:$B$25,0),10),"")</f>
        <v/>
      </c>
      <c r="AH87" s="256" t="str">
        <f>IF(S87="","",IF(S87&lt;3,リスト!$E$3,IF(S87&lt;5,リスト!$E$4,IF(S87&lt;7,リスト!$E$5,リスト!$E$6))))</f>
        <v/>
      </c>
      <c r="AI87" s="192" t="str">
        <f t="shared" si="10"/>
        <v/>
      </c>
      <c r="AJ87" s="193" t="str">
        <f t="shared" si="11"/>
        <v/>
      </c>
      <c r="AK87" s="141" t="str">
        <f t="shared" si="12"/>
        <v/>
      </c>
      <c r="AL87" s="194" t="str">
        <f>IFERROR(IF(AD87="","",IF(AE87=リスト!$C$2,"－",ROUND((3.142/4*E87^2*(N87+K87+J87+I87+H87)-3.142/4*(0.82^2*H87+(0.82^2+G87^2)/2*J87+G87^2*K87+(G87^2+E87^2)/2*N87))*(U87*V87+(R87-U87)*W87)/R87,2))),"")</f>
        <v/>
      </c>
      <c r="AM87" s="195" t="str">
        <f>IFERROR(IF(AD87="","",IF(AE87=リスト!$C$2,T87,T87+AL87)),"")</f>
        <v/>
      </c>
      <c r="AN87" s="195" t="str">
        <f>IFERROR(IF(AD87="","",IF(AE87=リスト!$C$2,3.142*E87*U87*AA87*V87*U87/2*TAN(X87/180*3.142),3.142*G87*U87*AA87*V87*U87/2*TAN(X87/180*3.142))),"")</f>
        <v/>
      </c>
      <c r="AO87" s="196" t="str">
        <f t="shared" si="13"/>
        <v/>
      </c>
      <c r="AP87" s="196" t="str">
        <f>IFERROR(IF(AE87=リスト!$C$2,(1-3.142*(E87/((E87+1)*2))^2)*(R87-(1-V87/(Z87+AC87*(W87-Z87)))*U87-(AN87+AM87)/(3.142*(Z87+AC87*(W87-Z87)))*(2/E87)^2)*100,AW87*(AX87-AY87)*100),"")</f>
        <v/>
      </c>
      <c r="AQ87" s="197" t="str">
        <f t="shared" si="14"/>
        <v/>
      </c>
      <c r="AR87" s="195" t="str">
        <f t="shared" si="15"/>
        <v/>
      </c>
      <c r="AS87" s="195" t="str">
        <f t="shared" si="16"/>
        <v/>
      </c>
      <c r="AT87" s="195" t="str">
        <f t="shared" si="17"/>
        <v/>
      </c>
      <c r="AU87" s="193" t="str">
        <f t="shared" si="18"/>
        <v/>
      </c>
      <c r="AV87" s="193" t="str">
        <f>IF(OR(AD87=リスト!$B$3,AD87=リスト!$B$5,許容浮上量&lt;AP87),AD87,リスト!$B$5)</f>
        <v/>
      </c>
      <c r="AW87" s="198" t="str">
        <f t="shared" si="19"/>
        <v/>
      </c>
      <c r="AX87" s="199" t="str">
        <f t="shared" si="20"/>
        <v/>
      </c>
      <c r="AY87" s="205" t="str">
        <f t="shared" si="21"/>
        <v/>
      </c>
      <c r="AZ87" s="204" t="str">
        <f>IF(OR(BO87=リスト!$B$3,BO87=リスト!$B$5,BO87=""),"","10^-2")</f>
        <v/>
      </c>
      <c r="BA87" s="200" t="str">
        <f>IF(OR(BO87=リスト!$B$3,BO87=リスト!$B$5,BO87=""),"",2)</f>
        <v/>
      </c>
      <c r="BB87" s="195" t="str">
        <f>IFERROR(IF(OR(BO87=リスト!$B$3,BO87=リスト!$B$5,BO87=""),"",V87*U87+(R87-U87)/2*(W87-Z87)),"")</f>
        <v/>
      </c>
      <c r="BC87" s="195" t="str">
        <f>IF(OR(BO87=リスト!$B$3,BO87=リスト!$B$5,BO87=""),"",40)</f>
        <v/>
      </c>
      <c r="BD87" s="195" t="str">
        <f t="shared" si="22"/>
        <v/>
      </c>
      <c r="BE87" s="195" t="str">
        <f t="shared" si="23"/>
        <v/>
      </c>
      <c r="BF87" s="195" t="str">
        <f t="shared" si="24"/>
        <v/>
      </c>
      <c r="BG87" s="195" t="str">
        <f>IF(OR(BO87=リスト!$B$3,BO87=リスト!$B$5,BO87=""),"",0.6)</f>
        <v/>
      </c>
      <c r="BH87" s="201" t="str">
        <f>IF(OR(BO87=リスト!$B$3,BO87=リスト!$B$5,BO87=""),"",AG87)</f>
        <v/>
      </c>
      <c r="BI87" s="195" t="str">
        <f>IF(OR(BO87=リスト!$B$3,BO87=リスト!$B$5,BO87=""),"",AM87)</f>
        <v/>
      </c>
      <c r="BJ87" s="195" t="str">
        <f>IF(OR(BO87=リスト!$B$3,BO87=リスト!$B$5,BO87=""),"",AN87)</f>
        <v/>
      </c>
      <c r="BK87" s="202" t="str">
        <f>IFERROR(IF(BM87=リスト!$C$2,(1-3.142*(E87/(2*(E87+1)))^2)*(R87-(1-AG87*V87/(Z87+AG87*BG87*(W87-Z87)))*U87-(AN87+AM87)/(3.142*(Z87+AG87*BG87*(W87-Z87)))*(2/E87)^2)*100,(AW87*(BV87-BX87)*100)),"")</f>
        <v/>
      </c>
      <c r="BL87" s="202" t="str">
        <f>IFERROR(IF(BM87=リスト!$C$2,(1-3.142*(E87/(2*(E87+1)))^2)*(R87-(1-AG87*V87/(Z87+AG87*BG87*(W87-Z87)))*U87-(AN87+BF87+AM87)/(3.142*(Z87+AG87*BG87*(W87-Z87)))*(2/E87)^2)*100,(AW87*(BV87-BW87)*100)),"")</f>
        <v/>
      </c>
      <c r="BM87" s="193" t="str">
        <f>IF(OR(BO87=リスト!$B$3,BO87=リスト!$B$5),"",AU87)</f>
        <v/>
      </c>
      <c r="BN87" s="196" t="str">
        <f>IF(OR(BO87=リスト!$B$3,BO87=リスト!$B$5),"",AF87)</f>
        <v/>
      </c>
      <c r="BO87" s="193" t="str">
        <f t="shared" si="25"/>
        <v/>
      </c>
      <c r="BP87" s="193" t="str">
        <f>IF(OR(BO87=リスト!$B$3,BO87=リスト!$B$5,BO87=""),"",IF(許容浮上量+1&lt;=BK87,リスト!$F$2,リスト!$F$3))</f>
        <v/>
      </c>
      <c r="BQ87" s="202" t="str">
        <f>IF(OR(BO87=リスト!$B$3,BO87=リスト!$B$5,BO87=""),"",20)</f>
        <v/>
      </c>
      <c r="BR87" s="195" t="str">
        <f t="shared" si="26"/>
        <v/>
      </c>
      <c r="BS87" s="195" t="str">
        <f t="shared" si="27"/>
        <v/>
      </c>
      <c r="BT87" s="198" t="str">
        <f t="shared" si="28"/>
        <v/>
      </c>
      <c r="BU87" s="198" t="str">
        <f t="shared" si="29"/>
        <v/>
      </c>
      <c r="BV87" s="198" t="str">
        <f t="shared" si="30"/>
        <v/>
      </c>
      <c r="BW87" s="198" t="str">
        <f t="shared" si="31"/>
        <v/>
      </c>
      <c r="BX87" s="205" t="str">
        <f t="shared" si="32"/>
        <v/>
      </c>
      <c r="BY87" s="206" t="str">
        <f>IFERROR(IF(CC87=リスト!$C$2,(CH87-BZ87/(100*CG87))/CI87*CJ87-AN87-AM87,(CH87-BZ87/(100*AW87))/CI87*CJ87-AN87-AM87),"")</f>
        <v/>
      </c>
      <c r="BZ87" s="196" t="str">
        <f>IF(OR(CE87=リスト!$B$3,CE87=リスト!$B$5,CF87=リスト!$F$3,CE87=""),"",許容浮上量)</f>
        <v/>
      </c>
      <c r="CA87" s="198" t="str">
        <f>IF(OR(CE87=リスト!$B$3,CE87=リスト!$B$5,CF87=リスト!$F$3,CE87=""),"",CK87)</f>
        <v/>
      </c>
      <c r="CB87" s="196" t="str">
        <f t="shared" si="33"/>
        <v/>
      </c>
      <c r="CC87" s="193" t="str">
        <f>IF(OR(CE87=リスト!$B$3,CE87=リスト!$B$5,CF87=リスト!$F$3,CE87=""),"",BM87)</f>
        <v/>
      </c>
      <c r="CD87" s="196" t="str">
        <f>IF(OR(CE87=リスト!$B$3,CE87=リスト!$B$5,CF87=リスト!$F$3,CE87=""),"",AH87)</f>
        <v/>
      </c>
      <c r="CE87" s="193" t="str">
        <f t="shared" si="34"/>
        <v/>
      </c>
      <c r="CF87" s="193" t="str">
        <f t="shared" si="35"/>
        <v/>
      </c>
      <c r="CG87" s="198" t="str">
        <f t="shared" si="36"/>
        <v/>
      </c>
      <c r="CH87" s="198" t="str">
        <f t="shared" si="37"/>
        <v/>
      </c>
      <c r="CI87" s="198" t="str">
        <f t="shared" si="38"/>
        <v/>
      </c>
      <c r="CJ87" s="198" t="str">
        <f t="shared" si="39"/>
        <v/>
      </c>
      <c r="CK87" s="205" t="str">
        <f t="shared" si="40"/>
        <v/>
      </c>
      <c r="CL87" s="204" t="str">
        <f>IF(AND(CE87=リスト!$B$4,CF87=リスト!$F$2),リスト!$B$3,CE87)</f>
        <v/>
      </c>
      <c r="CM87" s="193" t="str">
        <f>IF(CL87=リスト!$B$3,"",IF(CL87=リスト!$B$5,"("&amp;リスト!$F$3&amp;")",CF87))</f>
        <v/>
      </c>
      <c r="CN87" s="196" t="str">
        <f>IF(CL87=リスト!$B$3,"",AF87)</f>
        <v/>
      </c>
      <c r="CO87" s="196" t="str">
        <f>IF(OR(CL87=リスト!$B$3,CL87=リスト!$B$5,CL87=リスト!$B$4),"",CD87)</f>
        <v/>
      </c>
      <c r="CP87" s="196" t="str">
        <f>IF(OR(CL87=リスト!$B$3,CL87=リスト!$B$5),"",IF(CB87&lt;40,40,CB87))</f>
        <v/>
      </c>
      <c r="CQ87" s="203" t="str">
        <f>IF(CL87=リスト!$B$5,リスト!$G$2,"")</f>
        <v/>
      </c>
    </row>
    <row r="88" spans="2:95" ht="26.25" customHeight="1">
      <c r="B88" s="243">
        <v>25</v>
      </c>
      <c r="C88" s="244"/>
      <c r="D88" s="245"/>
      <c r="E88" s="246"/>
      <c r="F88" s="246"/>
      <c r="G88" s="247" t="str">
        <f>IF(AE88=リスト!$C$2,"－",IF(AE88=リスト!$C$3,1.05,""))</f>
        <v/>
      </c>
      <c r="H88" s="246"/>
      <c r="I88" s="246"/>
      <c r="J88" s="246"/>
      <c r="K88" s="246"/>
      <c r="L88" s="246"/>
      <c r="M88" s="246"/>
      <c r="N88" s="246"/>
      <c r="O88" s="246"/>
      <c r="P88" s="246"/>
      <c r="Q88" s="246"/>
      <c r="R88" s="248">
        <f t="shared" si="0"/>
        <v>0</v>
      </c>
      <c r="S88" s="247" t="str">
        <f t="shared" si="1"/>
        <v/>
      </c>
      <c r="T88" s="247"/>
      <c r="U88" s="247"/>
      <c r="V88" s="245" t="str">
        <f t="shared" si="2"/>
        <v/>
      </c>
      <c r="W88" s="245" t="str">
        <f t="shared" si="3"/>
        <v/>
      </c>
      <c r="X88" s="245" t="str">
        <f t="shared" si="4"/>
        <v/>
      </c>
      <c r="Y88" s="245" t="str">
        <f t="shared" si="5"/>
        <v/>
      </c>
      <c r="Z88" s="249" t="str">
        <f t="shared" si="6"/>
        <v/>
      </c>
      <c r="AA88" s="250" t="str">
        <f t="shared" si="7"/>
        <v/>
      </c>
      <c r="AB88" s="250" t="str">
        <f t="shared" si="8"/>
        <v/>
      </c>
      <c r="AC88" s="251" t="str">
        <f t="shared" si="9"/>
        <v/>
      </c>
      <c r="AD88" s="252" t="str">
        <f>IF(OR(C88="",D88=""),"",IF(OR(10&lt;=S88,2.2&lt;F88),リスト!$B$3,IF(OR(D88=リスト!$A$2,F88&lt;0.9,S88&lt;=1.5),リスト!$B$4,リスト!$B$2)))</f>
        <v/>
      </c>
      <c r="AE88" s="253" t="str">
        <f>IF(OR(C88="",AD88=""),"",IF(N88="",リスト!$C$2,リスト!$C$3))</f>
        <v/>
      </c>
      <c r="AF88" s="254" t="str">
        <f>IF(OR(C88="",AD88=""),"",IF(D88&lt;=リスト!$A$5,リスト!$D$2,IF(D88=リスト!$A$6,リスト!$D$3,IF(D88=リスト!$A$7,リスト!$D$4,""))))</f>
        <v/>
      </c>
      <c r="AG88" s="255" t="str" cm="1">
        <f t="array" ref="AG88">IFERROR(INDEX(加味率リスト!$A$2:$J$25,MATCH(D88&amp;AF88,加味率リスト!$A$2:$A$25&amp;加味率リスト!$B$2:$B$25,0),10),"")</f>
        <v/>
      </c>
      <c r="AH88" s="256" t="str">
        <f>IF(S88="","",IF(S88&lt;3,リスト!$E$3,IF(S88&lt;5,リスト!$E$4,IF(S88&lt;7,リスト!$E$5,リスト!$E$6))))</f>
        <v/>
      </c>
      <c r="AI88" s="192" t="str">
        <f t="shared" si="10"/>
        <v/>
      </c>
      <c r="AJ88" s="193" t="str">
        <f t="shared" si="11"/>
        <v/>
      </c>
      <c r="AK88" s="141" t="str">
        <f t="shared" si="12"/>
        <v/>
      </c>
      <c r="AL88" s="194" t="str">
        <f>IFERROR(IF(AD88="","",IF(AE88=リスト!$C$2,"－",ROUND((3.142/4*E88^2*(N88+K88+J88+I88+H88)-3.142/4*(0.82^2*H88+(0.82^2+G88^2)/2*J88+G88^2*K88+(G88^2+E88^2)/2*N88))*(U88*V88+(R88-U88)*W88)/R88,2))),"")</f>
        <v/>
      </c>
      <c r="AM88" s="195" t="str">
        <f>IFERROR(IF(AD88="","",IF(AE88=リスト!$C$2,T88,T88+AL88)),"")</f>
        <v/>
      </c>
      <c r="AN88" s="195" t="str">
        <f>IFERROR(IF(AD88="","",IF(AE88=リスト!$C$2,3.142*E88*U88*AA88*V88*U88/2*TAN(X88/180*3.142),3.142*G88*U88*AA88*V88*U88/2*TAN(X88/180*3.142))),"")</f>
        <v/>
      </c>
      <c r="AO88" s="196" t="str">
        <f t="shared" si="13"/>
        <v/>
      </c>
      <c r="AP88" s="196" t="str">
        <f>IFERROR(IF(AE88=リスト!$C$2,(1-3.142*(E88/((E88+1)*2))^2)*(R88-(1-V88/(Z88+AC88*(W88-Z88)))*U88-(AN88+AM88)/(3.142*(Z88+AC88*(W88-Z88)))*(2/E88)^2)*100,AW88*(AX88-AY88)*100),"")</f>
        <v/>
      </c>
      <c r="AQ88" s="197" t="str">
        <f t="shared" si="14"/>
        <v/>
      </c>
      <c r="AR88" s="195" t="str">
        <f t="shared" si="15"/>
        <v/>
      </c>
      <c r="AS88" s="195" t="str">
        <f t="shared" si="16"/>
        <v/>
      </c>
      <c r="AT88" s="195" t="str">
        <f t="shared" si="17"/>
        <v/>
      </c>
      <c r="AU88" s="193" t="str">
        <f t="shared" si="18"/>
        <v/>
      </c>
      <c r="AV88" s="193" t="str">
        <f>IF(OR(AD88=リスト!$B$3,AD88=リスト!$B$5,許容浮上量&lt;AP88),AD88,リスト!$B$5)</f>
        <v/>
      </c>
      <c r="AW88" s="198" t="str">
        <f t="shared" si="19"/>
        <v/>
      </c>
      <c r="AX88" s="199" t="str">
        <f t="shared" si="20"/>
        <v/>
      </c>
      <c r="AY88" s="205" t="str">
        <f t="shared" si="21"/>
        <v/>
      </c>
      <c r="AZ88" s="204" t="str">
        <f>IF(OR(BO88=リスト!$B$3,BO88=リスト!$B$5,BO88=""),"","10^-2")</f>
        <v/>
      </c>
      <c r="BA88" s="200" t="str">
        <f>IF(OR(BO88=リスト!$B$3,BO88=リスト!$B$5,BO88=""),"",2)</f>
        <v/>
      </c>
      <c r="BB88" s="195" t="str">
        <f>IFERROR(IF(OR(BO88=リスト!$B$3,BO88=リスト!$B$5,BO88=""),"",V88*U88+(R88-U88)/2*(W88-Z88)),"")</f>
        <v/>
      </c>
      <c r="BC88" s="195" t="str">
        <f>IF(OR(BO88=リスト!$B$3,BO88=リスト!$B$5,BO88=""),"",40)</f>
        <v/>
      </c>
      <c r="BD88" s="195" t="str">
        <f t="shared" si="22"/>
        <v/>
      </c>
      <c r="BE88" s="195" t="str">
        <f t="shared" si="23"/>
        <v/>
      </c>
      <c r="BF88" s="195" t="str">
        <f t="shared" si="24"/>
        <v/>
      </c>
      <c r="BG88" s="195" t="str">
        <f>IF(OR(BO88=リスト!$B$3,BO88=リスト!$B$5,BO88=""),"",0.6)</f>
        <v/>
      </c>
      <c r="BH88" s="201" t="str">
        <f>IF(OR(BO88=リスト!$B$3,BO88=リスト!$B$5,BO88=""),"",AG88)</f>
        <v/>
      </c>
      <c r="BI88" s="195" t="str">
        <f>IF(OR(BO88=リスト!$B$3,BO88=リスト!$B$5,BO88=""),"",AM88)</f>
        <v/>
      </c>
      <c r="BJ88" s="195" t="str">
        <f>IF(OR(BO88=リスト!$B$3,BO88=リスト!$B$5,BO88=""),"",AN88)</f>
        <v/>
      </c>
      <c r="BK88" s="202" t="str">
        <f>IFERROR(IF(BM88=リスト!$C$2,(1-3.142*(E88/(2*(E88+1)))^2)*(R88-(1-AG88*V88/(Z88+AG88*BG88*(W88-Z88)))*U88-(AN88+AM88)/(3.142*(Z88+AG88*BG88*(W88-Z88)))*(2/E88)^2)*100,(AW88*(BV88-BX88)*100)),"")</f>
        <v/>
      </c>
      <c r="BL88" s="202" t="str">
        <f>IFERROR(IF(BM88=リスト!$C$2,(1-3.142*(E88/(2*(E88+1)))^2)*(R88-(1-AG88*V88/(Z88+AG88*BG88*(W88-Z88)))*U88-(AN88+BF88+AM88)/(3.142*(Z88+AG88*BG88*(W88-Z88)))*(2/E88)^2)*100,(AW88*(BV88-BW88)*100)),"")</f>
        <v/>
      </c>
      <c r="BM88" s="193" t="str">
        <f>IF(OR(BO88=リスト!$B$3,BO88=リスト!$B$5),"",AU88)</f>
        <v/>
      </c>
      <c r="BN88" s="196" t="str">
        <f>IF(OR(BO88=リスト!$B$3,BO88=リスト!$B$5),"",AF88)</f>
        <v/>
      </c>
      <c r="BO88" s="193" t="str">
        <f t="shared" si="25"/>
        <v/>
      </c>
      <c r="BP88" s="193" t="str">
        <f>IF(OR(BO88=リスト!$B$3,BO88=リスト!$B$5,BO88=""),"",IF(許容浮上量+1&lt;=BK88,リスト!$F$2,リスト!$F$3))</f>
        <v/>
      </c>
      <c r="BQ88" s="202" t="str">
        <f>IF(OR(BO88=リスト!$B$3,BO88=リスト!$B$5,BO88=""),"",20)</f>
        <v/>
      </c>
      <c r="BR88" s="195" t="str">
        <f t="shared" si="26"/>
        <v/>
      </c>
      <c r="BS88" s="195" t="str">
        <f t="shared" si="27"/>
        <v/>
      </c>
      <c r="BT88" s="198" t="str">
        <f t="shared" si="28"/>
        <v/>
      </c>
      <c r="BU88" s="198" t="str">
        <f t="shared" si="29"/>
        <v/>
      </c>
      <c r="BV88" s="198" t="str">
        <f t="shared" si="30"/>
        <v/>
      </c>
      <c r="BW88" s="198" t="str">
        <f t="shared" si="31"/>
        <v/>
      </c>
      <c r="BX88" s="205" t="str">
        <f t="shared" si="32"/>
        <v/>
      </c>
      <c r="BY88" s="206" t="str">
        <f>IFERROR(IF(CC88=リスト!$C$2,(CH88-BZ88/(100*CG88))/CI88*CJ88-AN88-AM88,(CH88-BZ88/(100*AW88))/CI88*CJ88-AN88-AM88),"")</f>
        <v/>
      </c>
      <c r="BZ88" s="196" t="str">
        <f>IF(OR(CE88=リスト!$B$3,CE88=リスト!$B$5,CF88=リスト!$F$3,CE88=""),"",許容浮上量)</f>
        <v/>
      </c>
      <c r="CA88" s="198" t="str">
        <f>IF(OR(CE88=リスト!$B$3,CE88=リスト!$B$5,CF88=リスト!$F$3,CE88=""),"",CK88)</f>
        <v/>
      </c>
      <c r="CB88" s="196" t="str">
        <f t="shared" si="33"/>
        <v/>
      </c>
      <c r="CC88" s="193" t="str">
        <f>IF(OR(CE88=リスト!$B$3,CE88=リスト!$B$5,CF88=リスト!$F$3,CE88=""),"",BM88)</f>
        <v/>
      </c>
      <c r="CD88" s="196" t="str">
        <f>IF(OR(CE88=リスト!$B$3,CE88=リスト!$B$5,CF88=リスト!$F$3,CE88=""),"",AH88)</f>
        <v/>
      </c>
      <c r="CE88" s="193" t="str">
        <f t="shared" si="34"/>
        <v/>
      </c>
      <c r="CF88" s="193" t="str">
        <f t="shared" si="35"/>
        <v/>
      </c>
      <c r="CG88" s="198" t="str">
        <f t="shared" si="36"/>
        <v/>
      </c>
      <c r="CH88" s="198" t="str">
        <f t="shared" si="37"/>
        <v/>
      </c>
      <c r="CI88" s="198" t="str">
        <f t="shared" si="38"/>
        <v/>
      </c>
      <c r="CJ88" s="198" t="str">
        <f t="shared" si="39"/>
        <v/>
      </c>
      <c r="CK88" s="205" t="str">
        <f t="shared" si="40"/>
        <v/>
      </c>
      <c r="CL88" s="204" t="str">
        <f>IF(AND(CE88=リスト!$B$4,CF88=リスト!$F$2),リスト!$B$3,CE88)</f>
        <v/>
      </c>
      <c r="CM88" s="193" t="str">
        <f>IF(CL88=リスト!$B$3,"",IF(CL88=リスト!$B$5,"("&amp;リスト!$F$3&amp;")",CF88))</f>
        <v/>
      </c>
      <c r="CN88" s="196" t="str">
        <f>IF(CL88=リスト!$B$3,"",AF88)</f>
        <v/>
      </c>
      <c r="CO88" s="196" t="str">
        <f>IF(OR(CL88=リスト!$B$3,CL88=リスト!$B$5,CL88=リスト!$B$4),"",CD88)</f>
        <v/>
      </c>
      <c r="CP88" s="196" t="str">
        <f>IF(OR(CL88=リスト!$B$3,CL88=リスト!$B$5),"",IF(CB88&lt;40,40,CB88))</f>
        <v/>
      </c>
      <c r="CQ88" s="203" t="str">
        <f>IF(CL88=リスト!$B$5,リスト!$G$2,"")</f>
        <v/>
      </c>
    </row>
    <row r="89" spans="2:95" ht="26.25" customHeight="1">
      <c r="B89" s="243">
        <v>26</v>
      </c>
      <c r="C89" s="244"/>
      <c r="D89" s="245"/>
      <c r="E89" s="246"/>
      <c r="F89" s="246"/>
      <c r="G89" s="247" t="str">
        <f>IF(AE89=リスト!$C$2,"－",IF(AE89=リスト!$C$3,1.05,""))</f>
        <v/>
      </c>
      <c r="H89" s="246"/>
      <c r="I89" s="246"/>
      <c r="J89" s="246"/>
      <c r="K89" s="246"/>
      <c r="L89" s="246"/>
      <c r="M89" s="246"/>
      <c r="N89" s="246"/>
      <c r="O89" s="246"/>
      <c r="P89" s="246"/>
      <c r="Q89" s="246"/>
      <c r="R89" s="248">
        <f t="shared" si="0"/>
        <v>0</v>
      </c>
      <c r="S89" s="247" t="str">
        <f t="shared" si="1"/>
        <v/>
      </c>
      <c r="T89" s="247"/>
      <c r="U89" s="247"/>
      <c r="V89" s="245" t="str">
        <f t="shared" si="2"/>
        <v/>
      </c>
      <c r="W89" s="245" t="str">
        <f t="shared" si="3"/>
        <v/>
      </c>
      <c r="X89" s="245" t="str">
        <f t="shared" si="4"/>
        <v/>
      </c>
      <c r="Y89" s="245" t="str">
        <f t="shared" si="5"/>
        <v/>
      </c>
      <c r="Z89" s="249" t="str">
        <f t="shared" si="6"/>
        <v/>
      </c>
      <c r="AA89" s="250" t="str">
        <f t="shared" si="7"/>
        <v/>
      </c>
      <c r="AB89" s="250" t="str">
        <f t="shared" si="8"/>
        <v/>
      </c>
      <c r="AC89" s="251" t="str">
        <f t="shared" si="9"/>
        <v/>
      </c>
      <c r="AD89" s="252" t="str">
        <f>IF(OR(C89="",D89=""),"",IF(OR(10&lt;=S89,2.2&lt;F89),リスト!$B$3,IF(OR(D89=リスト!$A$2,F89&lt;0.9,S89&lt;=1.5),リスト!$B$4,リスト!$B$2)))</f>
        <v/>
      </c>
      <c r="AE89" s="253" t="str">
        <f>IF(OR(C89="",AD89=""),"",IF(N89="",リスト!$C$2,リスト!$C$3))</f>
        <v/>
      </c>
      <c r="AF89" s="254" t="str">
        <f>IF(OR(C89="",AD89=""),"",IF(D89&lt;=リスト!$A$5,リスト!$D$2,IF(D89=リスト!$A$6,リスト!$D$3,IF(D89=リスト!$A$7,リスト!$D$4,""))))</f>
        <v/>
      </c>
      <c r="AG89" s="255" t="str" cm="1">
        <f t="array" ref="AG89">IFERROR(INDEX(加味率リスト!$A$2:$J$25,MATCH(D89&amp;AF89,加味率リスト!$A$2:$A$25&amp;加味率リスト!$B$2:$B$25,0),10),"")</f>
        <v/>
      </c>
      <c r="AH89" s="256" t="str">
        <f>IF(S89="","",IF(S89&lt;3,リスト!$E$3,IF(S89&lt;5,リスト!$E$4,IF(S89&lt;7,リスト!$E$5,リスト!$E$6))))</f>
        <v/>
      </c>
      <c r="AI89" s="192" t="str">
        <f t="shared" si="10"/>
        <v/>
      </c>
      <c r="AJ89" s="193" t="str">
        <f t="shared" si="11"/>
        <v/>
      </c>
      <c r="AK89" s="141" t="str">
        <f t="shared" si="12"/>
        <v/>
      </c>
      <c r="AL89" s="194" t="str">
        <f>IFERROR(IF(AD89="","",IF(AE89=リスト!$C$2,"－",ROUND((3.142/4*E89^2*(N89+K89+J89+I89+H89)-3.142/4*(0.82^2*H89+(0.82^2+G89^2)/2*J89+G89^2*K89+(G89^2+E89^2)/2*N89))*(U89*V89+(R89-U89)*W89)/R89,2))),"")</f>
        <v/>
      </c>
      <c r="AM89" s="195" t="str">
        <f>IFERROR(IF(AD89="","",IF(AE89=リスト!$C$2,T89,T89+AL89)),"")</f>
        <v/>
      </c>
      <c r="AN89" s="195" t="str">
        <f>IFERROR(IF(AD89="","",IF(AE89=リスト!$C$2,3.142*E89*U89*AA89*V89*U89/2*TAN(X89/180*3.142),3.142*G89*U89*AA89*V89*U89/2*TAN(X89/180*3.142))),"")</f>
        <v/>
      </c>
      <c r="AO89" s="196" t="str">
        <f t="shared" si="13"/>
        <v/>
      </c>
      <c r="AP89" s="196" t="str">
        <f>IFERROR(IF(AE89=リスト!$C$2,(1-3.142*(E89/((E89+1)*2))^2)*(R89-(1-V89/(Z89+AC89*(W89-Z89)))*U89-(AN89+AM89)/(3.142*(Z89+AC89*(W89-Z89)))*(2/E89)^2)*100,AW89*(AX89-AY89)*100),"")</f>
        <v/>
      </c>
      <c r="AQ89" s="197" t="str">
        <f t="shared" si="14"/>
        <v/>
      </c>
      <c r="AR89" s="195" t="str">
        <f t="shared" si="15"/>
        <v/>
      </c>
      <c r="AS89" s="195" t="str">
        <f t="shared" si="16"/>
        <v/>
      </c>
      <c r="AT89" s="195" t="str">
        <f t="shared" si="17"/>
        <v/>
      </c>
      <c r="AU89" s="193" t="str">
        <f t="shared" si="18"/>
        <v/>
      </c>
      <c r="AV89" s="193" t="str">
        <f>IF(OR(AD89=リスト!$B$3,AD89=リスト!$B$5,許容浮上量&lt;AP89),AD89,リスト!$B$5)</f>
        <v/>
      </c>
      <c r="AW89" s="198" t="str">
        <f t="shared" si="19"/>
        <v/>
      </c>
      <c r="AX89" s="199" t="str">
        <f t="shared" si="20"/>
        <v/>
      </c>
      <c r="AY89" s="205" t="str">
        <f t="shared" si="21"/>
        <v/>
      </c>
      <c r="AZ89" s="204" t="str">
        <f>IF(OR(BO89=リスト!$B$3,BO89=リスト!$B$5,BO89=""),"","10^-2")</f>
        <v/>
      </c>
      <c r="BA89" s="200" t="str">
        <f>IF(OR(BO89=リスト!$B$3,BO89=リスト!$B$5,BO89=""),"",2)</f>
        <v/>
      </c>
      <c r="BB89" s="195" t="str">
        <f>IFERROR(IF(OR(BO89=リスト!$B$3,BO89=リスト!$B$5,BO89=""),"",V89*U89+(R89-U89)/2*(W89-Z89)),"")</f>
        <v/>
      </c>
      <c r="BC89" s="195" t="str">
        <f>IF(OR(BO89=リスト!$B$3,BO89=リスト!$B$5,BO89=""),"",40)</f>
        <v/>
      </c>
      <c r="BD89" s="195" t="str">
        <f t="shared" si="22"/>
        <v/>
      </c>
      <c r="BE89" s="195" t="str">
        <f t="shared" si="23"/>
        <v/>
      </c>
      <c r="BF89" s="195" t="str">
        <f t="shared" si="24"/>
        <v/>
      </c>
      <c r="BG89" s="195" t="str">
        <f>IF(OR(BO89=リスト!$B$3,BO89=リスト!$B$5,BO89=""),"",0.6)</f>
        <v/>
      </c>
      <c r="BH89" s="201" t="str">
        <f>IF(OR(BO89=リスト!$B$3,BO89=リスト!$B$5,BO89=""),"",AG89)</f>
        <v/>
      </c>
      <c r="BI89" s="195" t="str">
        <f>IF(OR(BO89=リスト!$B$3,BO89=リスト!$B$5,BO89=""),"",AM89)</f>
        <v/>
      </c>
      <c r="BJ89" s="195" t="str">
        <f>IF(OR(BO89=リスト!$B$3,BO89=リスト!$B$5,BO89=""),"",AN89)</f>
        <v/>
      </c>
      <c r="BK89" s="202" t="str">
        <f>IFERROR(IF(BM89=リスト!$C$2,(1-3.142*(E89/(2*(E89+1)))^2)*(R89-(1-AG89*V89/(Z89+AG89*BG89*(W89-Z89)))*U89-(AN89+AM89)/(3.142*(Z89+AG89*BG89*(W89-Z89)))*(2/E89)^2)*100,(AW89*(BV89-BX89)*100)),"")</f>
        <v/>
      </c>
      <c r="BL89" s="202" t="str">
        <f>IFERROR(IF(BM89=リスト!$C$2,(1-3.142*(E89/(2*(E89+1)))^2)*(R89-(1-AG89*V89/(Z89+AG89*BG89*(W89-Z89)))*U89-(AN89+BF89+AM89)/(3.142*(Z89+AG89*BG89*(W89-Z89)))*(2/E89)^2)*100,(AW89*(BV89-BW89)*100)),"")</f>
        <v/>
      </c>
      <c r="BM89" s="193" t="str">
        <f>IF(OR(BO89=リスト!$B$3,BO89=リスト!$B$5),"",AU89)</f>
        <v/>
      </c>
      <c r="BN89" s="196" t="str">
        <f>IF(OR(BO89=リスト!$B$3,BO89=リスト!$B$5),"",AF89)</f>
        <v/>
      </c>
      <c r="BO89" s="193" t="str">
        <f t="shared" si="25"/>
        <v/>
      </c>
      <c r="BP89" s="193" t="str">
        <f>IF(OR(BO89=リスト!$B$3,BO89=リスト!$B$5,BO89=""),"",IF(許容浮上量+1&lt;=BK89,リスト!$F$2,リスト!$F$3))</f>
        <v/>
      </c>
      <c r="BQ89" s="202" t="str">
        <f>IF(OR(BO89=リスト!$B$3,BO89=リスト!$B$5,BO89=""),"",20)</f>
        <v/>
      </c>
      <c r="BR89" s="195" t="str">
        <f t="shared" si="26"/>
        <v/>
      </c>
      <c r="BS89" s="195" t="str">
        <f t="shared" si="27"/>
        <v/>
      </c>
      <c r="BT89" s="198" t="str">
        <f t="shared" si="28"/>
        <v/>
      </c>
      <c r="BU89" s="198" t="str">
        <f t="shared" si="29"/>
        <v/>
      </c>
      <c r="BV89" s="198" t="str">
        <f t="shared" si="30"/>
        <v/>
      </c>
      <c r="BW89" s="198" t="str">
        <f t="shared" si="31"/>
        <v/>
      </c>
      <c r="BX89" s="205" t="str">
        <f t="shared" si="32"/>
        <v/>
      </c>
      <c r="BY89" s="206" t="str">
        <f>IFERROR(IF(CC89=リスト!$C$2,(CH89-BZ89/(100*CG89))/CI89*CJ89-AN89-AM89,(CH89-BZ89/(100*AW89))/CI89*CJ89-AN89-AM89),"")</f>
        <v/>
      </c>
      <c r="BZ89" s="196" t="str">
        <f>IF(OR(CE89=リスト!$B$3,CE89=リスト!$B$5,CF89=リスト!$F$3,CE89=""),"",許容浮上量)</f>
        <v/>
      </c>
      <c r="CA89" s="198" t="str">
        <f>IF(OR(CE89=リスト!$B$3,CE89=リスト!$B$5,CF89=リスト!$F$3,CE89=""),"",CK89)</f>
        <v/>
      </c>
      <c r="CB89" s="196" t="str">
        <f t="shared" si="33"/>
        <v/>
      </c>
      <c r="CC89" s="193" t="str">
        <f>IF(OR(CE89=リスト!$B$3,CE89=リスト!$B$5,CF89=リスト!$F$3,CE89=""),"",BM89)</f>
        <v/>
      </c>
      <c r="CD89" s="196" t="str">
        <f>IF(OR(CE89=リスト!$B$3,CE89=リスト!$B$5,CF89=リスト!$F$3,CE89=""),"",AH89)</f>
        <v/>
      </c>
      <c r="CE89" s="193" t="str">
        <f t="shared" si="34"/>
        <v/>
      </c>
      <c r="CF89" s="193" t="str">
        <f t="shared" si="35"/>
        <v/>
      </c>
      <c r="CG89" s="198" t="str">
        <f t="shared" si="36"/>
        <v/>
      </c>
      <c r="CH89" s="198" t="str">
        <f t="shared" si="37"/>
        <v/>
      </c>
      <c r="CI89" s="198" t="str">
        <f t="shared" si="38"/>
        <v/>
      </c>
      <c r="CJ89" s="198" t="str">
        <f t="shared" si="39"/>
        <v/>
      </c>
      <c r="CK89" s="205" t="str">
        <f t="shared" si="40"/>
        <v/>
      </c>
      <c r="CL89" s="204" t="str">
        <f>IF(AND(CE89=リスト!$B$4,CF89=リスト!$F$2),リスト!$B$3,CE89)</f>
        <v/>
      </c>
      <c r="CM89" s="193" t="str">
        <f>IF(CL89=リスト!$B$3,"",IF(CL89=リスト!$B$5,"("&amp;リスト!$F$3&amp;")",CF89))</f>
        <v/>
      </c>
      <c r="CN89" s="196" t="str">
        <f>IF(CL89=リスト!$B$3,"",AF89)</f>
        <v/>
      </c>
      <c r="CO89" s="196" t="str">
        <f>IF(OR(CL89=リスト!$B$3,CL89=リスト!$B$5,CL89=リスト!$B$4),"",CD89)</f>
        <v/>
      </c>
      <c r="CP89" s="196" t="str">
        <f>IF(OR(CL89=リスト!$B$3,CL89=リスト!$B$5),"",IF(CB89&lt;40,40,CB89))</f>
        <v/>
      </c>
      <c r="CQ89" s="203" t="str">
        <f>IF(CL89=リスト!$B$5,リスト!$G$2,"")</f>
        <v/>
      </c>
    </row>
    <row r="90" spans="2:95" ht="26.25" customHeight="1">
      <c r="B90" s="243">
        <v>27</v>
      </c>
      <c r="C90" s="244"/>
      <c r="D90" s="245"/>
      <c r="E90" s="246"/>
      <c r="F90" s="246"/>
      <c r="G90" s="247" t="str">
        <f>IF(AE90=リスト!$C$2,"－",IF(AE90=リスト!$C$3,1.05,""))</f>
        <v/>
      </c>
      <c r="H90" s="246"/>
      <c r="I90" s="246"/>
      <c r="J90" s="246"/>
      <c r="K90" s="246"/>
      <c r="L90" s="246"/>
      <c r="M90" s="246"/>
      <c r="N90" s="246"/>
      <c r="O90" s="246"/>
      <c r="P90" s="246"/>
      <c r="Q90" s="246"/>
      <c r="R90" s="248">
        <f t="shared" si="0"/>
        <v>0</v>
      </c>
      <c r="S90" s="247" t="str">
        <f t="shared" si="1"/>
        <v/>
      </c>
      <c r="T90" s="247"/>
      <c r="U90" s="247"/>
      <c r="V90" s="245" t="str">
        <f t="shared" si="2"/>
        <v/>
      </c>
      <c r="W90" s="245" t="str">
        <f t="shared" si="3"/>
        <v/>
      </c>
      <c r="X90" s="245" t="str">
        <f t="shared" si="4"/>
        <v/>
      </c>
      <c r="Y90" s="245" t="str">
        <f t="shared" si="5"/>
        <v/>
      </c>
      <c r="Z90" s="249" t="str">
        <f t="shared" si="6"/>
        <v/>
      </c>
      <c r="AA90" s="250" t="str">
        <f t="shared" si="7"/>
        <v/>
      </c>
      <c r="AB90" s="250" t="str">
        <f t="shared" si="8"/>
        <v/>
      </c>
      <c r="AC90" s="251" t="str">
        <f t="shared" si="9"/>
        <v/>
      </c>
      <c r="AD90" s="252" t="str">
        <f>IF(OR(C90="",D90=""),"",IF(OR(10&lt;=S90,2.2&lt;F90),リスト!$B$3,IF(OR(D90=リスト!$A$2,F90&lt;0.9,S90&lt;=1.5),リスト!$B$4,リスト!$B$2)))</f>
        <v/>
      </c>
      <c r="AE90" s="253" t="str">
        <f>IF(OR(C90="",AD90=""),"",IF(N90="",リスト!$C$2,リスト!$C$3))</f>
        <v/>
      </c>
      <c r="AF90" s="254" t="str">
        <f>IF(OR(C90="",AD90=""),"",IF(D90&lt;=リスト!$A$5,リスト!$D$2,IF(D90=リスト!$A$6,リスト!$D$3,IF(D90=リスト!$A$7,リスト!$D$4,""))))</f>
        <v/>
      </c>
      <c r="AG90" s="255" t="str" cm="1">
        <f t="array" ref="AG90">IFERROR(INDEX(加味率リスト!$A$2:$J$25,MATCH(D90&amp;AF90,加味率リスト!$A$2:$A$25&amp;加味率リスト!$B$2:$B$25,0),10),"")</f>
        <v/>
      </c>
      <c r="AH90" s="256" t="str">
        <f>IF(S90="","",IF(S90&lt;3,リスト!$E$3,IF(S90&lt;5,リスト!$E$4,IF(S90&lt;7,リスト!$E$5,リスト!$E$6))))</f>
        <v/>
      </c>
      <c r="AI90" s="192" t="str">
        <f t="shared" si="10"/>
        <v/>
      </c>
      <c r="AJ90" s="193" t="str">
        <f t="shared" si="11"/>
        <v/>
      </c>
      <c r="AK90" s="141" t="str">
        <f t="shared" si="12"/>
        <v/>
      </c>
      <c r="AL90" s="194" t="str">
        <f>IFERROR(IF(AD90="","",IF(AE90=リスト!$C$2,"－",ROUND((3.142/4*E90^2*(N90+K90+J90+I90+H90)-3.142/4*(0.82^2*H90+(0.82^2+G90^2)/2*J90+G90^2*K90+(G90^2+E90^2)/2*N90))*(U90*V90+(R90-U90)*W90)/R90,2))),"")</f>
        <v/>
      </c>
      <c r="AM90" s="195" t="str">
        <f>IFERROR(IF(AD90="","",IF(AE90=リスト!$C$2,T90,T90+AL90)),"")</f>
        <v/>
      </c>
      <c r="AN90" s="195" t="str">
        <f>IFERROR(IF(AD90="","",IF(AE90=リスト!$C$2,3.142*E90*U90*AA90*V90*U90/2*TAN(X90/180*3.142),3.142*G90*U90*AA90*V90*U90/2*TAN(X90/180*3.142))),"")</f>
        <v/>
      </c>
      <c r="AO90" s="196" t="str">
        <f t="shared" si="13"/>
        <v/>
      </c>
      <c r="AP90" s="196" t="str">
        <f>IFERROR(IF(AE90=リスト!$C$2,(1-3.142*(E90/((E90+1)*2))^2)*(R90-(1-V90/(Z90+AC90*(W90-Z90)))*U90-(AN90+AM90)/(3.142*(Z90+AC90*(W90-Z90)))*(2/E90)^2)*100,AW90*(AX90-AY90)*100),"")</f>
        <v/>
      </c>
      <c r="AQ90" s="197" t="str">
        <f t="shared" si="14"/>
        <v/>
      </c>
      <c r="AR90" s="195" t="str">
        <f t="shared" si="15"/>
        <v/>
      </c>
      <c r="AS90" s="195" t="str">
        <f t="shared" si="16"/>
        <v/>
      </c>
      <c r="AT90" s="195" t="str">
        <f t="shared" si="17"/>
        <v/>
      </c>
      <c r="AU90" s="193" t="str">
        <f t="shared" si="18"/>
        <v/>
      </c>
      <c r="AV90" s="193" t="str">
        <f>IF(OR(AD90=リスト!$B$3,AD90=リスト!$B$5,許容浮上量&lt;AP90),AD90,リスト!$B$5)</f>
        <v/>
      </c>
      <c r="AW90" s="198" t="str">
        <f t="shared" si="19"/>
        <v/>
      </c>
      <c r="AX90" s="199" t="str">
        <f t="shared" si="20"/>
        <v/>
      </c>
      <c r="AY90" s="205" t="str">
        <f t="shared" si="21"/>
        <v/>
      </c>
      <c r="AZ90" s="204" t="str">
        <f>IF(OR(BO90=リスト!$B$3,BO90=リスト!$B$5,BO90=""),"","10^-2")</f>
        <v/>
      </c>
      <c r="BA90" s="200" t="str">
        <f>IF(OR(BO90=リスト!$B$3,BO90=リスト!$B$5,BO90=""),"",2)</f>
        <v/>
      </c>
      <c r="BB90" s="195" t="str">
        <f>IFERROR(IF(OR(BO90=リスト!$B$3,BO90=リスト!$B$5,BO90=""),"",V90*U90+(R90-U90)/2*(W90-Z90)),"")</f>
        <v/>
      </c>
      <c r="BC90" s="195" t="str">
        <f>IF(OR(BO90=リスト!$B$3,BO90=リスト!$B$5,BO90=""),"",40)</f>
        <v/>
      </c>
      <c r="BD90" s="195" t="str">
        <f t="shared" si="22"/>
        <v/>
      </c>
      <c r="BE90" s="195" t="str">
        <f t="shared" si="23"/>
        <v/>
      </c>
      <c r="BF90" s="195" t="str">
        <f t="shared" si="24"/>
        <v/>
      </c>
      <c r="BG90" s="195" t="str">
        <f>IF(OR(BO90=リスト!$B$3,BO90=リスト!$B$5,BO90=""),"",0.6)</f>
        <v/>
      </c>
      <c r="BH90" s="201" t="str">
        <f>IF(OR(BO90=リスト!$B$3,BO90=リスト!$B$5,BO90=""),"",AG90)</f>
        <v/>
      </c>
      <c r="BI90" s="195" t="str">
        <f>IF(OR(BO90=リスト!$B$3,BO90=リスト!$B$5,BO90=""),"",AM90)</f>
        <v/>
      </c>
      <c r="BJ90" s="195" t="str">
        <f>IF(OR(BO90=リスト!$B$3,BO90=リスト!$B$5,BO90=""),"",AN90)</f>
        <v/>
      </c>
      <c r="BK90" s="202" t="str">
        <f>IFERROR(IF(BM90=リスト!$C$2,(1-3.142*(E90/(2*(E90+1)))^2)*(R90-(1-AG90*V90/(Z90+AG90*BG90*(W90-Z90)))*U90-(AN90+AM90)/(3.142*(Z90+AG90*BG90*(W90-Z90)))*(2/E90)^2)*100,(AW90*(BV90-BX90)*100)),"")</f>
        <v/>
      </c>
      <c r="BL90" s="202" t="str">
        <f>IFERROR(IF(BM90=リスト!$C$2,(1-3.142*(E90/(2*(E90+1)))^2)*(R90-(1-AG90*V90/(Z90+AG90*BG90*(W90-Z90)))*U90-(AN90+BF90+AM90)/(3.142*(Z90+AG90*BG90*(W90-Z90)))*(2/E90)^2)*100,(AW90*(BV90-BW90)*100)),"")</f>
        <v/>
      </c>
      <c r="BM90" s="193" t="str">
        <f>IF(OR(BO90=リスト!$B$3,BO90=リスト!$B$5),"",AU90)</f>
        <v/>
      </c>
      <c r="BN90" s="196" t="str">
        <f>IF(OR(BO90=リスト!$B$3,BO90=リスト!$B$5),"",AF90)</f>
        <v/>
      </c>
      <c r="BO90" s="193" t="str">
        <f t="shared" si="25"/>
        <v/>
      </c>
      <c r="BP90" s="193" t="str">
        <f>IF(OR(BO90=リスト!$B$3,BO90=リスト!$B$5,BO90=""),"",IF(許容浮上量+1&lt;=BK90,リスト!$F$2,リスト!$F$3))</f>
        <v/>
      </c>
      <c r="BQ90" s="202" t="str">
        <f>IF(OR(BO90=リスト!$B$3,BO90=リスト!$B$5,BO90=""),"",20)</f>
        <v/>
      </c>
      <c r="BR90" s="195" t="str">
        <f t="shared" si="26"/>
        <v/>
      </c>
      <c r="BS90" s="195" t="str">
        <f t="shared" si="27"/>
        <v/>
      </c>
      <c r="BT90" s="198" t="str">
        <f t="shared" si="28"/>
        <v/>
      </c>
      <c r="BU90" s="198" t="str">
        <f t="shared" si="29"/>
        <v/>
      </c>
      <c r="BV90" s="198" t="str">
        <f t="shared" si="30"/>
        <v/>
      </c>
      <c r="BW90" s="198" t="str">
        <f t="shared" si="31"/>
        <v/>
      </c>
      <c r="BX90" s="205" t="str">
        <f t="shared" si="32"/>
        <v/>
      </c>
      <c r="BY90" s="206" t="str">
        <f>IFERROR(IF(CC90=リスト!$C$2,(CH90-BZ90/(100*CG90))/CI90*CJ90-AN90-AM90,(CH90-BZ90/(100*AW90))/CI90*CJ90-AN90-AM90),"")</f>
        <v/>
      </c>
      <c r="BZ90" s="196" t="str">
        <f>IF(OR(CE90=リスト!$B$3,CE90=リスト!$B$5,CF90=リスト!$F$3,CE90=""),"",許容浮上量)</f>
        <v/>
      </c>
      <c r="CA90" s="198" t="str">
        <f>IF(OR(CE90=リスト!$B$3,CE90=リスト!$B$5,CF90=リスト!$F$3,CE90=""),"",CK90)</f>
        <v/>
      </c>
      <c r="CB90" s="196" t="str">
        <f t="shared" si="33"/>
        <v/>
      </c>
      <c r="CC90" s="193" t="str">
        <f>IF(OR(CE90=リスト!$B$3,CE90=リスト!$B$5,CF90=リスト!$F$3,CE90=""),"",BM90)</f>
        <v/>
      </c>
      <c r="CD90" s="196" t="str">
        <f>IF(OR(CE90=リスト!$B$3,CE90=リスト!$B$5,CF90=リスト!$F$3,CE90=""),"",AH90)</f>
        <v/>
      </c>
      <c r="CE90" s="193" t="str">
        <f t="shared" si="34"/>
        <v/>
      </c>
      <c r="CF90" s="193" t="str">
        <f t="shared" si="35"/>
        <v/>
      </c>
      <c r="CG90" s="198" t="str">
        <f t="shared" si="36"/>
        <v/>
      </c>
      <c r="CH90" s="198" t="str">
        <f t="shared" si="37"/>
        <v/>
      </c>
      <c r="CI90" s="198" t="str">
        <f t="shared" si="38"/>
        <v/>
      </c>
      <c r="CJ90" s="198" t="str">
        <f t="shared" si="39"/>
        <v/>
      </c>
      <c r="CK90" s="205" t="str">
        <f t="shared" si="40"/>
        <v/>
      </c>
      <c r="CL90" s="204" t="str">
        <f>IF(AND(CE90=リスト!$B$4,CF90=リスト!$F$2),リスト!$B$3,CE90)</f>
        <v/>
      </c>
      <c r="CM90" s="193" t="str">
        <f>IF(CL90=リスト!$B$3,"",IF(CL90=リスト!$B$5,"("&amp;リスト!$F$3&amp;")",CF90))</f>
        <v/>
      </c>
      <c r="CN90" s="196" t="str">
        <f>IF(CL90=リスト!$B$3,"",AF90)</f>
        <v/>
      </c>
      <c r="CO90" s="196" t="str">
        <f>IF(OR(CL90=リスト!$B$3,CL90=リスト!$B$5,CL90=リスト!$B$4),"",CD90)</f>
        <v/>
      </c>
      <c r="CP90" s="196" t="str">
        <f>IF(OR(CL90=リスト!$B$3,CL90=リスト!$B$5),"",IF(CB90&lt;40,40,CB90))</f>
        <v/>
      </c>
      <c r="CQ90" s="203" t="str">
        <f>IF(CL90=リスト!$B$5,リスト!$G$2,"")</f>
        <v/>
      </c>
    </row>
    <row r="91" spans="2:95" ht="26.25" customHeight="1">
      <c r="B91" s="243">
        <v>28</v>
      </c>
      <c r="C91" s="244"/>
      <c r="D91" s="245"/>
      <c r="E91" s="246"/>
      <c r="F91" s="246"/>
      <c r="G91" s="247" t="str">
        <f>IF(AE91=リスト!$C$2,"－",IF(AE91=リスト!$C$3,1.05,""))</f>
        <v/>
      </c>
      <c r="H91" s="246"/>
      <c r="I91" s="246"/>
      <c r="J91" s="246"/>
      <c r="K91" s="246"/>
      <c r="L91" s="246"/>
      <c r="M91" s="246"/>
      <c r="N91" s="246"/>
      <c r="O91" s="246"/>
      <c r="P91" s="246"/>
      <c r="Q91" s="246"/>
      <c r="R91" s="248">
        <f t="shared" si="0"/>
        <v>0</v>
      </c>
      <c r="S91" s="247" t="str">
        <f t="shared" si="1"/>
        <v/>
      </c>
      <c r="T91" s="247"/>
      <c r="U91" s="247"/>
      <c r="V91" s="245" t="str">
        <f t="shared" si="2"/>
        <v/>
      </c>
      <c r="W91" s="245" t="str">
        <f t="shared" si="3"/>
        <v/>
      </c>
      <c r="X91" s="245" t="str">
        <f t="shared" si="4"/>
        <v/>
      </c>
      <c r="Y91" s="245" t="str">
        <f t="shared" si="5"/>
        <v/>
      </c>
      <c r="Z91" s="249" t="str">
        <f t="shared" si="6"/>
        <v/>
      </c>
      <c r="AA91" s="250" t="str">
        <f t="shared" si="7"/>
        <v/>
      </c>
      <c r="AB91" s="250" t="str">
        <f t="shared" si="8"/>
        <v/>
      </c>
      <c r="AC91" s="251" t="str">
        <f t="shared" si="9"/>
        <v/>
      </c>
      <c r="AD91" s="252" t="str">
        <f>IF(OR(C91="",D91=""),"",IF(OR(10&lt;=S91,2.2&lt;F91),リスト!$B$3,IF(OR(D91=リスト!$A$2,F91&lt;0.9,S91&lt;=1.5),リスト!$B$4,リスト!$B$2)))</f>
        <v/>
      </c>
      <c r="AE91" s="253" t="str">
        <f>IF(OR(C91="",AD91=""),"",IF(N91="",リスト!$C$2,リスト!$C$3))</f>
        <v/>
      </c>
      <c r="AF91" s="254" t="str">
        <f>IF(OR(C91="",AD91=""),"",IF(D91&lt;=リスト!$A$5,リスト!$D$2,IF(D91=リスト!$A$6,リスト!$D$3,IF(D91=リスト!$A$7,リスト!$D$4,""))))</f>
        <v/>
      </c>
      <c r="AG91" s="255" t="str" cm="1">
        <f t="array" ref="AG91">IFERROR(INDEX(加味率リスト!$A$2:$J$25,MATCH(D91&amp;AF91,加味率リスト!$A$2:$A$25&amp;加味率リスト!$B$2:$B$25,0),10),"")</f>
        <v/>
      </c>
      <c r="AH91" s="256" t="str">
        <f>IF(S91="","",IF(S91&lt;3,リスト!$E$3,IF(S91&lt;5,リスト!$E$4,IF(S91&lt;7,リスト!$E$5,リスト!$E$6))))</f>
        <v/>
      </c>
      <c r="AI91" s="192" t="str">
        <f t="shared" si="10"/>
        <v/>
      </c>
      <c r="AJ91" s="193" t="str">
        <f t="shared" si="11"/>
        <v/>
      </c>
      <c r="AK91" s="141" t="str">
        <f t="shared" si="12"/>
        <v/>
      </c>
      <c r="AL91" s="194" t="str">
        <f>IFERROR(IF(AD91="","",IF(AE91=リスト!$C$2,"－",ROUND((3.142/4*E91^2*(N91+K91+J91+I91+H91)-3.142/4*(0.82^2*H91+(0.82^2+G91^2)/2*J91+G91^2*K91+(G91^2+E91^2)/2*N91))*(U91*V91+(R91-U91)*W91)/R91,2))),"")</f>
        <v/>
      </c>
      <c r="AM91" s="195" t="str">
        <f>IFERROR(IF(AD91="","",IF(AE91=リスト!$C$2,T91,T91+AL91)),"")</f>
        <v/>
      </c>
      <c r="AN91" s="195" t="str">
        <f>IFERROR(IF(AD91="","",IF(AE91=リスト!$C$2,3.142*E91*U91*AA91*V91*U91/2*TAN(X91/180*3.142),3.142*G91*U91*AA91*V91*U91/2*TAN(X91/180*3.142))),"")</f>
        <v/>
      </c>
      <c r="AO91" s="196" t="str">
        <f t="shared" si="13"/>
        <v/>
      </c>
      <c r="AP91" s="196" t="str">
        <f>IFERROR(IF(AE91=リスト!$C$2,(1-3.142*(E91/((E91+1)*2))^2)*(R91-(1-V91/(Z91+AC91*(W91-Z91)))*U91-(AN91+AM91)/(3.142*(Z91+AC91*(W91-Z91)))*(2/E91)^2)*100,AW91*(AX91-AY91)*100),"")</f>
        <v/>
      </c>
      <c r="AQ91" s="197" t="str">
        <f t="shared" si="14"/>
        <v/>
      </c>
      <c r="AR91" s="195" t="str">
        <f t="shared" si="15"/>
        <v/>
      </c>
      <c r="AS91" s="195" t="str">
        <f t="shared" si="16"/>
        <v/>
      </c>
      <c r="AT91" s="195" t="str">
        <f t="shared" si="17"/>
        <v/>
      </c>
      <c r="AU91" s="193" t="str">
        <f t="shared" si="18"/>
        <v/>
      </c>
      <c r="AV91" s="193" t="str">
        <f>IF(OR(AD91=リスト!$B$3,AD91=リスト!$B$5,許容浮上量&lt;AP91),AD91,リスト!$B$5)</f>
        <v/>
      </c>
      <c r="AW91" s="198" t="str">
        <f t="shared" si="19"/>
        <v/>
      </c>
      <c r="AX91" s="199" t="str">
        <f t="shared" si="20"/>
        <v/>
      </c>
      <c r="AY91" s="205" t="str">
        <f t="shared" si="21"/>
        <v/>
      </c>
      <c r="AZ91" s="204" t="str">
        <f>IF(OR(BO91=リスト!$B$3,BO91=リスト!$B$5,BO91=""),"","10^-2")</f>
        <v/>
      </c>
      <c r="BA91" s="200" t="str">
        <f>IF(OR(BO91=リスト!$B$3,BO91=リスト!$B$5,BO91=""),"",2)</f>
        <v/>
      </c>
      <c r="BB91" s="195" t="str">
        <f>IFERROR(IF(OR(BO91=リスト!$B$3,BO91=リスト!$B$5,BO91=""),"",V91*U91+(R91-U91)/2*(W91-Z91)),"")</f>
        <v/>
      </c>
      <c r="BC91" s="195" t="str">
        <f>IF(OR(BO91=リスト!$B$3,BO91=リスト!$B$5,BO91=""),"",40)</f>
        <v/>
      </c>
      <c r="BD91" s="195" t="str">
        <f t="shared" si="22"/>
        <v/>
      </c>
      <c r="BE91" s="195" t="str">
        <f t="shared" si="23"/>
        <v/>
      </c>
      <c r="BF91" s="195" t="str">
        <f t="shared" si="24"/>
        <v/>
      </c>
      <c r="BG91" s="195" t="str">
        <f>IF(OR(BO91=リスト!$B$3,BO91=リスト!$B$5,BO91=""),"",0.6)</f>
        <v/>
      </c>
      <c r="BH91" s="201" t="str">
        <f>IF(OR(BO91=リスト!$B$3,BO91=リスト!$B$5,BO91=""),"",AG91)</f>
        <v/>
      </c>
      <c r="BI91" s="195" t="str">
        <f>IF(OR(BO91=リスト!$B$3,BO91=リスト!$B$5,BO91=""),"",AM91)</f>
        <v/>
      </c>
      <c r="BJ91" s="195" t="str">
        <f>IF(OR(BO91=リスト!$B$3,BO91=リスト!$B$5,BO91=""),"",AN91)</f>
        <v/>
      </c>
      <c r="BK91" s="202" t="str">
        <f>IFERROR(IF(BM91=リスト!$C$2,(1-3.142*(E91/(2*(E91+1)))^2)*(R91-(1-AG91*V91/(Z91+AG91*BG91*(W91-Z91)))*U91-(AN91+AM91)/(3.142*(Z91+AG91*BG91*(W91-Z91)))*(2/E91)^2)*100,(AW91*(BV91-BX91)*100)),"")</f>
        <v/>
      </c>
      <c r="BL91" s="202" t="str">
        <f>IFERROR(IF(BM91=リスト!$C$2,(1-3.142*(E91/(2*(E91+1)))^2)*(R91-(1-AG91*V91/(Z91+AG91*BG91*(W91-Z91)))*U91-(AN91+BF91+AM91)/(3.142*(Z91+AG91*BG91*(W91-Z91)))*(2/E91)^2)*100,(AW91*(BV91-BW91)*100)),"")</f>
        <v/>
      </c>
      <c r="BM91" s="193" t="str">
        <f>IF(OR(BO91=リスト!$B$3,BO91=リスト!$B$5),"",AU91)</f>
        <v/>
      </c>
      <c r="BN91" s="196" t="str">
        <f>IF(OR(BO91=リスト!$B$3,BO91=リスト!$B$5),"",AF91)</f>
        <v/>
      </c>
      <c r="BO91" s="193" t="str">
        <f t="shared" si="25"/>
        <v/>
      </c>
      <c r="BP91" s="193" t="str">
        <f>IF(OR(BO91=リスト!$B$3,BO91=リスト!$B$5,BO91=""),"",IF(許容浮上量+1&lt;=BK91,リスト!$F$2,リスト!$F$3))</f>
        <v/>
      </c>
      <c r="BQ91" s="202" t="str">
        <f>IF(OR(BO91=リスト!$B$3,BO91=リスト!$B$5,BO91=""),"",20)</f>
        <v/>
      </c>
      <c r="BR91" s="195" t="str">
        <f t="shared" si="26"/>
        <v/>
      </c>
      <c r="BS91" s="195" t="str">
        <f t="shared" si="27"/>
        <v/>
      </c>
      <c r="BT91" s="198" t="str">
        <f t="shared" si="28"/>
        <v/>
      </c>
      <c r="BU91" s="198" t="str">
        <f t="shared" si="29"/>
        <v/>
      </c>
      <c r="BV91" s="198" t="str">
        <f t="shared" si="30"/>
        <v/>
      </c>
      <c r="BW91" s="198" t="str">
        <f t="shared" si="31"/>
        <v/>
      </c>
      <c r="BX91" s="205" t="str">
        <f t="shared" si="32"/>
        <v/>
      </c>
      <c r="BY91" s="206" t="str">
        <f>IFERROR(IF(CC91=リスト!$C$2,(CH91-BZ91/(100*CG91))/CI91*CJ91-AN91-AM91,(CH91-BZ91/(100*AW91))/CI91*CJ91-AN91-AM91),"")</f>
        <v/>
      </c>
      <c r="BZ91" s="196" t="str">
        <f>IF(OR(CE91=リスト!$B$3,CE91=リスト!$B$5,CF91=リスト!$F$3,CE91=""),"",許容浮上量)</f>
        <v/>
      </c>
      <c r="CA91" s="198" t="str">
        <f>IF(OR(CE91=リスト!$B$3,CE91=リスト!$B$5,CF91=リスト!$F$3,CE91=""),"",CK91)</f>
        <v/>
      </c>
      <c r="CB91" s="196" t="str">
        <f t="shared" si="33"/>
        <v/>
      </c>
      <c r="CC91" s="193" t="str">
        <f>IF(OR(CE91=リスト!$B$3,CE91=リスト!$B$5,CF91=リスト!$F$3,CE91=""),"",BM91)</f>
        <v/>
      </c>
      <c r="CD91" s="196" t="str">
        <f>IF(OR(CE91=リスト!$B$3,CE91=リスト!$B$5,CF91=リスト!$F$3,CE91=""),"",AH91)</f>
        <v/>
      </c>
      <c r="CE91" s="193" t="str">
        <f t="shared" si="34"/>
        <v/>
      </c>
      <c r="CF91" s="193" t="str">
        <f t="shared" si="35"/>
        <v/>
      </c>
      <c r="CG91" s="198" t="str">
        <f t="shared" si="36"/>
        <v/>
      </c>
      <c r="CH91" s="198" t="str">
        <f t="shared" si="37"/>
        <v/>
      </c>
      <c r="CI91" s="198" t="str">
        <f t="shared" si="38"/>
        <v/>
      </c>
      <c r="CJ91" s="198" t="str">
        <f t="shared" si="39"/>
        <v/>
      </c>
      <c r="CK91" s="205" t="str">
        <f t="shared" si="40"/>
        <v/>
      </c>
      <c r="CL91" s="204" t="str">
        <f>IF(AND(CE91=リスト!$B$4,CF91=リスト!$F$2),リスト!$B$3,CE91)</f>
        <v/>
      </c>
      <c r="CM91" s="193" t="str">
        <f>IF(CL91=リスト!$B$3,"",IF(CL91=リスト!$B$5,"("&amp;リスト!$F$3&amp;")",CF91))</f>
        <v/>
      </c>
      <c r="CN91" s="196" t="str">
        <f>IF(CL91=リスト!$B$3,"",AF91)</f>
        <v/>
      </c>
      <c r="CO91" s="196" t="str">
        <f>IF(OR(CL91=リスト!$B$3,CL91=リスト!$B$5,CL91=リスト!$B$4),"",CD91)</f>
        <v/>
      </c>
      <c r="CP91" s="196" t="str">
        <f>IF(OR(CL91=リスト!$B$3,CL91=リスト!$B$5),"",IF(CB91&lt;40,40,CB91))</f>
        <v/>
      </c>
      <c r="CQ91" s="203" t="str">
        <f>IF(CL91=リスト!$B$5,リスト!$G$2,"")</f>
        <v/>
      </c>
    </row>
    <row r="92" spans="2:95" ht="26.25" customHeight="1">
      <c r="B92" s="243">
        <v>29</v>
      </c>
      <c r="C92" s="244"/>
      <c r="D92" s="245"/>
      <c r="E92" s="246"/>
      <c r="F92" s="246"/>
      <c r="G92" s="247" t="str">
        <f>IF(AE92=リスト!$C$2,"－",IF(AE92=リスト!$C$3,1.05,""))</f>
        <v/>
      </c>
      <c r="H92" s="246"/>
      <c r="I92" s="246"/>
      <c r="J92" s="246"/>
      <c r="K92" s="246"/>
      <c r="L92" s="246"/>
      <c r="M92" s="246"/>
      <c r="N92" s="246"/>
      <c r="O92" s="246"/>
      <c r="P92" s="246"/>
      <c r="Q92" s="246"/>
      <c r="R92" s="248">
        <f t="shared" si="0"/>
        <v>0</v>
      </c>
      <c r="S92" s="247" t="str">
        <f t="shared" si="1"/>
        <v/>
      </c>
      <c r="T92" s="247"/>
      <c r="U92" s="247"/>
      <c r="V92" s="245" t="str">
        <f t="shared" si="2"/>
        <v/>
      </c>
      <c r="W92" s="245" t="str">
        <f t="shared" si="3"/>
        <v/>
      </c>
      <c r="X92" s="245" t="str">
        <f t="shared" si="4"/>
        <v/>
      </c>
      <c r="Y92" s="245" t="str">
        <f t="shared" si="5"/>
        <v/>
      </c>
      <c r="Z92" s="249" t="str">
        <f t="shared" si="6"/>
        <v/>
      </c>
      <c r="AA92" s="250" t="str">
        <f t="shared" si="7"/>
        <v/>
      </c>
      <c r="AB92" s="250" t="str">
        <f t="shared" si="8"/>
        <v/>
      </c>
      <c r="AC92" s="251" t="str">
        <f t="shared" si="9"/>
        <v/>
      </c>
      <c r="AD92" s="252" t="str">
        <f>IF(OR(C92="",D92=""),"",IF(OR(10&lt;=S92,2.2&lt;F92),リスト!$B$3,IF(OR(D92=リスト!$A$2,F92&lt;0.9,S92&lt;=1.5),リスト!$B$4,リスト!$B$2)))</f>
        <v/>
      </c>
      <c r="AE92" s="253" t="str">
        <f>IF(OR(C92="",AD92=""),"",IF(N92="",リスト!$C$2,リスト!$C$3))</f>
        <v/>
      </c>
      <c r="AF92" s="254" t="str">
        <f>IF(OR(C92="",AD92=""),"",IF(D92&lt;=リスト!$A$5,リスト!$D$2,IF(D92=リスト!$A$6,リスト!$D$3,IF(D92=リスト!$A$7,リスト!$D$4,""))))</f>
        <v/>
      </c>
      <c r="AG92" s="255" t="str" cm="1">
        <f t="array" ref="AG92">IFERROR(INDEX(加味率リスト!$A$2:$J$25,MATCH(D92&amp;AF92,加味率リスト!$A$2:$A$25&amp;加味率リスト!$B$2:$B$25,0),10),"")</f>
        <v/>
      </c>
      <c r="AH92" s="256" t="str">
        <f>IF(S92="","",IF(S92&lt;3,リスト!$E$3,IF(S92&lt;5,リスト!$E$4,IF(S92&lt;7,リスト!$E$5,リスト!$E$6))))</f>
        <v/>
      </c>
      <c r="AI92" s="192" t="str">
        <f t="shared" si="10"/>
        <v/>
      </c>
      <c r="AJ92" s="193" t="str">
        <f t="shared" si="11"/>
        <v/>
      </c>
      <c r="AK92" s="141" t="str">
        <f t="shared" si="12"/>
        <v/>
      </c>
      <c r="AL92" s="194" t="str">
        <f>IFERROR(IF(AD92="","",IF(AE92=リスト!$C$2,"－",ROUND((3.142/4*E92^2*(N92+K92+J92+I92+H92)-3.142/4*(0.82^2*H92+(0.82^2+G92^2)/2*J92+G92^2*K92+(G92^2+E92^2)/2*N92))*(U92*V92+(R92-U92)*W92)/R92,2))),"")</f>
        <v/>
      </c>
      <c r="AM92" s="195" t="str">
        <f>IFERROR(IF(AD92="","",IF(AE92=リスト!$C$2,T92,T92+AL92)),"")</f>
        <v/>
      </c>
      <c r="AN92" s="195" t="str">
        <f>IFERROR(IF(AD92="","",IF(AE92=リスト!$C$2,3.142*E92*U92*AA92*V92*U92/2*TAN(X92/180*3.142),3.142*G92*U92*AA92*V92*U92/2*TAN(X92/180*3.142))),"")</f>
        <v/>
      </c>
      <c r="AO92" s="196" t="str">
        <f t="shared" si="13"/>
        <v/>
      </c>
      <c r="AP92" s="196" t="str">
        <f>IFERROR(IF(AE92=リスト!$C$2,(1-3.142*(E92/((E92+1)*2))^2)*(R92-(1-V92/(Z92+AC92*(W92-Z92)))*U92-(AN92+AM92)/(3.142*(Z92+AC92*(W92-Z92)))*(2/E92)^2)*100,AW92*(AX92-AY92)*100),"")</f>
        <v/>
      </c>
      <c r="AQ92" s="197" t="str">
        <f t="shared" si="14"/>
        <v/>
      </c>
      <c r="AR92" s="195" t="str">
        <f t="shared" si="15"/>
        <v/>
      </c>
      <c r="AS92" s="195" t="str">
        <f t="shared" si="16"/>
        <v/>
      </c>
      <c r="AT92" s="195" t="str">
        <f t="shared" si="17"/>
        <v/>
      </c>
      <c r="AU92" s="193" t="str">
        <f t="shared" si="18"/>
        <v/>
      </c>
      <c r="AV92" s="193" t="str">
        <f>IF(OR(AD92=リスト!$B$3,AD92=リスト!$B$5,許容浮上量&lt;AP92),AD92,リスト!$B$5)</f>
        <v/>
      </c>
      <c r="AW92" s="198" t="str">
        <f t="shared" si="19"/>
        <v/>
      </c>
      <c r="AX92" s="199" t="str">
        <f t="shared" si="20"/>
        <v/>
      </c>
      <c r="AY92" s="205" t="str">
        <f t="shared" si="21"/>
        <v/>
      </c>
      <c r="AZ92" s="204" t="str">
        <f>IF(OR(BO92=リスト!$B$3,BO92=リスト!$B$5,BO92=""),"","10^-2")</f>
        <v/>
      </c>
      <c r="BA92" s="200" t="str">
        <f>IF(OR(BO92=リスト!$B$3,BO92=リスト!$B$5,BO92=""),"",2)</f>
        <v/>
      </c>
      <c r="BB92" s="195" t="str">
        <f>IFERROR(IF(OR(BO92=リスト!$B$3,BO92=リスト!$B$5,BO92=""),"",V92*U92+(R92-U92)/2*(W92-Z92)),"")</f>
        <v/>
      </c>
      <c r="BC92" s="195" t="str">
        <f>IF(OR(BO92=リスト!$B$3,BO92=リスト!$B$5,BO92=""),"",40)</f>
        <v/>
      </c>
      <c r="BD92" s="195" t="str">
        <f t="shared" si="22"/>
        <v/>
      </c>
      <c r="BE92" s="195" t="str">
        <f t="shared" si="23"/>
        <v/>
      </c>
      <c r="BF92" s="195" t="str">
        <f t="shared" si="24"/>
        <v/>
      </c>
      <c r="BG92" s="195" t="str">
        <f>IF(OR(BO92=リスト!$B$3,BO92=リスト!$B$5,BO92=""),"",0.6)</f>
        <v/>
      </c>
      <c r="BH92" s="201" t="str">
        <f>IF(OR(BO92=リスト!$B$3,BO92=リスト!$B$5,BO92=""),"",AG92)</f>
        <v/>
      </c>
      <c r="BI92" s="195" t="str">
        <f>IF(OR(BO92=リスト!$B$3,BO92=リスト!$B$5,BO92=""),"",AM92)</f>
        <v/>
      </c>
      <c r="BJ92" s="195" t="str">
        <f>IF(OR(BO92=リスト!$B$3,BO92=リスト!$B$5,BO92=""),"",AN92)</f>
        <v/>
      </c>
      <c r="BK92" s="202" t="str">
        <f>IFERROR(IF(BM92=リスト!$C$2,(1-3.142*(E92/(2*(E92+1)))^2)*(R92-(1-AG92*V92/(Z92+AG92*BG92*(W92-Z92)))*U92-(AN92+AM92)/(3.142*(Z92+AG92*BG92*(W92-Z92)))*(2/E92)^2)*100,(AW92*(BV92-BX92)*100)),"")</f>
        <v/>
      </c>
      <c r="BL92" s="202" t="str">
        <f>IFERROR(IF(BM92=リスト!$C$2,(1-3.142*(E92/(2*(E92+1)))^2)*(R92-(1-AG92*V92/(Z92+AG92*BG92*(W92-Z92)))*U92-(AN92+BF92+AM92)/(3.142*(Z92+AG92*BG92*(W92-Z92)))*(2/E92)^2)*100,(AW92*(BV92-BW92)*100)),"")</f>
        <v/>
      </c>
      <c r="BM92" s="193" t="str">
        <f>IF(OR(BO92=リスト!$B$3,BO92=リスト!$B$5),"",AU92)</f>
        <v/>
      </c>
      <c r="BN92" s="196" t="str">
        <f>IF(OR(BO92=リスト!$B$3,BO92=リスト!$B$5),"",AF92)</f>
        <v/>
      </c>
      <c r="BO92" s="193" t="str">
        <f t="shared" si="25"/>
        <v/>
      </c>
      <c r="BP92" s="193" t="str">
        <f>IF(OR(BO92=リスト!$B$3,BO92=リスト!$B$5,BO92=""),"",IF(許容浮上量+1&lt;=BK92,リスト!$F$2,リスト!$F$3))</f>
        <v/>
      </c>
      <c r="BQ92" s="202" t="str">
        <f>IF(OR(BO92=リスト!$B$3,BO92=リスト!$B$5,BO92=""),"",20)</f>
        <v/>
      </c>
      <c r="BR92" s="195" t="str">
        <f t="shared" si="26"/>
        <v/>
      </c>
      <c r="BS92" s="195" t="str">
        <f t="shared" si="27"/>
        <v/>
      </c>
      <c r="BT92" s="198" t="str">
        <f t="shared" si="28"/>
        <v/>
      </c>
      <c r="BU92" s="198" t="str">
        <f t="shared" si="29"/>
        <v/>
      </c>
      <c r="BV92" s="198" t="str">
        <f t="shared" si="30"/>
        <v/>
      </c>
      <c r="BW92" s="198" t="str">
        <f t="shared" si="31"/>
        <v/>
      </c>
      <c r="BX92" s="205" t="str">
        <f t="shared" si="32"/>
        <v/>
      </c>
      <c r="BY92" s="206" t="str">
        <f>IFERROR(IF(CC92=リスト!$C$2,(CH92-BZ92/(100*CG92))/CI92*CJ92-AN92-AM92,(CH92-BZ92/(100*AW92))/CI92*CJ92-AN92-AM92),"")</f>
        <v/>
      </c>
      <c r="BZ92" s="196" t="str">
        <f>IF(OR(CE92=リスト!$B$3,CE92=リスト!$B$5,CF92=リスト!$F$3,CE92=""),"",許容浮上量)</f>
        <v/>
      </c>
      <c r="CA92" s="198" t="str">
        <f>IF(OR(CE92=リスト!$B$3,CE92=リスト!$B$5,CF92=リスト!$F$3,CE92=""),"",CK92)</f>
        <v/>
      </c>
      <c r="CB92" s="196" t="str">
        <f t="shared" si="33"/>
        <v/>
      </c>
      <c r="CC92" s="193" t="str">
        <f>IF(OR(CE92=リスト!$B$3,CE92=リスト!$B$5,CF92=リスト!$F$3,CE92=""),"",BM92)</f>
        <v/>
      </c>
      <c r="CD92" s="196" t="str">
        <f>IF(OR(CE92=リスト!$B$3,CE92=リスト!$B$5,CF92=リスト!$F$3,CE92=""),"",AH92)</f>
        <v/>
      </c>
      <c r="CE92" s="193" t="str">
        <f t="shared" si="34"/>
        <v/>
      </c>
      <c r="CF92" s="193" t="str">
        <f t="shared" si="35"/>
        <v/>
      </c>
      <c r="CG92" s="198" t="str">
        <f t="shared" si="36"/>
        <v/>
      </c>
      <c r="CH92" s="198" t="str">
        <f t="shared" si="37"/>
        <v/>
      </c>
      <c r="CI92" s="198" t="str">
        <f t="shared" si="38"/>
        <v/>
      </c>
      <c r="CJ92" s="198" t="str">
        <f t="shared" si="39"/>
        <v/>
      </c>
      <c r="CK92" s="205" t="str">
        <f t="shared" si="40"/>
        <v/>
      </c>
      <c r="CL92" s="204" t="str">
        <f>IF(AND(CE92=リスト!$B$4,CF92=リスト!$F$2),リスト!$B$3,CE92)</f>
        <v/>
      </c>
      <c r="CM92" s="193" t="str">
        <f>IF(CL92=リスト!$B$3,"",IF(CL92=リスト!$B$5,"("&amp;リスト!$F$3&amp;")",CF92))</f>
        <v/>
      </c>
      <c r="CN92" s="196" t="str">
        <f>IF(CL92=リスト!$B$3,"",AF92)</f>
        <v/>
      </c>
      <c r="CO92" s="196" t="str">
        <f>IF(OR(CL92=リスト!$B$3,CL92=リスト!$B$5,CL92=リスト!$B$4),"",CD92)</f>
        <v/>
      </c>
      <c r="CP92" s="196" t="str">
        <f>IF(OR(CL92=リスト!$B$3,CL92=リスト!$B$5),"",IF(CB92&lt;40,40,CB92))</f>
        <v/>
      </c>
      <c r="CQ92" s="203" t="str">
        <f>IF(CL92=リスト!$B$5,リスト!$G$2,"")</f>
        <v/>
      </c>
    </row>
    <row r="93" spans="2:95" ht="26.25" customHeight="1">
      <c r="B93" s="243">
        <v>30</v>
      </c>
      <c r="C93" s="244"/>
      <c r="D93" s="245"/>
      <c r="E93" s="246"/>
      <c r="F93" s="246"/>
      <c r="G93" s="247" t="str">
        <f>IF(AE93=リスト!$C$2,"－",IF(AE93=リスト!$C$3,1.05,""))</f>
        <v/>
      </c>
      <c r="H93" s="246"/>
      <c r="I93" s="246"/>
      <c r="J93" s="246"/>
      <c r="K93" s="246"/>
      <c r="L93" s="246"/>
      <c r="M93" s="246"/>
      <c r="N93" s="246"/>
      <c r="O93" s="246"/>
      <c r="P93" s="246"/>
      <c r="Q93" s="246"/>
      <c r="R93" s="248">
        <f t="shared" si="0"/>
        <v>0</v>
      </c>
      <c r="S93" s="247" t="str">
        <f t="shared" si="1"/>
        <v/>
      </c>
      <c r="T93" s="247"/>
      <c r="U93" s="247"/>
      <c r="V93" s="245" t="str">
        <f t="shared" si="2"/>
        <v/>
      </c>
      <c r="W93" s="245" t="str">
        <f t="shared" si="3"/>
        <v/>
      </c>
      <c r="X93" s="245" t="str">
        <f t="shared" si="4"/>
        <v/>
      </c>
      <c r="Y93" s="245" t="str">
        <f t="shared" si="5"/>
        <v/>
      </c>
      <c r="Z93" s="249" t="str">
        <f t="shared" si="6"/>
        <v/>
      </c>
      <c r="AA93" s="250" t="str">
        <f t="shared" si="7"/>
        <v/>
      </c>
      <c r="AB93" s="250" t="str">
        <f t="shared" si="8"/>
        <v/>
      </c>
      <c r="AC93" s="251" t="str">
        <f t="shared" si="9"/>
        <v/>
      </c>
      <c r="AD93" s="252" t="str">
        <f>IF(OR(C93="",D93=""),"",IF(OR(10&lt;=S93,2.2&lt;F93),リスト!$B$3,IF(OR(D93=リスト!$A$2,F93&lt;0.9,S93&lt;=1.5),リスト!$B$4,リスト!$B$2)))</f>
        <v/>
      </c>
      <c r="AE93" s="253" t="str">
        <f>IF(OR(C93="",AD93=""),"",IF(N93="",リスト!$C$2,リスト!$C$3))</f>
        <v/>
      </c>
      <c r="AF93" s="254" t="str">
        <f>IF(OR(C93="",AD93=""),"",IF(D93&lt;=リスト!$A$5,リスト!$D$2,IF(D93=リスト!$A$6,リスト!$D$3,IF(D93=リスト!$A$7,リスト!$D$4,""))))</f>
        <v/>
      </c>
      <c r="AG93" s="255" t="str" cm="1">
        <f t="array" ref="AG93">IFERROR(INDEX(加味率リスト!$A$2:$J$25,MATCH(D93&amp;AF93,加味率リスト!$A$2:$A$25&amp;加味率リスト!$B$2:$B$25,0),10),"")</f>
        <v/>
      </c>
      <c r="AH93" s="256" t="str">
        <f>IF(S93="","",IF(S93&lt;3,リスト!$E$3,IF(S93&lt;5,リスト!$E$4,IF(S93&lt;7,リスト!$E$5,リスト!$E$6))))</f>
        <v/>
      </c>
      <c r="AI93" s="192" t="str">
        <f t="shared" si="10"/>
        <v/>
      </c>
      <c r="AJ93" s="193" t="str">
        <f t="shared" si="11"/>
        <v/>
      </c>
      <c r="AK93" s="141" t="str">
        <f t="shared" si="12"/>
        <v/>
      </c>
      <c r="AL93" s="194" t="str">
        <f>IFERROR(IF(AD93="","",IF(AE93=リスト!$C$2,"－",ROUND((3.142/4*E93^2*(N93+K93+J93+I93+H93)-3.142/4*(0.82^2*H93+(0.82^2+G93^2)/2*J93+G93^2*K93+(G93^2+E93^2)/2*N93))*(U93*V93+(R93-U93)*W93)/R93,2))),"")</f>
        <v/>
      </c>
      <c r="AM93" s="195" t="str">
        <f>IFERROR(IF(AD93="","",IF(AE93=リスト!$C$2,T93,T93+AL93)),"")</f>
        <v/>
      </c>
      <c r="AN93" s="195" t="str">
        <f>IFERROR(IF(AD93="","",IF(AE93=リスト!$C$2,3.142*E93*U93*AA93*V93*U93/2*TAN(X93/180*3.142),3.142*G93*U93*AA93*V93*U93/2*TAN(X93/180*3.142))),"")</f>
        <v/>
      </c>
      <c r="AO93" s="196" t="str">
        <f t="shared" si="13"/>
        <v/>
      </c>
      <c r="AP93" s="196" t="str">
        <f>IFERROR(IF(AE93=リスト!$C$2,(1-3.142*(E93/((E93+1)*2))^2)*(R93-(1-V93/(Z93+AC93*(W93-Z93)))*U93-(AN93+AM93)/(3.142*(Z93+AC93*(W93-Z93)))*(2/E93)^2)*100,AW93*(AX93-AY93)*100),"")</f>
        <v/>
      </c>
      <c r="AQ93" s="197" t="str">
        <f t="shared" si="14"/>
        <v/>
      </c>
      <c r="AR93" s="195" t="str">
        <f t="shared" si="15"/>
        <v/>
      </c>
      <c r="AS93" s="195" t="str">
        <f t="shared" si="16"/>
        <v/>
      </c>
      <c r="AT93" s="195" t="str">
        <f t="shared" si="17"/>
        <v/>
      </c>
      <c r="AU93" s="193" t="str">
        <f t="shared" si="18"/>
        <v/>
      </c>
      <c r="AV93" s="193" t="str">
        <f>IF(OR(AD93=リスト!$B$3,AD93=リスト!$B$5,許容浮上量&lt;AP93),AD93,リスト!$B$5)</f>
        <v/>
      </c>
      <c r="AW93" s="198" t="str">
        <f t="shared" si="19"/>
        <v/>
      </c>
      <c r="AX93" s="199" t="str">
        <f t="shared" si="20"/>
        <v/>
      </c>
      <c r="AY93" s="205" t="str">
        <f t="shared" si="21"/>
        <v/>
      </c>
      <c r="AZ93" s="204" t="str">
        <f>IF(OR(BO93=リスト!$B$3,BO93=リスト!$B$5,BO93=""),"","10^-2")</f>
        <v/>
      </c>
      <c r="BA93" s="200" t="str">
        <f>IF(OR(BO93=リスト!$B$3,BO93=リスト!$B$5,BO93=""),"",2)</f>
        <v/>
      </c>
      <c r="BB93" s="195" t="str">
        <f>IFERROR(IF(OR(BO93=リスト!$B$3,BO93=リスト!$B$5,BO93=""),"",V93*U93+(R93-U93)/2*(W93-Z93)),"")</f>
        <v/>
      </c>
      <c r="BC93" s="195" t="str">
        <f>IF(OR(BO93=リスト!$B$3,BO93=リスト!$B$5,BO93=""),"",40)</f>
        <v/>
      </c>
      <c r="BD93" s="195" t="str">
        <f t="shared" si="22"/>
        <v/>
      </c>
      <c r="BE93" s="195" t="str">
        <f t="shared" si="23"/>
        <v/>
      </c>
      <c r="BF93" s="195" t="str">
        <f t="shared" si="24"/>
        <v/>
      </c>
      <c r="BG93" s="195" t="str">
        <f>IF(OR(BO93=リスト!$B$3,BO93=リスト!$B$5,BO93=""),"",0.6)</f>
        <v/>
      </c>
      <c r="BH93" s="201" t="str">
        <f>IF(OR(BO93=リスト!$B$3,BO93=リスト!$B$5,BO93=""),"",AG93)</f>
        <v/>
      </c>
      <c r="BI93" s="195" t="str">
        <f>IF(OR(BO93=リスト!$B$3,BO93=リスト!$B$5,BO93=""),"",AM93)</f>
        <v/>
      </c>
      <c r="BJ93" s="195" t="str">
        <f>IF(OR(BO93=リスト!$B$3,BO93=リスト!$B$5,BO93=""),"",AN93)</f>
        <v/>
      </c>
      <c r="BK93" s="202" t="str">
        <f>IFERROR(IF(BM93=リスト!$C$2,(1-3.142*(E93/(2*(E93+1)))^2)*(R93-(1-AG93*V93/(Z93+AG93*BG93*(W93-Z93)))*U93-(AN93+AM93)/(3.142*(Z93+AG93*BG93*(W93-Z93)))*(2/E93)^2)*100,(AW93*(BV93-BX93)*100)),"")</f>
        <v/>
      </c>
      <c r="BL93" s="202" t="str">
        <f>IFERROR(IF(BM93=リスト!$C$2,(1-3.142*(E93/(2*(E93+1)))^2)*(R93-(1-AG93*V93/(Z93+AG93*BG93*(W93-Z93)))*U93-(AN93+BF93+AM93)/(3.142*(Z93+AG93*BG93*(W93-Z93)))*(2/E93)^2)*100,(AW93*(BV93-BW93)*100)),"")</f>
        <v/>
      </c>
      <c r="BM93" s="193" t="str">
        <f>IF(OR(BO93=リスト!$B$3,BO93=リスト!$B$5),"",AU93)</f>
        <v/>
      </c>
      <c r="BN93" s="196" t="str">
        <f>IF(OR(BO93=リスト!$B$3,BO93=リスト!$B$5),"",AF93)</f>
        <v/>
      </c>
      <c r="BO93" s="193" t="str">
        <f t="shared" si="25"/>
        <v/>
      </c>
      <c r="BP93" s="193" t="str">
        <f>IF(OR(BO93=リスト!$B$3,BO93=リスト!$B$5,BO93=""),"",IF(許容浮上量+1&lt;=BK93,リスト!$F$2,リスト!$F$3))</f>
        <v/>
      </c>
      <c r="BQ93" s="202" t="str">
        <f>IF(OR(BO93=リスト!$B$3,BO93=リスト!$B$5,BO93=""),"",20)</f>
        <v/>
      </c>
      <c r="BR93" s="195" t="str">
        <f t="shared" si="26"/>
        <v/>
      </c>
      <c r="BS93" s="195" t="str">
        <f t="shared" si="27"/>
        <v/>
      </c>
      <c r="BT93" s="198" t="str">
        <f t="shared" si="28"/>
        <v/>
      </c>
      <c r="BU93" s="198" t="str">
        <f t="shared" si="29"/>
        <v/>
      </c>
      <c r="BV93" s="198" t="str">
        <f t="shared" si="30"/>
        <v/>
      </c>
      <c r="BW93" s="198" t="str">
        <f t="shared" si="31"/>
        <v/>
      </c>
      <c r="BX93" s="205" t="str">
        <f t="shared" si="32"/>
        <v/>
      </c>
      <c r="BY93" s="206" t="str">
        <f>IFERROR(IF(CC93=リスト!$C$2,(CH93-BZ93/(100*CG93))/CI93*CJ93-AN93-AM93,(CH93-BZ93/(100*AW93))/CI93*CJ93-AN93-AM93),"")</f>
        <v/>
      </c>
      <c r="BZ93" s="196" t="str">
        <f>IF(OR(CE93=リスト!$B$3,CE93=リスト!$B$5,CF93=リスト!$F$3,CE93=""),"",許容浮上量)</f>
        <v/>
      </c>
      <c r="CA93" s="198" t="str">
        <f>IF(OR(CE93=リスト!$B$3,CE93=リスト!$B$5,CF93=リスト!$F$3,CE93=""),"",CK93)</f>
        <v/>
      </c>
      <c r="CB93" s="196" t="str">
        <f t="shared" si="33"/>
        <v/>
      </c>
      <c r="CC93" s="193" t="str">
        <f>IF(OR(CE93=リスト!$B$3,CE93=リスト!$B$5,CF93=リスト!$F$3,CE93=""),"",BM93)</f>
        <v/>
      </c>
      <c r="CD93" s="196" t="str">
        <f>IF(OR(CE93=リスト!$B$3,CE93=リスト!$B$5,CF93=リスト!$F$3,CE93=""),"",AH93)</f>
        <v/>
      </c>
      <c r="CE93" s="193" t="str">
        <f t="shared" si="34"/>
        <v/>
      </c>
      <c r="CF93" s="193" t="str">
        <f t="shared" si="35"/>
        <v/>
      </c>
      <c r="CG93" s="198" t="str">
        <f t="shared" si="36"/>
        <v/>
      </c>
      <c r="CH93" s="198" t="str">
        <f t="shared" si="37"/>
        <v/>
      </c>
      <c r="CI93" s="198" t="str">
        <f t="shared" si="38"/>
        <v/>
      </c>
      <c r="CJ93" s="198" t="str">
        <f t="shared" si="39"/>
        <v/>
      </c>
      <c r="CK93" s="205" t="str">
        <f t="shared" si="40"/>
        <v/>
      </c>
      <c r="CL93" s="204" t="str">
        <f>IF(AND(CE93=リスト!$B$4,CF93=リスト!$F$2),リスト!$B$3,CE93)</f>
        <v/>
      </c>
      <c r="CM93" s="193" t="str">
        <f>IF(CL93=リスト!$B$3,"",IF(CL93=リスト!$B$5,"("&amp;リスト!$F$3&amp;")",CF93))</f>
        <v/>
      </c>
      <c r="CN93" s="196" t="str">
        <f>IF(CL93=リスト!$B$3,"",AF93)</f>
        <v/>
      </c>
      <c r="CO93" s="196" t="str">
        <f>IF(OR(CL93=リスト!$B$3,CL93=リスト!$B$5,CL93=リスト!$B$4),"",CD93)</f>
        <v/>
      </c>
      <c r="CP93" s="196" t="str">
        <f>IF(OR(CL93=リスト!$B$3,CL93=リスト!$B$5),"",IF(CB93&lt;40,40,CB93))</f>
        <v/>
      </c>
      <c r="CQ93" s="203" t="str">
        <f>IF(CL93=リスト!$B$5,リスト!$G$2,"")</f>
        <v/>
      </c>
    </row>
    <row r="94" spans="2:95" ht="26.25" customHeight="1">
      <c r="B94" s="243">
        <v>31</v>
      </c>
      <c r="C94" s="244"/>
      <c r="D94" s="245"/>
      <c r="E94" s="246"/>
      <c r="F94" s="246"/>
      <c r="G94" s="247" t="str">
        <f>IF(AE94=リスト!$C$2,"－",IF(AE94=リスト!$C$3,1.05,""))</f>
        <v/>
      </c>
      <c r="H94" s="246"/>
      <c r="I94" s="246"/>
      <c r="J94" s="246"/>
      <c r="K94" s="246"/>
      <c r="L94" s="246"/>
      <c r="M94" s="246"/>
      <c r="N94" s="246"/>
      <c r="O94" s="246"/>
      <c r="P94" s="246"/>
      <c r="Q94" s="246"/>
      <c r="R94" s="248">
        <f t="shared" si="0"/>
        <v>0</v>
      </c>
      <c r="S94" s="247" t="str">
        <f t="shared" si="1"/>
        <v/>
      </c>
      <c r="T94" s="247"/>
      <c r="U94" s="247"/>
      <c r="V94" s="245" t="str">
        <f t="shared" si="2"/>
        <v/>
      </c>
      <c r="W94" s="245" t="str">
        <f t="shared" si="3"/>
        <v/>
      </c>
      <c r="X94" s="245" t="str">
        <f t="shared" si="4"/>
        <v/>
      </c>
      <c r="Y94" s="245" t="str">
        <f t="shared" si="5"/>
        <v/>
      </c>
      <c r="Z94" s="249" t="str">
        <f t="shared" si="6"/>
        <v/>
      </c>
      <c r="AA94" s="250" t="str">
        <f t="shared" si="7"/>
        <v/>
      </c>
      <c r="AB94" s="250" t="str">
        <f t="shared" si="8"/>
        <v/>
      </c>
      <c r="AC94" s="251" t="str">
        <f t="shared" si="9"/>
        <v/>
      </c>
      <c r="AD94" s="252" t="str">
        <f>IF(OR(C94="",D94=""),"",IF(OR(10&lt;=S94,2.2&lt;F94),リスト!$B$3,IF(OR(D94=リスト!$A$2,F94&lt;0.9,S94&lt;=1.5),リスト!$B$4,リスト!$B$2)))</f>
        <v/>
      </c>
      <c r="AE94" s="253" t="str">
        <f>IF(OR(C94="",AD94=""),"",IF(N94="",リスト!$C$2,リスト!$C$3))</f>
        <v/>
      </c>
      <c r="AF94" s="254" t="str">
        <f>IF(OR(C94="",AD94=""),"",IF(D94&lt;=リスト!$A$5,リスト!$D$2,IF(D94=リスト!$A$6,リスト!$D$3,IF(D94=リスト!$A$7,リスト!$D$4,""))))</f>
        <v/>
      </c>
      <c r="AG94" s="255" t="str" cm="1">
        <f t="array" ref="AG94">IFERROR(INDEX(加味率リスト!$A$2:$J$25,MATCH(D94&amp;AF94,加味率リスト!$A$2:$A$25&amp;加味率リスト!$B$2:$B$25,0),10),"")</f>
        <v/>
      </c>
      <c r="AH94" s="256" t="str">
        <f>IF(S94="","",IF(S94&lt;3,リスト!$E$3,IF(S94&lt;5,リスト!$E$4,IF(S94&lt;7,リスト!$E$5,リスト!$E$6))))</f>
        <v/>
      </c>
      <c r="AI94" s="192" t="str">
        <f t="shared" si="10"/>
        <v/>
      </c>
      <c r="AJ94" s="193" t="str">
        <f t="shared" si="11"/>
        <v/>
      </c>
      <c r="AK94" s="141" t="str">
        <f t="shared" si="12"/>
        <v/>
      </c>
      <c r="AL94" s="194" t="str">
        <f>IFERROR(IF(AD94="","",IF(AE94=リスト!$C$2,"－",ROUND((3.142/4*E94^2*(N94+K94+J94+I94+H94)-3.142/4*(0.82^2*H94+(0.82^2+G94^2)/2*J94+G94^2*K94+(G94^2+E94^2)/2*N94))*(U94*V94+(R94-U94)*W94)/R94,2))),"")</f>
        <v/>
      </c>
      <c r="AM94" s="195" t="str">
        <f>IFERROR(IF(AD94="","",IF(AE94=リスト!$C$2,T94,T94+AL94)),"")</f>
        <v/>
      </c>
      <c r="AN94" s="195" t="str">
        <f>IFERROR(IF(AD94="","",IF(AE94=リスト!$C$2,3.142*E94*U94*AA94*V94*U94/2*TAN(X94/180*3.142),3.142*G94*U94*AA94*V94*U94/2*TAN(X94/180*3.142))),"")</f>
        <v/>
      </c>
      <c r="AO94" s="196" t="str">
        <f t="shared" si="13"/>
        <v/>
      </c>
      <c r="AP94" s="196" t="str">
        <f>IFERROR(IF(AE94=リスト!$C$2,(1-3.142*(E94/((E94+1)*2))^2)*(R94-(1-V94/(Z94+AC94*(W94-Z94)))*U94-(AN94+AM94)/(3.142*(Z94+AC94*(W94-Z94)))*(2/E94)^2)*100,AW94*(AX94-AY94)*100),"")</f>
        <v/>
      </c>
      <c r="AQ94" s="197" t="str">
        <f t="shared" si="14"/>
        <v/>
      </c>
      <c r="AR94" s="195" t="str">
        <f t="shared" si="15"/>
        <v/>
      </c>
      <c r="AS94" s="195" t="str">
        <f t="shared" si="16"/>
        <v/>
      </c>
      <c r="AT94" s="195" t="str">
        <f t="shared" si="17"/>
        <v/>
      </c>
      <c r="AU94" s="193" t="str">
        <f t="shared" si="18"/>
        <v/>
      </c>
      <c r="AV94" s="193" t="str">
        <f>IF(OR(AD94=リスト!$B$3,AD94=リスト!$B$5,許容浮上量&lt;AP94),AD94,リスト!$B$5)</f>
        <v/>
      </c>
      <c r="AW94" s="198" t="str">
        <f t="shared" si="19"/>
        <v/>
      </c>
      <c r="AX94" s="199" t="str">
        <f t="shared" si="20"/>
        <v/>
      </c>
      <c r="AY94" s="205" t="str">
        <f t="shared" si="21"/>
        <v/>
      </c>
      <c r="AZ94" s="204" t="str">
        <f>IF(OR(BO94=リスト!$B$3,BO94=リスト!$B$5,BO94=""),"","10^-2")</f>
        <v/>
      </c>
      <c r="BA94" s="200" t="str">
        <f>IF(OR(BO94=リスト!$B$3,BO94=リスト!$B$5,BO94=""),"",2)</f>
        <v/>
      </c>
      <c r="BB94" s="195" t="str">
        <f>IFERROR(IF(OR(BO94=リスト!$B$3,BO94=リスト!$B$5,BO94=""),"",V94*U94+(R94-U94)/2*(W94-Z94)),"")</f>
        <v/>
      </c>
      <c r="BC94" s="195" t="str">
        <f>IF(OR(BO94=リスト!$B$3,BO94=リスト!$B$5,BO94=""),"",40)</f>
        <v/>
      </c>
      <c r="BD94" s="195" t="str">
        <f t="shared" si="22"/>
        <v/>
      </c>
      <c r="BE94" s="195" t="str">
        <f t="shared" si="23"/>
        <v/>
      </c>
      <c r="BF94" s="195" t="str">
        <f t="shared" si="24"/>
        <v/>
      </c>
      <c r="BG94" s="195" t="str">
        <f>IF(OR(BO94=リスト!$B$3,BO94=リスト!$B$5,BO94=""),"",0.6)</f>
        <v/>
      </c>
      <c r="BH94" s="201" t="str">
        <f>IF(OR(BO94=リスト!$B$3,BO94=リスト!$B$5,BO94=""),"",AG94)</f>
        <v/>
      </c>
      <c r="BI94" s="195" t="str">
        <f>IF(OR(BO94=リスト!$B$3,BO94=リスト!$B$5,BO94=""),"",AM94)</f>
        <v/>
      </c>
      <c r="BJ94" s="195" t="str">
        <f>IF(OR(BO94=リスト!$B$3,BO94=リスト!$B$5,BO94=""),"",AN94)</f>
        <v/>
      </c>
      <c r="BK94" s="202" t="str">
        <f>IFERROR(IF(BM94=リスト!$C$2,(1-3.142*(E94/(2*(E94+1)))^2)*(R94-(1-AG94*V94/(Z94+AG94*BG94*(W94-Z94)))*U94-(AN94+AM94)/(3.142*(Z94+AG94*BG94*(W94-Z94)))*(2/E94)^2)*100,(AW94*(BV94-BX94)*100)),"")</f>
        <v/>
      </c>
      <c r="BL94" s="202" t="str">
        <f>IFERROR(IF(BM94=リスト!$C$2,(1-3.142*(E94/(2*(E94+1)))^2)*(R94-(1-AG94*V94/(Z94+AG94*BG94*(W94-Z94)))*U94-(AN94+BF94+AM94)/(3.142*(Z94+AG94*BG94*(W94-Z94)))*(2/E94)^2)*100,(AW94*(BV94-BW94)*100)),"")</f>
        <v/>
      </c>
      <c r="BM94" s="193" t="str">
        <f>IF(OR(BO94=リスト!$B$3,BO94=リスト!$B$5),"",AU94)</f>
        <v/>
      </c>
      <c r="BN94" s="196" t="str">
        <f>IF(OR(BO94=リスト!$B$3,BO94=リスト!$B$5),"",AF94)</f>
        <v/>
      </c>
      <c r="BO94" s="193" t="str">
        <f t="shared" si="25"/>
        <v/>
      </c>
      <c r="BP94" s="193" t="str">
        <f>IF(OR(BO94=リスト!$B$3,BO94=リスト!$B$5,BO94=""),"",IF(許容浮上量+1&lt;=BK94,リスト!$F$2,リスト!$F$3))</f>
        <v/>
      </c>
      <c r="BQ94" s="202" t="str">
        <f>IF(OR(BO94=リスト!$B$3,BO94=リスト!$B$5,BO94=""),"",20)</f>
        <v/>
      </c>
      <c r="BR94" s="195" t="str">
        <f t="shared" si="26"/>
        <v/>
      </c>
      <c r="BS94" s="195" t="str">
        <f t="shared" si="27"/>
        <v/>
      </c>
      <c r="BT94" s="198" t="str">
        <f t="shared" si="28"/>
        <v/>
      </c>
      <c r="BU94" s="198" t="str">
        <f t="shared" si="29"/>
        <v/>
      </c>
      <c r="BV94" s="198" t="str">
        <f t="shared" si="30"/>
        <v/>
      </c>
      <c r="BW94" s="198" t="str">
        <f t="shared" si="31"/>
        <v/>
      </c>
      <c r="BX94" s="205" t="str">
        <f t="shared" si="32"/>
        <v/>
      </c>
      <c r="BY94" s="206" t="str">
        <f>IFERROR(IF(CC94=リスト!$C$2,(CH94-BZ94/(100*CG94))/CI94*CJ94-AN94-AM94,(CH94-BZ94/(100*AW94))/CI94*CJ94-AN94-AM94),"")</f>
        <v/>
      </c>
      <c r="BZ94" s="196" t="str">
        <f>IF(OR(CE94=リスト!$B$3,CE94=リスト!$B$5,CF94=リスト!$F$3,CE94=""),"",許容浮上量)</f>
        <v/>
      </c>
      <c r="CA94" s="198" t="str">
        <f>IF(OR(CE94=リスト!$B$3,CE94=リスト!$B$5,CF94=リスト!$F$3,CE94=""),"",CK94)</f>
        <v/>
      </c>
      <c r="CB94" s="196" t="str">
        <f t="shared" si="33"/>
        <v/>
      </c>
      <c r="CC94" s="193" t="str">
        <f>IF(OR(CE94=リスト!$B$3,CE94=リスト!$B$5,CF94=リスト!$F$3,CE94=""),"",BM94)</f>
        <v/>
      </c>
      <c r="CD94" s="196" t="str">
        <f>IF(OR(CE94=リスト!$B$3,CE94=リスト!$B$5,CF94=リスト!$F$3,CE94=""),"",AH94)</f>
        <v/>
      </c>
      <c r="CE94" s="193" t="str">
        <f t="shared" si="34"/>
        <v/>
      </c>
      <c r="CF94" s="193" t="str">
        <f t="shared" si="35"/>
        <v/>
      </c>
      <c r="CG94" s="198" t="str">
        <f t="shared" si="36"/>
        <v/>
      </c>
      <c r="CH94" s="198" t="str">
        <f t="shared" si="37"/>
        <v/>
      </c>
      <c r="CI94" s="198" t="str">
        <f t="shared" si="38"/>
        <v/>
      </c>
      <c r="CJ94" s="198" t="str">
        <f t="shared" si="39"/>
        <v/>
      </c>
      <c r="CK94" s="205" t="str">
        <f t="shared" si="40"/>
        <v/>
      </c>
      <c r="CL94" s="204" t="str">
        <f>IF(AND(CE94=リスト!$B$4,CF94=リスト!$F$2),リスト!$B$3,CE94)</f>
        <v/>
      </c>
      <c r="CM94" s="193" t="str">
        <f>IF(CL94=リスト!$B$3,"",IF(CL94=リスト!$B$5,"("&amp;リスト!$F$3&amp;")",CF94))</f>
        <v/>
      </c>
      <c r="CN94" s="196" t="str">
        <f>IF(CL94=リスト!$B$3,"",AF94)</f>
        <v/>
      </c>
      <c r="CO94" s="196" t="str">
        <f>IF(OR(CL94=リスト!$B$3,CL94=リスト!$B$5,CL94=リスト!$B$4),"",CD94)</f>
        <v/>
      </c>
      <c r="CP94" s="196" t="str">
        <f>IF(OR(CL94=リスト!$B$3,CL94=リスト!$B$5),"",IF(CB94&lt;40,40,CB94))</f>
        <v/>
      </c>
      <c r="CQ94" s="203" t="str">
        <f>IF(CL94=リスト!$B$5,リスト!$G$2,"")</f>
        <v/>
      </c>
    </row>
    <row r="95" spans="2:95" ht="26.25" customHeight="1">
      <c r="B95" s="243">
        <v>32</v>
      </c>
      <c r="C95" s="244"/>
      <c r="D95" s="245"/>
      <c r="E95" s="246"/>
      <c r="F95" s="246"/>
      <c r="G95" s="247" t="str">
        <f>IF(AE95=リスト!$C$2,"－",IF(AE95=リスト!$C$3,1.05,""))</f>
        <v/>
      </c>
      <c r="H95" s="246"/>
      <c r="I95" s="246"/>
      <c r="J95" s="246"/>
      <c r="K95" s="246"/>
      <c r="L95" s="246"/>
      <c r="M95" s="246"/>
      <c r="N95" s="246"/>
      <c r="O95" s="246"/>
      <c r="P95" s="246"/>
      <c r="Q95" s="246"/>
      <c r="R95" s="248">
        <f t="shared" si="0"/>
        <v>0</v>
      </c>
      <c r="S95" s="247" t="str">
        <f t="shared" si="1"/>
        <v/>
      </c>
      <c r="T95" s="247"/>
      <c r="U95" s="247"/>
      <c r="V95" s="245" t="str">
        <f t="shared" si="2"/>
        <v/>
      </c>
      <c r="W95" s="245" t="str">
        <f t="shared" si="3"/>
        <v/>
      </c>
      <c r="X95" s="245" t="str">
        <f t="shared" si="4"/>
        <v/>
      </c>
      <c r="Y95" s="245" t="str">
        <f t="shared" si="5"/>
        <v/>
      </c>
      <c r="Z95" s="249" t="str">
        <f t="shared" si="6"/>
        <v/>
      </c>
      <c r="AA95" s="250" t="str">
        <f t="shared" si="7"/>
        <v/>
      </c>
      <c r="AB95" s="250" t="str">
        <f t="shared" si="8"/>
        <v/>
      </c>
      <c r="AC95" s="251" t="str">
        <f t="shared" si="9"/>
        <v/>
      </c>
      <c r="AD95" s="252" t="str">
        <f>IF(OR(C95="",D95=""),"",IF(OR(10&lt;=S95,2.2&lt;F95),リスト!$B$3,IF(OR(D95=リスト!$A$2,F95&lt;0.9,S95&lt;=1.5),リスト!$B$4,リスト!$B$2)))</f>
        <v/>
      </c>
      <c r="AE95" s="253" t="str">
        <f>IF(OR(C95="",AD95=""),"",IF(N95="",リスト!$C$2,リスト!$C$3))</f>
        <v/>
      </c>
      <c r="AF95" s="254" t="str">
        <f>IF(OR(C95="",AD95=""),"",IF(D95&lt;=リスト!$A$5,リスト!$D$2,IF(D95=リスト!$A$6,リスト!$D$3,IF(D95=リスト!$A$7,リスト!$D$4,""))))</f>
        <v/>
      </c>
      <c r="AG95" s="255" t="str" cm="1">
        <f t="array" ref="AG95">IFERROR(INDEX(加味率リスト!$A$2:$J$25,MATCH(D95&amp;AF95,加味率リスト!$A$2:$A$25&amp;加味率リスト!$B$2:$B$25,0),10),"")</f>
        <v/>
      </c>
      <c r="AH95" s="256" t="str">
        <f>IF(S95="","",IF(S95&lt;3,リスト!$E$3,IF(S95&lt;5,リスト!$E$4,IF(S95&lt;7,リスト!$E$5,リスト!$E$6))))</f>
        <v/>
      </c>
      <c r="AI95" s="192" t="str">
        <f t="shared" si="10"/>
        <v/>
      </c>
      <c r="AJ95" s="193" t="str">
        <f t="shared" si="11"/>
        <v/>
      </c>
      <c r="AK95" s="141" t="str">
        <f t="shared" si="12"/>
        <v/>
      </c>
      <c r="AL95" s="194" t="str">
        <f>IFERROR(IF(AD95="","",IF(AE95=リスト!$C$2,"－",ROUND((3.142/4*E95^2*(N95+K95+J95+I95+H95)-3.142/4*(0.82^2*H95+(0.82^2+G95^2)/2*J95+G95^2*K95+(G95^2+E95^2)/2*N95))*(U95*V95+(R95-U95)*W95)/R95,2))),"")</f>
        <v/>
      </c>
      <c r="AM95" s="195" t="str">
        <f>IFERROR(IF(AD95="","",IF(AE95=リスト!$C$2,T95,T95+AL95)),"")</f>
        <v/>
      </c>
      <c r="AN95" s="195" t="str">
        <f>IFERROR(IF(AD95="","",IF(AE95=リスト!$C$2,3.142*E95*U95*AA95*V95*U95/2*TAN(X95/180*3.142),3.142*G95*U95*AA95*V95*U95/2*TAN(X95/180*3.142))),"")</f>
        <v/>
      </c>
      <c r="AO95" s="196" t="str">
        <f t="shared" si="13"/>
        <v/>
      </c>
      <c r="AP95" s="196" t="str">
        <f>IFERROR(IF(AE95=リスト!$C$2,(1-3.142*(E95/((E95+1)*2))^2)*(R95-(1-V95/(Z95+AC95*(W95-Z95)))*U95-(AN95+AM95)/(3.142*(Z95+AC95*(W95-Z95)))*(2/E95)^2)*100,AW95*(AX95-AY95)*100),"")</f>
        <v/>
      </c>
      <c r="AQ95" s="197" t="str">
        <f t="shared" si="14"/>
        <v/>
      </c>
      <c r="AR95" s="195" t="str">
        <f t="shared" si="15"/>
        <v/>
      </c>
      <c r="AS95" s="195" t="str">
        <f t="shared" si="16"/>
        <v/>
      </c>
      <c r="AT95" s="195" t="str">
        <f t="shared" si="17"/>
        <v/>
      </c>
      <c r="AU95" s="193" t="str">
        <f t="shared" si="18"/>
        <v/>
      </c>
      <c r="AV95" s="193" t="str">
        <f>IF(OR(AD95=リスト!$B$3,AD95=リスト!$B$5,許容浮上量&lt;AP95),AD95,リスト!$B$5)</f>
        <v/>
      </c>
      <c r="AW95" s="198" t="str">
        <f t="shared" si="19"/>
        <v/>
      </c>
      <c r="AX95" s="199" t="str">
        <f t="shared" si="20"/>
        <v/>
      </c>
      <c r="AY95" s="205" t="str">
        <f t="shared" si="21"/>
        <v/>
      </c>
      <c r="AZ95" s="204" t="str">
        <f>IF(OR(BO95=リスト!$B$3,BO95=リスト!$B$5,BO95=""),"","10^-2")</f>
        <v/>
      </c>
      <c r="BA95" s="200" t="str">
        <f>IF(OR(BO95=リスト!$B$3,BO95=リスト!$B$5,BO95=""),"",2)</f>
        <v/>
      </c>
      <c r="BB95" s="195" t="str">
        <f>IFERROR(IF(OR(BO95=リスト!$B$3,BO95=リスト!$B$5,BO95=""),"",V95*U95+(R95-U95)/2*(W95-Z95)),"")</f>
        <v/>
      </c>
      <c r="BC95" s="195" t="str">
        <f>IF(OR(BO95=リスト!$B$3,BO95=リスト!$B$5,BO95=""),"",40)</f>
        <v/>
      </c>
      <c r="BD95" s="195" t="str">
        <f t="shared" si="22"/>
        <v/>
      </c>
      <c r="BE95" s="195" t="str">
        <f t="shared" si="23"/>
        <v/>
      </c>
      <c r="BF95" s="195" t="str">
        <f t="shared" si="24"/>
        <v/>
      </c>
      <c r="BG95" s="195" t="str">
        <f>IF(OR(BO95=リスト!$B$3,BO95=リスト!$B$5,BO95=""),"",0.6)</f>
        <v/>
      </c>
      <c r="BH95" s="201" t="str">
        <f>IF(OR(BO95=リスト!$B$3,BO95=リスト!$B$5,BO95=""),"",AG95)</f>
        <v/>
      </c>
      <c r="BI95" s="195" t="str">
        <f>IF(OR(BO95=リスト!$B$3,BO95=リスト!$B$5,BO95=""),"",AM95)</f>
        <v/>
      </c>
      <c r="BJ95" s="195" t="str">
        <f>IF(OR(BO95=リスト!$B$3,BO95=リスト!$B$5,BO95=""),"",AN95)</f>
        <v/>
      </c>
      <c r="BK95" s="202" t="str">
        <f>IFERROR(IF(BM95=リスト!$C$2,(1-3.142*(E95/(2*(E95+1)))^2)*(R95-(1-AG95*V95/(Z95+AG95*BG95*(W95-Z95)))*U95-(AN95+AM95)/(3.142*(Z95+AG95*BG95*(W95-Z95)))*(2/E95)^2)*100,(AW95*(BV95-BX95)*100)),"")</f>
        <v/>
      </c>
      <c r="BL95" s="202" t="str">
        <f>IFERROR(IF(BM95=リスト!$C$2,(1-3.142*(E95/(2*(E95+1)))^2)*(R95-(1-AG95*V95/(Z95+AG95*BG95*(W95-Z95)))*U95-(AN95+BF95+AM95)/(3.142*(Z95+AG95*BG95*(W95-Z95)))*(2/E95)^2)*100,(AW95*(BV95-BW95)*100)),"")</f>
        <v/>
      </c>
      <c r="BM95" s="193" t="str">
        <f>IF(OR(BO95=リスト!$B$3,BO95=リスト!$B$5),"",AU95)</f>
        <v/>
      </c>
      <c r="BN95" s="196" t="str">
        <f>IF(OR(BO95=リスト!$B$3,BO95=リスト!$B$5),"",AF95)</f>
        <v/>
      </c>
      <c r="BO95" s="193" t="str">
        <f t="shared" si="25"/>
        <v/>
      </c>
      <c r="BP95" s="193" t="str">
        <f>IF(OR(BO95=リスト!$B$3,BO95=リスト!$B$5,BO95=""),"",IF(許容浮上量+1&lt;=BK95,リスト!$F$2,リスト!$F$3))</f>
        <v/>
      </c>
      <c r="BQ95" s="202" t="str">
        <f>IF(OR(BO95=リスト!$B$3,BO95=リスト!$B$5,BO95=""),"",20)</f>
        <v/>
      </c>
      <c r="BR95" s="195" t="str">
        <f t="shared" si="26"/>
        <v/>
      </c>
      <c r="BS95" s="195" t="str">
        <f t="shared" si="27"/>
        <v/>
      </c>
      <c r="BT95" s="198" t="str">
        <f t="shared" si="28"/>
        <v/>
      </c>
      <c r="BU95" s="198" t="str">
        <f t="shared" si="29"/>
        <v/>
      </c>
      <c r="BV95" s="198" t="str">
        <f t="shared" si="30"/>
        <v/>
      </c>
      <c r="BW95" s="198" t="str">
        <f t="shared" si="31"/>
        <v/>
      </c>
      <c r="BX95" s="205" t="str">
        <f t="shared" si="32"/>
        <v/>
      </c>
      <c r="BY95" s="206" t="str">
        <f>IFERROR(IF(CC95=リスト!$C$2,(CH95-BZ95/(100*CG95))/CI95*CJ95-AN95-AM95,(CH95-BZ95/(100*AW95))/CI95*CJ95-AN95-AM95),"")</f>
        <v/>
      </c>
      <c r="BZ95" s="196" t="str">
        <f>IF(OR(CE95=リスト!$B$3,CE95=リスト!$B$5,CF95=リスト!$F$3,CE95=""),"",許容浮上量)</f>
        <v/>
      </c>
      <c r="CA95" s="198" t="str">
        <f>IF(OR(CE95=リスト!$B$3,CE95=リスト!$B$5,CF95=リスト!$F$3,CE95=""),"",CK95)</f>
        <v/>
      </c>
      <c r="CB95" s="196" t="str">
        <f t="shared" si="33"/>
        <v/>
      </c>
      <c r="CC95" s="193" t="str">
        <f>IF(OR(CE95=リスト!$B$3,CE95=リスト!$B$5,CF95=リスト!$F$3,CE95=""),"",BM95)</f>
        <v/>
      </c>
      <c r="CD95" s="196" t="str">
        <f>IF(OR(CE95=リスト!$B$3,CE95=リスト!$B$5,CF95=リスト!$F$3,CE95=""),"",AH95)</f>
        <v/>
      </c>
      <c r="CE95" s="193" t="str">
        <f t="shared" si="34"/>
        <v/>
      </c>
      <c r="CF95" s="193" t="str">
        <f t="shared" si="35"/>
        <v/>
      </c>
      <c r="CG95" s="198" t="str">
        <f t="shared" si="36"/>
        <v/>
      </c>
      <c r="CH95" s="198" t="str">
        <f t="shared" si="37"/>
        <v/>
      </c>
      <c r="CI95" s="198" t="str">
        <f t="shared" si="38"/>
        <v/>
      </c>
      <c r="CJ95" s="198" t="str">
        <f t="shared" si="39"/>
        <v/>
      </c>
      <c r="CK95" s="205" t="str">
        <f t="shared" si="40"/>
        <v/>
      </c>
      <c r="CL95" s="204" t="str">
        <f>IF(AND(CE95=リスト!$B$4,CF95=リスト!$F$2),リスト!$B$3,CE95)</f>
        <v/>
      </c>
      <c r="CM95" s="193" t="str">
        <f>IF(CL95=リスト!$B$3,"",IF(CL95=リスト!$B$5,"("&amp;リスト!$F$3&amp;")",CF95))</f>
        <v/>
      </c>
      <c r="CN95" s="196" t="str">
        <f>IF(CL95=リスト!$B$3,"",AF95)</f>
        <v/>
      </c>
      <c r="CO95" s="196" t="str">
        <f>IF(OR(CL95=リスト!$B$3,CL95=リスト!$B$5,CL95=リスト!$B$4),"",CD95)</f>
        <v/>
      </c>
      <c r="CP95" s="196" t="str">
        <f>IF(OR(CL95=リスト!$B$3,CL95=リスト!$B$5),"",IF(CB95&lt;40,40,CB95))</f>
        <v/>
      </c>
      <c r="CQ95" s="203" t="str">
        <f>IF(CL95=リスト!$B$5,リスト!$G$2,"")</f>
        <v/>
      </c>
    </row>
    <row r="96" spans="2:95" ht="26.25" customHeight="1">
      <c r="B96" s="243">
        <v>33</v>
      </c>
      <c r="C96" s="244"/>
      <c r="D96" s="245"/>
      <c r="E96" s="246"/>
      <c r="F96" s="246"/>
      <c r="G96" s="247" t="str">
        <f>IF(AE96=リスト!$C$2,"－",IF(AE96=リスト!$C$3,1.05,""))</f>
        <v/>
      </c>
      <c r="H96" s="246"/>
      <c r="I96" s="246"/>
      <c r="J96" s="246"/>
      <c r="K96" s="246"/>
      <c r="L96" s="246"/>
      <c r="M96" s="246"/>
      <c r="N96" s="246"/>
      <c r="O96" s="246"/>
      <c r="P96" s="246"/>
      <c r="Q96" s="246"/>
      <c r="R96" s="248">
        <f t="shared" ref="R96:R127" si="41">SUM(H96:Q96)</f>
        <v>0</v>
      </c>
      <c r="S96" s="247" t="str">
        <f t="shared" ref="S96:S127" si="42">IF(R96=0,"",R96-0.2)</f>
        <v/>
      </c>
      <c r="T96" s="247"/>
      <c r="U96" s="247"/>
      <c r="V96" s="245" t="str">
        <f t="shared" ref="V96:V127" si="43">IF(OR(C96="",AD96=""),"",18)</f>
        <v/>
      </c>
      <c r="W96" s="245" t="str">
        <f t="shared" ref="W96:W127" si="44">IF(OR(C96="",AD96=""),"",19)</f>
        <v/>
      </c>
      <c r="X96" s="245" t="str">
        <f t="shared" ref="X96:X127" si="45">IF(OR(C96="",AD96=""),"",30)</f>
        <v/>
      </c>
      <c r="Y96" s="245" t="str">
        <f t="shared" ref="Y96:Y127" si="46">IF(OR(C96="",AD96=""),"",30)</f>
        <v/>
      </c>
      <c r="Z96" s="249" t="str">
        <f t="shared" ref="Z96:Z127" si="47">IF(OR(C96="",AD96=""),"",10)</f>
        <v/>
      </c>
      <c r="AA96" s="250" t="str">
        <f t="shared" ref="AA96:AA127" si="48">IF(OR(C96="",AD96=""),"",0.5)</f>
        <v/>
      </c>
      <c r="AB96" s="250" t="str">
        <f t="shared" ref="AB96:AB127" si="49">IF(OR(C96="",AD96=""),"",1)</f>
        <v/>
      </c>
      <c r="AC96" s="251" t="str">
        <f t="shared" ref="AC96:AC127" si="50">IF(OR(C96="",AD96=""),"",1)</f>
        <v/>
      </c>
      <c r="AD96" s="252" t="str">
        <f>IF(OR(C96="",D96=""),"",IF(OR(10&lt;=S96,2.2&lt;F96),リスト!$B$3,IF(OR(D96=リスト!$A$2,F96&lt;0.9,S96&lt;=1.5),リスト!$B$4,リスト!$B$2)))</f>
        <v/>
      </c>
      <c r="AE96" s="253" t="str">
        <f>IF(OR(C96="",AD96=""),"",IF(N96="",リスト!$C$2,リスト!$C$3))</f>
        <v/>
      </c>
      <c r="AF96" s="254" t="str">
        <f>IF(OR(C96="",AD96=""),"",IF(D96&lt;=リスト!$A$5,リスト!$D$2,IF(D96=リスト!$A$6,リスト!$D$3,IF(D96=リスト!$A$7,リスト!$D$4,""))))</f>
        <v/>
      </c>
      <c r="AG96" s="255" t="str" cm="1">
        <f t="array" ref="AG96">IFERROR(INDEX(加味率リスト!$A$2:$J$25,MATCH(D96&amp;AF96,加味率リスト!$A$2:$A$25&amp;加味率リスト!$B$2:$B$25,0),10),"")</f>
        <v/>
      </c>
      <c r="AH96" s="256" t="str">
        <f>IF(S96="","",IF(S96&lt;3,リスト!$E$3,IF(S96&lt;5,リスト!$E$4,IF(S96&lt;7,リスト!$E$5,リスト!$E$6))))</f>
        <v/>
      </c>
      <c r="AI96" s="192" t="str">
        <f t="shared" ref="AI96:AI127" si="51">IF($B96="","",IF($AJ96="","",$B96))</f>
        <v/>
      </c>
      <c r="AJ96" s="193" t="str">
        <f t="shared" ref="AJ96:AJ127" si="52">IF($C96="","",$C96)</f>
        <v/>
      </c>
      <c r="AK96" s="141" t="str">
        <f t="shared" ref="AK96:AK127" si="53">IF($D96="","",$D96)</f>
        <v/>
      </c>
      <c r="AL96" s="194" t="str">
        <f>IFERROR(IF(AD96="","",IF(AE96=リスト!$C$2,"－",ROUND((3.142/4*E96^2*(N96+K96+J96+I96+H96)-3.142/4*(0.82^2*H96+(0.82^2+G96^2)/2*J96+G96^2*K96+(G96^2+E96^2)/2*N96))*(U96*V96+(R96-U96)*W96)/R96,2))),"")</f>
        <v/>
      </c>
      <c r="AM96" s="195" t="str">
        <f>IFERROR(IF(AD96="","",IF(AE96=リスト!$C$2,T96,T96+AL96)),"")</f>
        <v/>
      </c>
      <c r="AN96" s="195" t="str">
        <f>IFERROR(IF(AD96="","",IF(AE96=リスト!$C$2,3.142*E96*U96*AA96*V96*U96/2*TAN(X96/180*3.142),3.142*G96*U96*AA96*V96*U96/2*TAN(X96/180*3.142))),"")</f>
        <v/>
      </c>
      <c r="AO96" s="196" t="str">
        <f t="shared" si="13"/>
        <v/>
      </c>
      <c r="AP96" s="196" t="str">
        <f>IFERROR(IF(AE96=リスト!$C$2,(1-3.142*(E96/((E96+1)*2))^2)*(R96-(1-V96/(Z96+AC96*(W96-Z96)))*U96-(AN96+AM96)/(3.142*(Z96+AC96*(W96-Z96)))*(2/E96)^2)*100,AW96*(AX96-AY96)*100),"")</f>
        <v/>
      </c>
      <c r="AQ96" s="197" t="str">
        <f t="shared" si="14"/>
        <v/>
      </c>
      <c r="AR96" s="195" t="str">
        <f t="shared" si="15"/>
        <v/>
      </c>
      <c r="AS96" s="195" t="str">
        <f t="shared" si="16"/>
        <v/>
      </c>
      <c r="AT96" s="195" t="str">
        <f t="shared" si="17"/>
        <v/>
      </c>
      <c r="AU96" s="193" t="str">
        <f t="shared" si="18"/>
        <v/>
      </c>
      <c r="AV96" s="193" t="str">
        <f>IF(OR(AD96=リスト!$B$3,AD96=リスト!$B$5,許容浮上量&lt;AP96),AD96,リスト!$B$5)</f>
        <v/>
      </c>
      <c r="AW96" s="198" t="str">
        <f t="shared" si="19"/>
        <v/>
      </c>
      <c r="AX96" s="199" t="str">
        <f t="shared" si="20"/>
        <v/>
      </c>
      <c r="AY96" s="205" t="str">
        <f t="shared" si="21"/>
        <v/>
      </c>
      <c r="AZ96" s="204" t="str">
        <f>IF(OR(BO96=リスト!$B$3,BO96=リスト!$B$5,BO96=""),"","10^-2")</f>
        <v/>
      </c>
      <c r="BA96" s="200" t="str">
        <f>IF(OR(BO96=リスト!$B$3,BO96=リスト!$B$5,BO96=""),"",2)</f>
        <v/>
      </c>
      <c r="BB96" s="195" t="str">
        <f>IFERROR(IF(OR(BO96=リスト!$B$3,BO96=リスト!$B$5,BO96=""),"",V96*U96+(R96-U96)/2*(W96-Z96)),"")</f>
        <v/>
      </c>
      <c r="BC96" s="195" t="str">
        <f>IF(OR(BO96=リスト!$B$3,BO96=リスト!$B$5,BO96=""),"",40)</f>
        <v/>
      </c>
      <c r="BD96" s="195" t="str">
        <f t="shared" si="22"/>
        <v/>
      </c>
      <c r="BE96" s="195" t="str">
        <f t="shared" si="23"/>
        <v/>
      </c>
      <c r="BF96" s="195" t="str">
        <f t="shared" si="24"/>
        <v/>
      </c>
      <c r="BG96" s="195" t="str">
        <f>IF(OR(BO96=リスト!$B$3,BO96=リスト!$B$5,BO96=""),"",0.6)</f>
        <v/>
      </c>
      <c r="BH96" s="201" t="str">
        <f>IF(OR(BO96=リスト!$B$3,BO96=リスト!$B$5,BO96=""),"",AG96)</f>
        <v/>
      </c>
      <c r="BI96" s="195" t="str">
        <f>IF(OR(BO96=リスト!$B$3,BO96=リスト!$B$5,BO96=""),"",AM96)</f>
        <v/>
      </c>
      <c r="BJ96" s="195" t="str">
        <f>IF(OR(BO96=リスト!$B$3,BO96=リスト!$B$5,BO96=""),"",AN96)</f>
        <v/>
      </c>
      <c r="BK96" s="202" t="str">
        <f>IFERROR(IF(BM96=リスト!$C$2,(1-3.142*(E96/(2*(E96+1)))^2)*(R96-(1-AG96*V96/(Z96+AG96*BG96*(W96-Z96)))*U96-(AN96+AM96)/(3.142*(Z96+AG96*BG96*(W96-Z96)))*(2/E96)^2)*100,(AW96*(BV96-BX96)*100)),"")</f>
        <v/>
      </c>
      <c r="BL96" s="202" t="str">
        <f>IFERROR(IF(BM96=リスト!$C$2,(1-3.142*(E96/(2*(E96+1)))^2)*(R96-(1-AG96*V96/(Z96+AG96*BG96*(W96-Z96)))*U96-(AN96+BF96+AM96)/(3.142*(Z96+AG96*BG96*(W96-Z96)))*(2/E96)^2)*100,(AW96*(BV96-BW96)*100)),"")</f>
        <v/>
      </c>
      <c r="BM96" s="193" t="str">
        <f>IF(OR(BO96=リスト!$B$3,BO96=リスト!$B$5),"",AU96)</f>
        <v/>
      </c>
      <c r="BN96" s="196" t="str">
        <f>IF(OR(BO96=リスト!$B$3,BO96=リスト!$B$5),"",AF96)</f>
        <v/>
      </c>
      <c r="BO96" s="193" t="str">
        <f t="shared" si="25"/>
        <v/>
      </c>
      <c r="BP96" s="193" t="str">
        <f>IF(OR(BO96=リスト!$B$3,BO96=リスト!$B$5,BO96=""),"",IF(許容浮上量+1&lt;=BK96,リスト!$F$2,リスト!$F$3))</f>
        <v/>
      </c>
      <c r="BQ96" s="202" t="str">
        <f>IF(OR(BO96=リスト!$B$3,BO96=リスト!$B$5,BO96=""),"",20)</f>
        <v/>
      </c>
      <c r="BR96" s="195" t="str">
        <f t="shared" si="26"/>
        <v/>
      </c>
      <c r="BS96" s="195" t="str">
        <f t="shared" si="27"/>
        <v/>
      </c>
      <c r="BT96" s="198" t="str">
        <f t="shared" si="28"/>
        <v/>
      </c>
      <c r="BU96" s="198" t="str">
        <f t="shared" si="29"/>
        <v/>
      </c>
      <c r="BV96" s="198" t="str">
        <f t="shared" si="30"/>
        <v/>
      </c>
      <c r="BW96" s="198" t="str">
        <f t="shared" si="31"/>
        <v/>
      </c>
      <c r="BX96" s="205" t="str">
        <f t="shared" si="32"/>
        <v/>
      </c>
      <c r="BY96" s="206" t="str">
        <f>IFERROR(IF(CC96=リスト!$C$2,(CH96-BZ96/(100*CG96))/CI96*CJ96-AN96-AM96,(CH96-BZ96/(100*AW96))/CI96*CJ96-AN96-AM96),"")</f>
        <v/>
      </c>
      <c r="BZ96" s="196" t="str">
        <f>IF(OR(CE96=リスト!$B$3,CE96=リスト!$B$5,CF96=リスト!$F$3,CE96=""),"",許容浮上量)</f>
        <v/>
      </c>
      <c r="CA96" s="198" t="str">
        <f>IF(OR(CE96=リスト!$B$3,CE96=リスト!$B$5,CF96=リスト!$F$3,CE96=""),"",CK96)</f>
        <v/>
      </c>
      <c r="CB96" s="196" t="str">
        <f t="shared" si="33"/>
        <v/>
      </c>
      <c r="CC96" s="193" t="str">
        <f>IF(OR(CE96=リスト!$B$3,CE96=リスト!$B$5,CF96=リスト!$F$3,CE96=""),"",BM96)</f>
        <v/>
      </c>
      <c r="CD96" s="196" t="str">
        <f>IF(OR(CE96=リスト!$B$3,CE96=リスト!$B$5,CF96=リスト!$F$3,CE96=""),"",AH96)</f>
        <v/>
      </c>
      <c r="CE96" s="193" t="str">
        <f t="shared" ref="CE96:CE127" si="54">$BO96</f>
        <v/>
      </c>
      <c r="CF96" s="193" t="str">
        <f t="shared" ref="CF96:CF127" si="55">$BP96</f>
        <v/>
      </c>
      <c r="CG96" s="198" t="str">
        <f t="shared" si="36"/>
        <v/>
      </c>
      <c r="CH96" s="198" t="str">
        <f t="shared" si="37"/>
        <v/>
      </c>
      <c r="CI96" s="198" t="str">
        <f t="shared" si="38"/>
        <v/>
      </c>
      <c r="CJ96" s="198" t="str">
        <f t="shared" si="39"/>
        <v/>
      </c>
      <c r="CK96" s="205" t="str">
        <f t="shared" si="40"/>
        <v/>
      </c>
      <c r="CL96" s="204" t="str">
        <f>IF(AND(CE96=リスト!$B$4,CF96=リスト!$F$2),リスト!$B$3,CE96)</f>
        <v/>
      </c>
      <c r="CM96" s="193" t="str">
        <f>IF(CL96=リスト!$B$3,"",IF(CL96=リスト!$B$5,"("&amp;リスト!$F$3&amp;")",CF96))</f>
        <v/>
      </c>
      <c r="CN96" s="196" t="str">
        <f>IF(CL96=リスト!$B$3,"",AF96)</f>
        <v/>
      </c>
      <c r="CO96" s="196" t="str">
        <f>IF(OR(CL96=リスト!$B$3,CL96=リスト!$B$5,CL96=リスト!$B$4),"",CD96)</f>
        <v/>
      </c>
      <c r="CP96" s="196" t="str">
        <f>IF(OR(CL96=リスト!$B$3,CL96=リスト!$B$5),"",IF(CB96&lt;40,40,CB96))</f>
        <v/>
      </c>
      <c r="CQ96" s="203" t="str">
        <f>IF(CL96=リスト!$B$5,リスト!$G$2,"")</f>
        <v/>
      </c>
    </row>
    <row r="97" spans="2:95" ht="26.25" customHeight="1">
      <c r="B97" s="243">
        <v>34</v>
      </c>
      <c r="C97" s="244"/>
      <c r="D97" s="245"/>
      <c r="E97" s="246"/>
      <c r="F97" s="246"/>
      <c r="G97" s="247" t="str">
        <f>IF(AE97=リスト!$C$2,"－",IF(AE97=リスト!$C$3,1.05,""))</f>
        <v/>
      </c>
      <c r="H97" s="246"/>
      <c r="I97" s="246"/>
      <c r="J97" s="246"/>
      <c r="K97" s="246"/>
      <c r="L97" s="246"/>
      <c r="M97" s="246"/>
      <c r="N97" s="246"/>
      <c r="O97" s="246"/>
      <c r="P97" s="246"/>
      <c r="Q97" s="246"/>
      <c r="R97" s="248">
        <f t="shared" si="41"/>
        <v>0</v>
      </c>
      <c r="S97" s="247" t="str">
        <f t="shared" si="42"/>
        <v/>
      </c>
      <c r="T97" s="247"/>
      <c r="U97" s="247"/>
      <c r="V97" s="245" t="str">
        <f t="shared" si="43"/>
        <v/>
      </c>
      <c r="W97" s="245" t="str">
        <f t="shared" si="44"/>
        <v/>
      </c>
      <c r="X97" s="245" t="str">
        <f t="shared" si="45"/>
        <v/>
      </c>
      <c r="Y97" s="245" t="str">
        <f t="shared" si="46"/>
        <v/>
      </c>
      <c r="Z97" s="249" t="str">
        <f t="shared" si="47"/>
        <v/>
      </c>
      <c r="AA97" s="250" t="str">
        <f t="shared" si="48"/>
        <v/>
      </c>
      <c r="AB97" s="250" t="str">
        <f t="shared" si="49"/>
        <v/>
      </c>
      <c r="AC97" s="251" t="str">
        <f t="shared" si="50"/>
        <v/>
      </c>
      <c r="AD97" s="252" t="str">
        <f>IF(OR(C97="",D97=""),"",IF(OR(10&lt;=S97,2.2&lt;F97),リスト!$B$3,IF(OR(D97=リスト!$A$2,F97&lt;0.9,S97&lt;=1.5),リスト!$B$4,リスト!$B$2)))</f>
        <v/>
      </c>
      <c r="AE97" s="253" t="str">
        <f>IF(OR(C97="",AD97=""),"",IF(N97="",リスト!$C$2,リスト!$C$3))</f>
        <v/>
      </c>
      <c r="AF97" s="254" t="str">
        <f>IF(OR(C97="",AD97=""),"",IF(D97&lt;=リスト!$A$5,リスト!$D$2,IF(D97=リスト!$A$6,リスト!$D$3,IF(D97=リスト!$A$7,リスト!$D$4,""))))</f>
        <v/>
      </c>
      <c r="AG97" s="255" t="str" cm="1">
        <f t="array" ref="AG97">IFERROR(INDEX(加味率リスト!$A$2:$J$25,MATCH(D97&amp;AF97,加味率リスト!$A$2:$A$25&amp;加味率リスト!$B$2:$B$25,0),10),"")</f>
        <v/>
      </c>
      <c r="AH97" s="256" t="str">
        <f>IF(S97="","",IF(S97&lt;3,リスト!$E$3,IF(S97&lt;5,リスト!$E$4,IF(S97&lt;7,リスト!$E$5,リスト!$E$6))))</f>
        <v/>
      </c>
      <c r="AI97" s="192" t="str">
        <f t="shared" si="51"/>
        <v/>
      </c>
      <c r="AJ97" s="193" t="str">
        <f t="shared" si="52"/>
        <v/>
      </c>
      <c r="AK97" s="141" t="str">
        <f t="shared" si="53"/>
        <v/>
      </c>
      <c r="AL97" s="194" t="str">
        <f>IFERROR(IF(AD97="","",IF(AE97=リスト!$C$2,"－",ROUND((3.142/4*E97^2*(N97+K97+J97+I97+H97)-3.142/4*(0.82^2*H97+(0.82^2+G97^2)/2*J97+G97^2*K97+(G97^2+E97^2)/2*N97))*(U97*V97+(R97-U97)*W97)/R97,2))),"")</f>
        <v/>
      </c>
      <c r="AM97" s="195" t="str">
        <f>IFERROR(IF(AD97="","",IF(AE97=リスト!$C$2,T97,T97+AL97)),"")</f>
        <v/>
      </c>
      <c r="AN97" s="195" t="str">
        <f>IFERROR(IF(AD97="","",IF(AE97=リスト!$C$2,3.142*E97*U97*AA97*V97*U97/2*TAN(X97/180*3.142),3.142*G97*U97*AA97*V97*U97/2*TAN(X97/180*3.142))),"")</f>
        <v/>
      </c>
      <c r="AO97" s="196" t="str">
        <f t="shared" si="13"/>
        <v/>
      </c>
      <c r="AP97" s="196" t="str">
        <f>IFERROR(IF(AE97=リスト!$C$2,(1-3.142*(E97/((E97+1)*2))^2)*(R97-(1-V97/(Z97+AC97*(W97-Z97)))*U97-(AN97+AM97)/(3.142*(Z97+AC97*(W97-Z97)))*(2/E97)^2)*100,AW97*(AX97-AY97)*100),"")</f>
        <v/>
      </c>
      <c r="AQ97" s="197" t="str">
        <f t="shared" si="14"/>
        <v/>
      </c>
      <c r="AR97" s="195" t="str">
        <f t="shared" si="15"/>
        <v/>
      </c>
      <c r="AS97" s="195" t="str">
        <f t="shared" si="16"/>
        <v/>
      </c>
      <c r="AT97" s="195" t="str">
        <f t="shared" si="17"/>
        <v/>
      </c>
      <c r="AU97" s="193" t="str">
        <f t="shared" si="18"/>
        <v/>
      </c>
      <c r="AV97" s="193" t="str">
        <f>IF(OR(AD97=リスト!$B$3,AD97=リスト!$B$5,許容浮上量&lt;AP97),AD97,リスト!$B$5)</f>
        <v/>
      </c>
      <c r="AW97" s="198" t="str">
        <f t="shared" si="19"/>
        <v/>
      </c>
      <c r="AX97" s="199" t="str">
        <f t="shared" si="20"/>
        <v/>
      </c>
      <c r="AY97" s="205" t="str">
        <f t="shared" si="21"/>
        <v/>
      </c>
      <c r="AZ97" s="204" t="str">
        <f>IF(OR(BO97=リスト!$B$3,BO97=リスト!$B$5,BO97=""),"","10^-2")</f>
        <v/>
      </c>
      <c r="BA97" s="200" t="str">
        <f>IF(OR(BO97=リスト!$B$3,BO97=リスト!$B$5,BO97=""),"",2)</f>
        <v/>
      </c>
      <c r="BB97" s="195" t="str">
        <f>IFERROR(IF(OR(BO97=リスト!$B$3,BO97=リスト!$B$5,BO97=""),"",V97*U97+(R97-U97)/2*(W97-Z97)),"")</f>
        <v/>
      </c>
      <c r="BC97" s="195" t="str">
        <f>IF(OR(BO97=リスト!$B$3,BO97=リスト!$B$5,BO97=""),"",40)</f>
        <v/>
      </c>
      <c r="BD97" s="195" t="str">
        <f t="shared" si="22"/>
        <v/>
      </c>
      <c r="BE97" s="195" t="str">
        <f t="shared" si="23"/>
        <v/>
      </c>
      <c r="BF97" s="195" t="str">
        <f t="shared" si="24"/>
        <v/>
      </c>
      <c r="BG97" s="195" t="str">
        <f>IF(OR(BO97=リスト!$B$3,BO97=リスト!$B$5,BO97=""),"",0.6)</f>
        <v/>
      </c>
      <c r="BH97" s="201" t="str">
        <f>IF(OR(BO97=リスト!$B$3,BO97=リスト!$B$5,BO97=""),"",AG97)</f>
        <v/>
      </c>
      <c r="BI97" s="195" t="str">
        <f>IF(OR(BO97=リスト!$B$3,BO97=リスト!$B$5,BO97=""),"",AM97)</f>
        <v/>
      </c>
      <c r="BJ97" s="195" t="str">
        <f>IF(OR(BO97=リスト!$B$3,BO97=リスト!$B$5,BO97=""),"",AN97)</f>
        <v/>
      </c>
      <c r="BK97" s="202" t="str">
        <f>IFERROR(IF(BM97=リスト!$C$2,(1-3.142*(E97/(2*(E97+1)))^2)*(R97-(1-AG97*V97/(Z97+AG97*BG97*(W97-Z97)))*U97-(AN97+AM97)/(3.142*(Z97+AG97*BG97*(W97-Z97)))*(2/E97)^2)*100,(AW97*(BV97-BX97)*100)),"")</f>
        <v/>
      </c>
      <c r="BL97" s="202" t="str">
        <f>IFERROR(IF(BM97=リスト!$C$2,(1-3.142*(E97/(2*(E97+1)))^2)*(R97-(1-AG97*V97/(Z97+AG97*BG97*(W97-Z97)))*U97-(AN97+BF97+AM97)/(3.142*(Z97+AG97*BG97*(W97-Z97)))*(2/E97)^2)*100,(AW97*(BV97-BW97)*100)),"")</f>
        <v/>
      </c>
      <c r="BM97" s="193" t="str">
        <f>IF(OR(BO97=リスト!$B$3,BO97=リスト!$B$5),"",AU97)</f>
        <v/>
      </c>
      <c r="BN97" s="196" t="str">
        <f>IF(OR(BO97=リスト!$B$3,BO97=リスト!$B$5),"",AF97)</f>
        <v/>
      </c>
      <c r="BO97" s="193" t="str">
        <f t="shared" si="25"/>
        <v/>
      </c>
      <c r="BP97" s="193" t="str">
        <f>IF(OR(BO97=リスト!$B$3,BO97=リスト!$B$5,BO97=""),"",IF(許容浮上量+1&lt;=BK97,リスト!$F$2,リスト!$F$3))</f>
        <v/>
      </c>
      <c r="BQ97" s="202" t="str">
        <f>IF(OR(BO97=リスト!$B$3,BO97=リスト!$B$5,BO97=""),"",20)</f>
        <v/>
      </c>
      <c r="BR97" s="195" t="str">
        <f t="shared" si="26"/>
        <v/>
      </c>
      <c r="BS97" s="195" t="str">
        <f t="shared" si="27"/>
        <v/>
      </c>
      <c r="BT97" s="198" t="str">
        <f t="shared" si="28"/>
        <v/>
      </c>
      <c r="BU97" s="198" t="str">
        <f t="shared" si="29"/>
        <v/>
      </c>
      <c r="BV97" s="198" t="str">
        <f t="shared" si="30"/>
        <v/>
      </c>
      <c r="BW97" s="198" t="str">
        <f t="shared" si="31"/>
        <v/>
      </c>
      <c r="BX97" s="205" t="str">
        <f t="shared" si="32"/>
        <v/>
      </c>
      <c r="BY97" s="206" t="str">
        <f>IFERROR(IF(CC97=リスト!$C$2,(CH97-BZ97/(100*CG97))/CI97*CJ97-AN97-AM97,(CH97-BZ97/(100*AW97))/CI97*CJ97-AN97-AM97),"")</f>
        <v/>
      </c>
      <c r="BZ97" s="196" t="str">
        <f>IF(OR(CE97=リスト!$B$3,CE97=リスト!$B$5,CF97=リスト!$F$3,CE97=""),"",許容浮上量)</f>
        <v/>
      </c>
      <c r="CA97" s="198" t="str">
        <f>IF(OR(CE97=リスト!$B$3,CE97=リスト!$B$5,CF97=リスト!$F$3,CE97=""),"",CK97)</f>
        <v/>
      </c>
      <c r="CB97" s="196" t="str">
        <f t="shared" si="33"/>
        <v/>
      </c>
      <c r="CC97" s="193" t="str">
        <f>IF(OR(CE97=リスト!$B$3,CE97=リスト!$B$5,CF97=リスト!$F$3,CE97=""),"",BM97)</f>
        <v/>
      </c>
      <c r="CD97" s="196" t="str">
        <f>IF(OR(CE97=リスト!$B$3,CE97=リスト!$B$5,CF97=リスト!$F$3,CE97=""),"",AH97)</f>
        <v/>
      </c>
      <c r="CE97" s="193" t="str">
        <f t="shared" si="54"/>
        <v/>
      </c>
      <c r="CF97" s="193" t="str">
        <f t="shared" si="55"/>
        <v/>
      </c>
      <c r="CG97" s="198" t="str">
        <f t="shared" si="36"/>
        <v/>
      </c>
      <c r="CH97" s="198" t="str">
        <f t="shared" si="37"/>
        <v/>
      </c>
      <c r="CI97" s="198" t="str">
        <f t="shared" si="38"/>
        <v/>
      </c>
      <c r="CJ97" s="198" t="str">
        <f t="shared" si="39"/>
        <v/>
      </c>
      <c r="CK97" s="205" t="str">
        <f t="shared" si="40"/>
        <v/>
      </c>
      <c r="CL97" s="204" t="str">
        <f>IF(AND(CE97=リスト!$B$4,CF97=リスト!$F$2),リスト!$B$3,CE97)</f>
        <v/>
      </c>
      <c r="CM97" s="193" t="str">
        <f>IF(CL97=リスト!$B$3,"",IF(CL97=リスト!$B$5,"("&amp;リスト!$F$3&amp;")",CF97))</f>
        <v/>
      </c>
      <c r="CN97" s="196" t="str">
        <f>IF(CL97=リスト!$B$3,"",AF97)</f>
        <v/>
      </c>
      <c r="CO97" s="196" t="str">
        <f>IF(OR(CL97=リスト!$B$3,CL97=リスト!$B$5,CL97=リスト!$B$4),"",CD97)</f>
        <v/>
      </c>
      <c r="CP97" s="196" t="str">
        <f>IF(OR(CL97=リスト!$B$3,CL97=リスト!$B$5),"",IF(CB97&lt;40,40,CB97))</f>
        <v/>
      </c>
      <c r="CQ97" s="203" t="str">
        <f>IF(CL97=リスト!$B$5,リスト!$G$2,"")</f>
        <v/>
      </c>
    </row>
    <row r="98" spans="2:95" ht="26.25" customHeight="1">
      <c r="B98" s="243">
        <v>35</v>
      </c>
      <c r="C98" s="244"/>
      <c r="D98" s="245"/>
      <c r="E98" s="246"/>
      <c r="F98" s="246"/>
      <c r="G98" s="247" t="str">
        <f>IF(AE98=リスト!$C$2,"－",IF(AE98=リスト!$C$3,1.05,""))</f>
        <v/>
      </c>
      <c r="H98" s="246"/>
      <c r="I98" s="246"/>
      <c r="J98" s="246"/>
      <c r="K98" s="246"/>
      <c r="L98" s="246"/>
      <c r="M98" s="246"/>
      <c r="N98" s="246"/>
      <c r="O98" s="246"/>
      <c r="P98" s="246"/>
      <c r="Q98" s="246"/>
      <c r="R98" s="248">
        <f t="shared" si="41"/>
        <v>0</v>
      </c>
      <c r="S98" s="247" t="str">
        <f t="shared" si="42"/>
        <v/>
      </c>
      <c r="T98" s="247"/>
      <c r="U98" s="247"/>
      <c r="V98" s="245" t="str">
        <f t="shared" si="43"/>
        <v/>
      </c>
      <c r="W98" s="245" t="str">
        <f t="shared" si="44"/>
        <v/>
      </c>
      <c r="X98" s="245" t="str">
        <f t="shared" si="45"/>
        <v/>
      </c>
      <c r="Y98" s="245" t="str">
        <f t="shared" si="46"/>
        <v/>
      </c>
      <c r="Z98" s="249" t="str">
        <f t="shared" si="47"/>
        <v/>
      </c>
      <c r="AA98" s="250" t="str">
        <f t="shared" si="48"/>
        <v/>
      </c>
      <c r="AB98" s="250" t="str">
        <f t="shared" si="49"/>
        <v/>
      </c>
      <c r="AC98" s="251" t="str">
        <f t="shared" si="50"/>
        <v/>
      </c>
      <c r="AD98" s="252" t="str">
        <f>IF(OR(C98="",D98=""),"",IF(OR(10&lt;=S98,2.2&lt;F98),リスト!$B$3,IF(OR(D98=リスト!$A$2,F98&lt;0.9,S98&lt;=1.5),リスト!$B$4,リスト!$B$2)))</f>
        <v/>
      </c>
      <c r="AE98" s="253" t="str">
        <f>IF(OR(C98="",AD98=""),"",IF(N98="",リスト!$C$2,リスト!$C$3))</f>
        <v/>
      </c>
      <c r="AF98" s="254" t="str">
        <f>IF(OR(C98="",AD98=""),"",IF(D98&lt;=リスト!$A$5,リスト!$D$2,IF(D98=リスト!$A$6,リスト!$D$3,IF(D98=リスト!$A$7,リスト!$D$4,""))))</f>
        <v/>
      </c>
      <c r="AG98" s="255" t="str" cm="1">
        <f t="array" ref="AG98">IFERROR(INDEX(加味率リスト!$A$2:$J$25,MATCH(D98&amp;AF98,加味率リスト!$A$2:$A$25&amp;加味率リスト!$B$2:$B$25,0),10),"")</f>
        <v/>
      </c>
      <c r="AH98" s="256" t="str">
        <f>IF(S98="","",IF(S98&lt;3,リスト!$E$3,IF(S98&lt;5,リスト!$E$4,IF(S98&lt;7,リスト!$E$5,リスト!$E$6))))</f>
        <v/>
      </c>
      <c r="AI98" s="192" t="str">
        <f t="shared" si="51"/>
        <v/>
      </c>
      <c r="AJ98" s="193" t="str">
        <f t="shared" si="52"/>
        <v/>
      </c>
      <c r="AK98" s="141" t="str">
        <f t="shared" si="53"/>
        <v/>
      </c>
      <c r="AL98" s="194" t="str">
        <f>IFERROR(IF(AD98="","",IF(AE98=リスト!$C$2,"－",ROUND((3.142/4*E98^2*(N98+K98+J98+I98+H98)-3.142/4*(0.82^2*H98+(0.82^2+G98^2)/2*J98+G98^2*K98+(G98^2+E98^2)/2*N98))*(U98*V98+(R98-U98)*W98)/R98,2))),"")</f>
        <v/>
      </c>
      <c r="AM98" s="195" t="str">
        <f>IFERROR(IF(AD98="","",IF(AE98=リスト!$C$2,T98,T98+AL98)),"")</f>
        <v/>
      </c>
      <c r="AN98" s="195" t="str">
        <f>IFERROR(IF(AD98="","",IF(AE98=リスト!$C$2,3.142*E98*U98*AA98*V98*U98/2*TAN(X98/180*3.142),3.142*G98*U98*AA98*V98*U98/2*TAN(X98/180*3.142))),"")</f>
        <v/>
      </c>
      <c r="AO98" s="196" t="str">
        <f t="shared" si="13"/>
        <v/>
      </c>
      <c r="AP98" s="196" t="str">
        <f>IFERROR(IF(AE98=リスト!$C$2,(1-3.142*(E98/((E98+1)*2))^2)*(R98-(1-V98/(Z98+AC98*(W98-Z98)))*U98-(AN98+AM98)/(3.142*(Z98+AC98*(W98-Z98)))*(2/E98)^2)*100,AW98*(AX98-AY98)*100),"")</f>
        <v/>
      </c>
      <c r="AQ98" s="197" t="str">
        <f t="shared" si="14"/>
        <v/>
      </c>
      <c r="AR98" s="195" t="str">
        <f t="shared" si="15"/>
        <v/>
      </c>
      <c r="AS98" s="195" t="str">
        <f t="shared" si="16"/>
        <v/>
      </c>
      <c r="AT98" s="195" t="str">
        <f t="shared" si="17"/>
        <v/>
      </c>
      <c r="AU98" s="193" t="str">
        <f t="shared" si="18"/>
        <v/>
      </c>
      <c r="AV98" s="193" t="str">
        <f>IF(OR(AD98=リスト!$B$3,AD98=リスト!$B$5,許容浮上量&lt;AP98),AD98,リスト!$B$5)</f>
        <v/>
      </c>
      <c r="AW98" s="198" t="str">
        <f t="shared" si="19"/>
        <v/>
      </c>
      <c r="AX98" s="199" t="str">
        <f t="shared" si="20"/>
        <v/>
      </c>
      <c r="AY98" s="205" t="str">
        <f t="shared" si="21"/>
        <v/>
      </c>
      <c r="AZ98" s="204" t="str">
        <f>IF(OR(BO98=リスト!$B$3,BO98=リスト!$B$5,BO98=""),"","10^-2")</f>
        <v/>
      </c>
      <c r="BA98" s="200" t="str">
        <f>IF(OR(BO98=リスト!$B$3,BO98=リスト!$B$5,BO98=""),"",2)</f>
        <v/>
      </c>
      <c r="BB98" s="195" t="str">
        <f>IFERROR(IF(OR(BO98=リスト!$B$3,BO98=リスト!$B$5,BO98=""),"",V98*U98+(R98-U98)/2*(W98-Z98)),"")</f>
        <v/>
      </c>
      <c r="BC98" s="195" t="str">
        <f>IF(OR(BO98=リスト!$B$3,BO98=リスト!$B$5,BO98=""),"",40)</f>
        <v/>
      </c>
      <c r="BD98" s="195" t="str">
        <f t="shared" si="22"/>
        <v/>
      </c>
      <c r="BE98" s="195" t="str">
        <f t="shared" si="23"/>
        <v/>
      </c>
      <c r="BF98" s="195" t="str">
        <f t="shared" si="24"/>
        <v/>
      </c>
      <c r="BG98" s="195" t="str">
        <f>IF(OR(BO98=リスト!$B$3,BO98=リスト!$B$5,BO98=""),"",0.6)</f>
        <v/>
      </c>
      <c r="BH98" s="201" t="str">
        <f>IF(OR(BO98=リスト!$B$3,BO98=リスト!$B$5,BO98=""),"",AG98)</f>
        <v/>
      </c>
      <c r="BI98" s="195" t="str">
        <f>IF(OR(BO98=リスト!$B$3,BO98=リスト!$B$5,BO98=""),"",AM98)</f>
        <v/>
      </c>
      <c r="BJ98" s="195" t="str">
        <f>IF(OR(BO98=リスト!$B$3,BO98=リスト!$B$5,BO98=""),"",AN98)</f>
        <v/>
      </c>
      <c r="BK98" s="202" t="str">
        <f>IFERROR(IF(BM98=リスト!$C$2,(1-3.142*(E98/(2*(E98+1)))^2)*(R98-(1-AG98*V98/(Z98+AG98*BG98*(W98-Z98)))*U98-(AN98+AM98)/(3.142*(Z98+AG98*BG98*(W98-Z98)))*(2/E98)^2)*100,(AW98*(BV98-BX98)*100)),"")</f>
        <v/>
      </c>
      <c r="BL98" s="202" t="str">
        <f>IFERROR(IF(BM98=リスト!$C$2,(1-3.142*(E98/(2*(E98+1)))^2)*(R98-(1-AG98*V98/(Z98+AG98*BG98*(W98-Z98)))*U98-(AN98+BF98+AM98)/(3.142*(Z98+AG98*BG98*(W98-Z98)))*(2/E98)^2)*100,(AW98*(BV98-BW98)*100)),"")</f>
        <v/>
      </c>
      <c r="BM98" s="193" t="str">
        <f>IF(OR(BO98=リスト!$B$3,BO98=リスト!$B$5),"",AU98)</f>
        <v/>
      </c>
      <c r="BN98" s="196" t="str">
        <f>IF(OR(BO98=リスト!$B$3,BO98=リスト!$B$5),"",AF98)</f>
        <v/>
      </c>
      <c r="BO98" s="193" t="str">
        <f t="shared" si="25"/>
        <v/>
      </c>
      <c r="BP98" s="193" t="str">
        <f>IF(OR(BO98=リスト!$B$3,BO98=リスト!$B$5,BO98=""),"",IF(許容浮上量+1&lt;=BK98,リスト!$F$2,リスト!$F$3))</f>
        <v/>
      </c>
      <c r="BQ98" s="202" t="str">
        <f>IF(OR(BO98=リスト!$B$3,BO98=リスト!$B$5,BO98=""),"",20)</f>
        <v/>
      </c>
      <c r="BR98" s="195" t="str">
        <f t="shared" si="26"/>
        <v/>
      </c>
      <c r="BS98" s="195" t="str">
        <f t="shared" si="27"/>
        <v/>
      </c>
      <c r="BT98" s="198" t="str">
        <f t="shared" si="28"/>
        <v/>
      </c>
      <c r="BU98" s="198" t="str">
        <f t="shared" si="29"/>
        <v/>
      </c>
      <c r="BV98" s="198" t="str">
        <f t="shared" si="30"/>
        <v/>
      </c>
      <c r="BW98" s="198" t="str">
        <f t="shared" si="31"/>
        <v/>
      </c>
      <c r="BX98" s="205" t="str">
        <f t="shared" si="32"/>
        <v/>
      </c>
      <c r="BY98" s="206" t="str">
        <f>IFERROR(IF(CC98=リスト!$C$2,(CH98-BZ98/(100*CG98))/CI98*CJ98-AN98-AM98,(CH98-BZ98/(100*AW98))/CI98*CJ98-AN98-AM98),"")</f>
        <v/>
      </c>
      <c r="BZ98" s="196" t="str">
        <f>IF(OR(CE98=リスト!$B$3,CE98=リスト!$B$5,CF98=リスト!$F$3,CE98=""),"",許容浮上量)</f>
        <v/>
      </c>
      <c r="CA98" s="198" t="str">
        <f>IF(OR(CE98=リスト!$B$3,CE98=リスト!$B$5,CF98=リスト!$F$3,CE98=""),"",CK98)</f>
        <v/>
      </c>
      <c r="CB98" s="196" t="str">
        <f t="shared" si="33"/>
        <v/>
      </c>
      <c r="CC98" s="193" t="str">
        <f>IF(OR(CE98=リスト!$B$3,CE98=リスト!$B$5,CF98=リスト!$F$3,CE98=""),"",BM98)</f>
        <v/>
      </c>
      <c r="CD98" s="196" t="str">
        <f>IF(OR(CE98=リスト!$B$3,CE98=リスト!$B$5,CF98=リスト!$F$3,CE98=""),"",AH98)</f>
        <v/>
      </c>
      <c r="CE98" s="193" t="str">
        <f t="shared" si="54"/>
        <v/>
      </c>
      <c r="CF98" s="193" t="str">
        <f t="shared" si="55"/>
        <v/>
      </c>
      <c r="CG98" s="198" t="str">
        <f t="shared" si="36"/>
        <v/>
      </c>
      <c r="CH98" s="198" t="str">
        <f t="shared" si="37"/>
        <v/>
      </c>
      <c r="CI98" s="198" t="str">
        <f t="shared" si="38"/>
        <v/>
      </c>
      <c r="CJ98" s="198" t="str">
        <f t="shared" si="39"/>
        <v/>
      </c>
      <c r="CK98" s="205" t="str">
        <f t="shared" si="40"/>
        <v/>
      </c>
      <c r="CL98" s="204" t="str">
        <f>IF(AND(CE98=リスト!$B$4,CF98=リスト!$F$2),リスト!$B$3,CE98)</f>
        <v/>
      </c>
      <c r="CM98" s="193" t="str">
        <f>IF(CL98=リスト!$B$3,"",IF(CL98=リスト!$B$5,"("&amp;リスト!$F$3&amp;")",CF98))</f>
        <v/>
      </c>
      <c r="CN98" s="196" t="str">
        <f>IF(CL98=リスト!$B$3,"",AF98)</f>
        <v/>
      </c>
      <c r="CO98" s="196" t="str">
        <f>IF(OR(CL98=リスト!$B$3,CL98=リスト!$B$5,CL98=リスト!$B$4),"",CD98)</f>
        <v/>
      </c>
      <c r="CP98" s="196" t="str">
        <f>IF(OR(CL98=リスト!$B$3,CL98=リスト!$B$5),"",IF(CB98&lt;40,40,CB98))</f>
        <v/>
      </c>
      <c r="CQ98" s="203" t="str">
        <f>IF(CL98=リスト!$B$5,リスト!$G$2,"")</f>
        <v/>
      </c>
    </row>
    <row r="99" spans="2:95" ht="26.25" customHeight="1">
      <c r="B99" s="243">
        <v>36</v>
      </c>
      <c r="C99" s="244"/>
      <c r="D99" s="245"/>
      <c r="E99" s="246"/>
      <c r="F99" s="246"/>
      <c r="G99" s="247" t="str">
        <f>IF(AE99=リスト!$C$2,"－",IF(AE99=リスト!$C$3,1.05,""))</f>
        <v/>
      </c>
      <c r="H99" s="246"/>
      <c r="I99" s="246"/>
      <c r="J99" s="246"/>
      <c r="K99" s="246"/>
      <c r="L99" s="246"/>
      <c r="M99" s="246"/>
      <c r="N99" s="246"/>
      <c r="O99" s="246"/>
      <c r="P99" s="246"/>
      <c r="Q99" s="246"/>
      <c r="R99" s="248">
        <f t="shared" si="41"/>
        <v>0</v>
      </c>
      <c r="S99" s="247" t="str">
        <f t="shared" si="42"/>
        <v/>
      </c>
      <c r="T99" s="247"/>
      <c r="U99" s="247"/>
      <c r="V99" s="245" t="str">
        <f t="shared" si="43"/>
        <v/>
      </c>
      <c r="W99" s="245" t="str">
        <f t="shared" si="44"/>
        <v/>
      </c>
      <c r="X99" s="245" t="str">
        <f t="shared" si="45"/>
        <v/>
      </c>
      <c r="Y99" s="245" t="str">
        <f t="shared" si="46"/>
        <v/>
      </c>
      <c r="Z99" s="249" t="str">
        <f t="shared" si="47"/>
        <v/>
      </c>
      <c r="AA99" s="250" t="str">
        <f t="shared" si="48"/>
        <v/>
      </c>
      <c r="AB99" s="250" t="str">
        <f t="shared" si="49"/>
        <v/>
      </c>
      <c r="AC99" s="251" t="str">
        <f t="shared" si="50"/>
        <v/>
      </c>
      <c r="AD99" s="252" t="str">
        <f>IF(OR(C99="",D99=""),"",IF(OR(10&lt;=S99,2.2&lt;F99),リスト!$B$3,IF(OR(D99=リスト!$A$2,F99&lt;0.9,S99&lt;=1.5),リスト!$B$4,リスト!$B$2)))</f>
        <v/>
      </c>
      <c r="AE99" s="253" t="str">
        <f>IF(OR(C99="",AD99=""),"",IF(N99="",リスト!$C$2,リスト!$C$3))</f>
        <v/>
      </c>
      <c r="AF99" s="254" t="str">
        <f>IF(OR(C99="",AD99=""),"",IF(D99&lt;=リスト!$A$5,リスト!$D$2,IF(D99=リスト!$A$6,リスト!$D$3,IF(D99=リスト!$A$7,リスト!$D$4,""))))</f>
        <v/>
      </c>
      <c r="AG99" s="255" t="str" cm="1">
        <f t="array" ref="AG99">IFERROR(INDEX(加味率リスト!$A$2:$J$25,MATCH(D99&amp;AF99,加味率リスト!$A$2:$A$25&amp;加味率リスト!$B$2:$B$25,0),10),"")</f>
        <v/>
      </c>
      <c r="AH99" s="256" t="str">
        <f>IF(S99="","",IF(S99&lt;3,リスト!$E$3,IF(S99&lt;5,リスト!$E$4,IF(S99&lt;7,リスト!$E$5,リスト!$E$6))))</f>
        <v/>
      </c>
      <c r="AI99" s="192" t="str">
        <f t="shared" si="51"/>
        <v/>
      </c>
      <c r="AJ99" s="193" t="str">
        <f t="shared" si="52"/>
        <v/>
      </c>
      <c r="AK99" s="141" t="str">
        <f t="shared" si="53"/>
        <v/>
      </c>
      <c r="AL99" s="194" t="str">
        <f>IFERROR(IF(AD99="","",IF(AE99=リスト!$C$2,"－",ROUND((3.142/4*E99^2*(N99+K99+J99+I99+H99)-3.142/4*(0.82^2*H99+(0.82^2+G99^2)/2*J99+G99^2*K99+(G99^2+E99^2)/2*N99))*(U99*V99+(R99-U99)*W99)/R99,2))),"")</f>
        <v/>
      </c>
      <c r="AM99" s="195" t="str">
        <f>IFERROR(IF(AD99="","",IF(AE99=リスト!$C$2,T99,T99+AL99)),"")</f>
        <v/>
      </c>
      <c r="AN99" s="195" t="str">
        <f>IFERROR(IF(AD99="","",IF(AE99=リスト!$C$2,3.142*E99*U99*AA99*V99*U99/2*TAN(X99/180*3.142),3.142*G99*U99*AA99*V99*U99/2*TAN(X99/180*3.142))),"")</f>
        <v/>
      </c>
      <c r="AO99" s="196" t="str">
        <f t="shared" si="13"/>
        <v/>
      </c>
      <c r="AP99" s="196" t="str">
        <f>IFERROR(IF(AE99=リスト!$C$2,(1-3.142*(E99/((E99+1)*2))^2)*(R99-(1-V99/(Z99+AC99*(W99-Z99)))*U99-(AN99+AM99)/(3.142*(Z99+AC99*(W99-Z99)))*(2/E99)^2)*100,AW99*(AX99-AY99)*100),"")</f>
        <v/>
      </c>
      <c r="AQ99" s="197" t="str">
        <f t="shared" si="14"/>
        <v/>
      </c>
      <c r="AR99" s="195" t="str">
        <f t="shared" si="15"/>
        <v/>
      </c>
      <c r="AS99" s="195" t="str">
        <f t="shared" si="16"/>
        <v/>
      </c>
      <c r="AT99" s="195" t="str">
        <f t="shared" si="17"/>
        <v/>
      </c>
      <c r="AU99" s="193" t="str">
        <f t="shared" si="18"/>
        <v/>
      </c>
      <c r="AV99" s="193" t="str">
        <f>IF(OR(AD99=リスト!$B$3,AD99=リスト!$B$5,許容浮上量&lt;AP99),AD99,リスト!$B$5)</f>
        <v/>
      </c>
      <c r="AW99" s="198" t="str">
        <f t="shared" si="19"/>
        <v/>
      </c>
      <c r="AX99" s="199" t="str">
        <f t="shared" si="20"/>
        <v/>
      </c>
      <c r="AY99" s="205" t="str">
        <f t="shared" si="21"/>
        <v/>
      </c>
      <c r="AZ99" s="204" t="str">
        <f>IF(OR(BO99=リスト!$B$3,BO99=リスト!$B$5,BO99=""),"","10^-2")</f>
        <v/>
      </c>
      <c r="BA99" s="200" t="str">
        <f>IF(OR(BO99=リスト!$B$3,BO99=リスト!$B$5,BO99=""),"",2)</f>
        <v/>
      </c>
      <c r="BB99" s="195" t="str">
        <f>IFERROR(IF(OR(BO99=リスト!$B$3,BO99=リスト!$B$5,BO99=""),"",V99*U99+(R99-U99)/2*(W99-Z99)),"")</f>
        <v/>
      </c>
      <c r="BC99" s="195" t="str">
        <f>IF(OR(BO99=リスト!$B$3,BO99=リスト!$B$5,BO99=""),"",40)</f>
        <v/>
      </c>
      <c r="BD99" s="195" t="str">
        <f t="shared" si="22"/>
        <v/>
      </c>
      <c r="BE99" s="195" t="str">
        <f t="shared" si="23"/>
        <v/>
      </c>
      <c r="BF99" s="195" t="str">
        <f t="shared" si="24"/>
        <v/>
      </c>
      <c r="BG99" s="195" t="str">
        <f>IF(OR(BO99=リスト!$B$3,BO99=リスト!$B$5,BO99=""),"",0.6)</f>
        <v/>
      </c>
      <c r="BH99" s="201" t="str">
        <f>IF(OR(BO99=リスト!$B$3,BO99=リスト!$B$5,BO99=""),"",AG99)</f>
        <v/>
      </c>
      <c r="BI99" s="195" t="str">
        <f>IF(OR(BO99=リスト!$B$3,BO99=リスト!$B$5,BO99=""),"",AM99)</f>
        <v/>
      </c>
      <c r="BJ99" s="195" t="str">
        <f>IF(OR(BO99=リスト!$B$3,BO99=リスト!$B$5,BO99=""),"",AN99)</f>
        <v/>
      </c>
      <c r="BK99" s="202" t="str">
        <f>IFERROR(IF(BM99=リスト!$C$2,(1-3.142*(E99/(2*(E99+1)))^2)*(R99-(1-AG99*V99/(Z99+AG99*BG99*(W99-Z99)))*U99-(AN99+AM99)/(3.142*(Z99+AG99*BG99*(W99-Z99)))*(2/E99)^2)*100,(AW99*(BV99-BX99)*100)),"")</f>
        <v/>
      </c>
      <c r="BL99" s="202" t="str">
        <f>IFERROR(IF(BM99=リスト!$C$2,(1-3.142*(E99/(2*(E99+1)))^2)*(R99-(1-AG99*V99/(Z99+AG99*BG99*(W99-Z99)))*U99-(AN99+BF99+AM99)/(3.142*(Z99+AG99*BG99*(W99-Z99)))*(2/E99)^2)*100,(AW99*(BV99-BW99)*100)),"")</f>
        <v/>
      </c>
      <c r="BM99" s="193" t="str">
        <f>IF(OR(BO99=リスト!$B$3,BO99=リスト!$B$5),"",AU99)</f>
        <v/>
      </c>
      <c r="BN99" s="196" t="str">
        <f>IF(OR(BO99=リスト!$B$3,BO99=リスト!$B$5),"",AF99)</f>
        <v/>
      </c>
      <c r="BO99" s="193" t="str">
        <f t="shared" si="25"/>
        <v/>
      </c>
      <c r="BP99" s="193" t="str">
        <f>IF(OR(BO99=リスト!$B$3,BO99=リスト!$B$5,BO99=""),"",IF(許容浮上量+1&lt;=BK99,リスト!$F$2,リスト!$F$3))</f>
        <v/>
      </c>
      <c r="BQ99" s="202" t="str">
        <f>IF(OR(BO99=リスト!$B$3,BO99=リスト!$B$5,BO99=""),"",20)</f>
        <v/>
      </c>
      <c r="BR99" s="195" t="str">
        <f t="shared" si="26"/>
        <v/>
      </c>
      <c r="BS99" s="195" t="str">
        <f t="shared" si="27"/>
        <v/>
      </c>
      <c r="BT99" s="198" t="str">
        <f t="shared" si="28"/>
        <v/>
      </c>
      <c r="BU99" s="198" t="str">
        <f t="shared" si="29"/>
        <v/>
      </c>
      <c r="BV99" s="198" t="str">
        <f t="shared" si="30"/>
        <v/>
      </c>
      <c r="BW99" s="198" t="str">
        <f t="shared" si="31"/>
        <v/>
      </c>
      <c r="BX99" s="205" t="str">
        <f t="shared" si="32"/>
        <v/>
      </c>
      <c r="BY99" s="206" t="str">
        <f>IFERROR(IF(CC99=リスト!$C$2,(CH99-BZ99/(100*CG99))/CI99*CJ99-AN99-AM99,(CH99-BZ99/(100*AW99))/CI99*CJ99-AN99-AM99),"")</f>
        <v/>
      </c>
      <c r="BZ99" s="196" t="str">
        <f>IF(OR(CE99=リスト!$B$3,CE99=リスト!$B$5,CF99=リスト!$F$3,CE99=""),"",許容浮上量)</f>
        <v/>
      </c>
      <c r="CA99" s="198" t="str">
        <f>IF(OR(CE99=リスト!$B$3,CE99=リスト!$B$5,CF99=リスト!$F$3,CE99=""),"",CK99)</f>
        <v/>
      </c>
      <c r="CB99" s="196" t="str">
        <f t="shared" si="33"/>
        <v/>
      </c>
      <c r="CC99" s="193" t="str">
        <f>IF(OR(CE99=リスト!$B$3,CE99=リスト!$B$5,CF99=リスト!$F$3,CE99=""),"",BM99)</f>
        <v/>
      </c>
      <c r="CD99" s="196" t="str">
        <f>IF(OR(CE99=リスト!$B$3,CE99=リスト!$B$5,CF99=リスト!$F$3,CE99=""),"",AH99)</f>
        <v/>
      </c>
      <c r="CE99" s="193" t="str">
        <f t="shared" si="54"/>
        <v/>
      </c>
      <c r="CF99" s="193" t="str">
        <f t="shared" si="55"/>
        <v/>
      </c>
      <c r="CG99" s="198" t="str">
        <f t="shared" si="36"/>
        <v/>
      </c>
      <c r="CH99" s="198" t="str">
        <f t="shared" si="37"/>
        <v/>
      </c>
      <c r="CI99" s="198" t="str">
        <f t="shared" si="38"/>
        <v/>
      </c>
      <c r="CJ99" s="198" t="str">
        <f t="shared" si="39"/>
        <v/>
      </c>
      <c r="CK99" s="205" t="str">
        <f t="shared" si="40"/>
        <v/>
      </c>
      <c r="CL99" s="204" t="str">
        <f>IF(AND(CE99=リスト!$B$4,CF99=リスト!$F$2),リスト!$B$3,CE99)</f>
        <v/>
      </c>
      <c r="CM99" s="193" t="str">
        <f>IF(CL99=リスト!$B$3,"",IF(CL99=リスト!$B$5,"("&amp;リスト!$F$3&amp;")",CF99))</f>
        <v/>
      </c>
      <c r="CN99" s="196" t="str">
        <f>IF(CL99=リスト!$B$3,"",AF99)</f>
        <v/>
      </c>
      <c r="CO99" s="196" t="str">
        <f>IF(OR(CL99=リスト!$B$3,CL99=リスト!$B$5,CL99=リスト!$B$4),"",CD99)</f>
        <v/>
      </c>
      <c r="CP99" s="196" t="str">
        <f>IF(OR(CL99=リスト!$B$3,CL99=リスト!$B$5),"",IF(CB99&lt;40,40,CB99))</f>
        <v/>
      </c>
      <c r="CQ99" s="203" t="str">
        <f>IF(CL99=リスト!$B$5,リスト!$G$2,"")</f>
        <v/>
      </c>
    </row>
    <row r="100" spans="2:95" ht="26.25" customHeight="1">
      <c r="B100" s="243">
        <v>37</v>
      </c>
      <c r="C100" s="244"/>
      <c r="D100" s="245"/>
      <c r="E100" s="246"/>
      <c r="F100" s="246"/>
      <c r="G100" s="247" t="str">
        <f>IF(AE100=リスト!$C$2,"－",IF(AE100=リスト!$C$3,1.05,""))</f>
        <v/>
      </c>
      <c r="H100" s="246"/>
      <c r="I100" s="246"/>
      <c r="J100" s="246"/>
      <c r="K100" s="246"/>
      <c r="L100" s="246"/>
      <c r="M100" s="246"/>
      <c r="N100" s="246"/>
      <c r="O100" s="246"/>
      <c r="P100" s="246"/>
      <c r="Q100" s="246"/>
      <c r="R100" s="248">
        <f t="shared" si="41"/>
        <v>0</v>
      </c>
      <c r="S100" s="247" t="str">
        <f t="shared" si="42"/>
        <v/>
      </c>
      <c r="T100" s="247"/>
      <c r="U100" s="247"/>
      <c r="V100" s="245" t="str">
        <f t="shared" si="43"/>
        <v/>
      </c>
      <c r="W100" s="245" t="str">
        <f t="shared" si="44"/>
        <v/>
      </c>
      <c r="X100" s="245" t="str">
        <f t="shared" si="45"/>
        <v/>
      </c>
      <c r="Y100" s="245" t="str">
        <f t="shared" si="46"/>
        <v/>
      </c>
      <c r="Z100" s="249" t="str">
        <f t="shared" si="47"/>
        <v/>
      </c>
      <c r="AA100" s="250" t="str">
        <f t="shared" si="48"/>
        <v/>
      </c>
      <c r="AB100" s="250" t="str">
        <f t="shared" si="49"/>
        <v/>
      </c>
      <c r="AC100" s="251" t="str">
        <f t="shared" si="50"/>
        <v/>
      </c>
      <c r="AD100" s="252" t="str">
        <f>IF(OR(C100="",D100=""),"",IF(OR(10&lt;=S100,2.2&lt;F100),リスト!$B$3,IF(OR(D100=リスト!$A$2,F100&lt;0.9,S100&lt;=1.5),リスト!$B$4,リスト!$B$2)))</f>
        <v/>
      </c>
      <c r="AE100" s="253" t="str">
        <f>IF(OR(C100="",AD100=""),"",IF(N100="",リスト!$C$2,リスト!$C$3))</f>
        <v/>
      </c>
      <c r="AF100" s="254" t="str">
        <f>IF(OR(C100="",AD100=""),"",IF(D100&lt;=リスト!$A$5,リスト!$D$2,IF(D100=リスト!$A$6,リスト!$D$3,IF(D100=リスト!$A$7,リスト!$D$4,""))))</f>
        <v/>
      </c>
      <c r="AG100" s="255" t="str" cm="1">
        <f t="array" ref="AG100">IFERROR(INDEX(加味率リスト!$A$2:$J$25,MATCH(D100&amp;AF100,加味率リスト!$A$2:$A$25&amp;加味率リスト!$B$2:$B$25,0),10),"")</f>
        <v/>
      </c>
      <c r="AH100" s="256" t="str">
        <f>IF(S100="","",IF(S100&lt;3,リスト!$E$3,IF(S100&lt;5,リスト!$E$4,IF(S100&lt;7,リスト!$E$5,リスト!$E$6))))</f>
        <v/>
      </c>
      <c r="AI100" s="192" t="str">
        <f t="shared" si="51"/>
        <v/>
      </c>
      <c r="AJ100" s="193" t="str">
        <f t="shared" si="52"/>
        <v/>
      </c>
      <c r="AK100" s="141" t="str">
        <f t="shared" si="53"/>
        <v/>
      </c>
      <c r="AL100" s="194" t="str">
        <f>IFERROR(IF(AD100="","",IF(AE100=リスト!$C$2,"－",ROUND((3.142/4*E100^2*(N100+K100+J100+I100+H100)-3.142/4*(0.82^2*H100+(0.82^2+G100^2)/2*J100+G100^2*K100+(G100^2+E100^2)/2*N100))*(U100*V100+(R100-U100)*W100)/R100,2))),"")</f>
        <v/>
      </c>
      <c r="AM100" s="195" t="str">
        <f>IFERROR(IF(AD100="","",IF(AE100=リスト!$C$2,T100,T100+AL100)),"")</f>
        <v/>
      </c>
      <c r="AN100" s="195" t="str">
        <f>IFERROR(IF(AD100="","",IF(AE100=リスト!$C$2,3.142*E100*U100*AA100*V100*U100/2*TAN(X100/180*3.142),3.142*G100*U100*AA100*V100*U100/2*TAN(X100/180*3.142))),"")</f>
        <v/>
      </c>
      <c r="AO100" s="196" t="str">
        <f t="shared" si="13"/>
        <v/>
      </c>
      <c r="AP100" s="196" t="str">
        <f>IFERROR(IF(AE100=リスト!$C$2,(1-3.142*(E100/((E100+1)*2))^2)*(R100-(1-V100/(Z100+AC100*(W100-Z100)))*U100-(AN100+AM100)/(3.142*(Z100+AC100*(W100-Z100)))*(2/E100)^2)*100,AW100*(AX100-AY100)*100),"")</f>
        <v/>
      </c>
      <c r="AQ100" s="197" t="str">
        <f t="shared" si="14"/>
        <v/>
      </c>
      <c r="AR100" s="195" t="str">
        <f t="shared" si="15"/>
        <v/>
      </c>
      <c r="AS100" s="195" t="str">
        <f t="shared" si="16"/>
        <v/>
      </c>
      <c r="AT100" s="195" t="str">
        <f t="shared" si="17"/>
        <v/>
      </c>
      <c r="AU100" s="193" t="str">
        <f t="shared" si="18"/>
        <v/>
      </c>
      <c r="AV100" s="193" t="str">
        <f>IF(OR(AD100=リスト!$B$3,AD100=リスト!$B$5,許容浮上量&lt;AP100),AD100,リスト!$B$5)</f>
        <v/>
      </c>
      <c r="AW100" s="198" t="str">
        <f t="shared" si="19"/>
        <v/>
      </c>
      <c r="AX100" s="199" t="str">
        <f t="shared" si="20"/>
        <v/>
      </c>
      <c r="AY100" s="205" t="str">
        <f t="shared" si="21"/>
        <v/>
      </c>
      <c r="AZ100" s="204" t="str">
        <f>IF(OR(BO100=リスト!$B$3,BO100=リスト!$B$5,BO100=""),"","10^-2")</f>
        <v/>
      </c>
      <c r="BA100" s="200" t="str">
        <f>IF(OR(BO100=リスト!$B$3,BO100=リスト!$B$5,BO100=""),"",2)</f>
        <v/>
      </c>
      <c r="BB100" s="195" t="str">
        <f>IFERROR(IF(OR(BO100=リスト!$B$3,BO100=リスト!$B$5,BO100=""),"",V100*U100+(R100-U100)/2*(W100-Z100)),"")</f>
        <v/>
      </c>
      <c r="BC100" s="195" t="str">
        <f>IF(OR(BO100=リスト!$B$3,BO100=リスト!$B$5,BO100=""),"",40)</f>
        <v/>
      </c>
      <c r="BD100" s="195" t="str">
        <f t="shared" si="22"/>
        <v/>
      </c>
      <c r="BE100" s="195" t="str">
        <f t="shared" si="23"/>
        <v/>
      </c>
      <c r="BF100" s="195" t="str">
        <f t="shared" si="24"/>
        <v/>
      </c>
      <c r="BG100" s="195" t="str">
        <f>IF(OR(BO100=リスト!$B$3,BO100=リスト!$B$5,BO100=""),"",0.6)</f>
        <v/>
      </c>
      <c r="BH100" s="201" t="str">
        <f>IF(OR(BO100=リスト!$B$3,BO100=リスト!$B$5,BO100=""),"",AG100)</f>
        <v/>
      </c>
      <c r="BI100" s="195" t="str">
        <f>IF(OR(BO100=リスト!$B$3,BO100=リスト!$B$5,BO100=""),"",AM100)</f>
        <v/>
      </c>
      <c r="BJ100" s="195" t="str">
        <f>IF(OR(BO100=リスト!$B$3,BO100=リスト!$B$5,BO100=""),"",AN100)</f>
        <v/>
      </c>
      <c r="BK100" s="202" t="str">
        <f>IFERROR(IF(BM100=リスト!$C$2,(1-3.142*(E100/(2*(E100+1)))^2)*(R100-(1-AG100*V100/(Z100+AG100*BG100*(W100-Z100)))*U100-(AN100+AM100)/(3.142*(Z100+AG100*BG100*(W100-Z100)))*(2/E100)^2)*100,(AW100*(BV100-BX100)*100)),"")</f>
        <v/>
      </c>
      <c r="BL100" s="202" t="str">
        <f>IFERROR(IF(BM100=リスト!$C$2,(1-3.142*(E100/(2*(E100+1)))^2)*(R100-(1-AG100*V100/(Z100+AG100*BG100*(W100-Z100)))*U100-(AN100+BF100+AM100)/(3.142*(Z100+AG100*BG100*(W100-Z100)))*(2/E100)^2)*100,(AW100*(BV100-BW100)*100)),"")</f>
        <v/>
      </c>
      <c r="BM100" s="193" t="str">
        <f>IF(OR(BO100=リスト!$B$3,BO100=リスト!$B$5),"",AU100)</f>
        <v/>
      </c>
      <c r="BN100" s="196" t="str">
        <f>IF(OR(BO100=リスト!$B$3,BO100=リスト!$B$5),"",AF100)</f>
        <v/>
      </c>
      <c r="BO100" s="193" t="str">
        <f t="shared" si="25"/>
        <v/>
      </c>
      <c r="BP100" s="193" t="str">
        <f>IF(OR(BO100=リスト!$B$3,BO100=リスト!$B$5,BO100=""),"",IF(許容浮上量+1&lt;=BK100,リスト!$F$2,リスト!$F$3))</f>
        <v/>
      </c>
      <c r="BQ100" s="202" t="str">
        <f>IF(OR(BO100=リスト!$B$3,BO100=リスト!$B$5,BO100=""),"",20)</f>
        <v/>
      </c>
      <c r="BR100" s="195" t="str">
        <f t="shared" si="26"/>
        <v/>
      </c>
      <c r="BS100" s="195" t="str">
        <f t="shared" si="27"/>
        <v/>
      </c>
      <c r="BT100" s="198" t="str">
        <f t="shared" si="28"/>
        <v/>
      </c>
      <c r="BU100" s="198" t="str">
        <f t="shared" si="29"/>
        <v/>
      </c>
      <c r="BV100" s="198" t="str">
        <f t="shared" si="30"/>
        <v/>
      </c>
      <c r="BW100" s="198" t="str">
        <f t="shared" si="31"/>
        <v/>
      </c>
      <c r="BX100" s="205" t="str">
        <f t="shared" si="32"/>
        <v/>
      </c>
      <c r="BY100" s="206" t="str">
        <f>IFERROR(IF(CC100=リスト!$C$2,(CH100-BZ100/(100*CG100))/CI100*CJ100-AN100-AM100,(CH100-BZ100/(100*AW100))/CI100*CJ100-AN100-AM100),"")</f>
        <v/>
      </c>
      <c r="BZ100" s="196" t="str">
        <f>IF(OR(CE100=リスト!$B$3,CE100=リスト!$B$5,CF100=リスト!$F$3,CE100=""),"",許容浮上量)</f>
        <v/>
      </c>
      <c r="CA100" s="198" t="str">
        <f>IF(OR(CE100=リスト!$B$3,CE100=リスト!$B$5,CF100=リスト!$F$3,CE100=""),"",CK100)</f>
        <v/>
      </c>
      <c r="CB100" s="196" t="str">
        <f t="shared" si="33"/>
        <v/>
      </c>
      <c r="CC100" s="193" t="str">
        <f>IF(OR(CE100=リスト!$B$3,CE100=リスト!$B$5,CF100=リスト!$F$3,CE100=""),"",BM100)</f>
        <v/>
      </c>
      <c r="CD100" s="196" t="str">
        <f>IF(OR(CE100=リスト!$B$3,CE100=リスト!$B$5,CF100=リスト!$F$3,CE100=""),"",AH100)</f>
        <v/>
      </c>
      <c r="CE100" s="193" t="str">
        <f t="shared" si="54"/>
        <v/>
      </c>
      <c r="CF100" s="193" t="str">
        <f t="shared" si="55"/>
        <v/>
      </c>
      <c r="CG100" s="198" t="str">
        <f t="shared" si="36"/>
        <v/>
      </c>
      <c r="CH100" s="198" t="str">
        <f t="shared" si="37"/>
        <v/>
      </c>
      <c r="CI100" s="198" t="str">
        <f t="shared" si="38"/>
        <v/>
      </c>
      <c r="CJ100" s="198" t="str">
        <f t="shared" si="39"/>
        <v/>
      </c>
      <c r="CK100" s="205" t="str">
        <f t="shared" si="40"/>
        <v/>
      </c>
      <c r="CL100" s="204" t="str">
        <f>IF(AND(CE100=リスト!$B$4,CF100=リスト!$F$2),リスト!$B$3,CE100)</f>
        <v/>
      </c>
      <c r="CM100" s="193" t="str">
        <f>IF(CL100=リスト!$B$3,"",IF(CL100=リスト!$B$5,"("&amp;リスト!$F$3&amp;")",CF100))</f>
        <v/>
      </c>
      <c r="CN100" s="196" t="str">
        <f>IF(CL100=リスト!$B$3,"",AF100)</f>
        <v/>
      </c>
      <c r="CO100" s="196" t="str">
        <f>IF(OR(CL100=リスト!$B$3,CL100=リスト!$B$5,CL100=リスト!$B$4),"",CD100)</f>
        <v/>
      </c>
      <c r="CP100" s="196" t="str">
        <f>IF(OR(CL100=リスト!$B$3,CL100=リスト!$B$5),"",IF(CB100&lt;40,40,CB100))</f>
        <v/>
      </c>
      <c r="CQ100" s="203" t="str">
        <f>IF(CL100=リスト!$B$5,リスト!$G$2,"")</f>
        <v/>
      </c>
    </row>
    <row r="101" spans="2:95" ht="26.25" customHeight="1">
      <c r="B101" s="243">
        <v>38</v>
      </c>
      <c r="C101" s="244"/>
      <c r="D101" s="245"/>
      <c r="E101" s="246"/>
      <c r="F101" s="246"/>
      <c r="G101" s="247" t="str">
        <f>IF(AE101=リスト!$C$2,"－",IF(AE101=リスト!$C$3,1.05,""))</f>
        <v/>
      </c>
      <c r="H101" s="246"/>
      <c r="I101" s="246"/>
      <c r="J101" s="246"/>
      <c r="K101" s="246"/>
      <c r="L101" s="246"/>
      <c r="M101" s="246"/>
      <c r="N101" s="246"/>
      <c r="O101" s="246"/>
      <c r="P101" s="246"/>
      <c r="Q101" s="246"/>
      <c r="R101" s="248">
        <f t="shared" si="41"/>
        <v>0</v>
      </c>
      <c r="S101" s="247" t="str">
        <f t="shared" si="42"/>
        <v/>
      </c>
      <c r="T101" s="247"/>
      <c r="U101" s="247"/>
      <c r="V101" s="245" t="str">
        <f t="shared" si="43"/>
        <v/>
      </c>
      <c r="W101" s="245" t="str">
        <f t="shared" si="44"/>
        <v/>
      </c>
      <c r="X101" s="245" t="str">
        <f t="shared" si="45"/>
        <v/>
      </c>
      <c r="Y101" s="245" t="str">
        <f t="shared" si="46"/>
        <v/>
      </c>
      <c r="Z101" s="249" t="str">
        <f t="shared" si="47"/>
        <v/>
      </c>
      <c r="AA101" s="250" t="str">
        <f t="shared" si="48"/>
        <v/>
      </c>
      <c r="AB101" s="250" t="str">
        <f t="shared" si="49"/>
        <v/>
      </c>
      <c r="AC101" s="251" t="str">
        <f t="shared" si="50"/>
        <v/>
      </c>
      <c r="AD101" s="252" t="str">
        <f>IF(OR(C101="",D101=""),"",IF(OR(10&lt;=S101,2.2&lt;F101),リスト!$B$3,IF(OR(D101=リスト!$A$2,F101&lt;0.9,S101&lt;=1.5),リスト!$B$4,リスト!$B$2)))</f>
        <v/>
      </c>
      <c r="AE101" s="253" t="str">
        <f>IF(OR(C101="",AD101=""),"",IF(N101="",リスト!$C$2,リスト!$C$3))</f>
        <v/>
      </c>
      <c r="AF101" s="254" t="str">
        <f>IF(OR(C101="",AD101=""),"",IF(D101&lt;=リスト!$A$5,リスト!$D$2,IF(D101=リスト!$A$6,リスト!$D$3,IF(D101=リスト!$A$7,リスト!$D$4,""))))</f>
        <v/>
      </c>
      <c r="AG101" s="255" t="str" cm="1">
        <f t="array" ref="AG101">IFERROR(INDEX(加味率リスト!$A$2:$J$25,MATCH(D101&amp;AF101,加味率リスト!$A$2:$A$25&amp;加味率リスト!$B$2:$B$25,0),10),"")</f>
        <v/>
      </c>
      <c r="AH101" s="256" t="str">
        <f>IF(S101="","",IF(S101&lt;3,リスト!$E$3,IF(S101&lt;5,リスト!$E$4,IF(S101&lt;7,リスト!$E$5,リスト!$E$6))))</f>
        <v/>
      </c>
      <c r="AI101" s="192" t="str">
        <f t="shared" si="51"/>
        <v/>
      </c>
      <c r="AJ101" s="193" t="str">
        <f t="shared" si="52"/>
        <v/>
      </c>
      <c r="AK101" s="141" t="str">
        <f t="shared" si="53"/>
        <v/>
      </c>
      <c r="AL101" s="194" t="str">
        <f>IFERROR(IF(AD101="","",IF(AE101=リスト!$C$2,"－",ROUND((3.142/4*E101^2*(N101+K101+J101+I101+H101)-3.142/4*(0.82^2*H101+(0.82^2+G101^2)/2*J101+G101^2*K101+(G101^2+E101^2)/2*N101))*(U101*V101+(R101-U101)*W101)/R101,2))),"")</f>
        <v/>
      </c>
      <c r="AM101" s="195" t="str">
        <f>IFERROR(IF(AD101="","",IF(AE101=リスト!$C$2,T101,T101+AL101)),"")</f>
        <v/>
      </c>
      <c r="AN101" s="195" t="str">
        <f>IFERROR(IF(AD101="","",IF(AE101=リスト!$C$2,3.142*E101*U101*AA101*V101*U101/2*TAN(X101/180*3.142),3.142*G101*U101*AA101*V101*U101/2*TAN(X101/180*3.142))),"")</f>
        <v/>
      </c>
      <c r="AO101" s="196" t="str">
        <f t="shared" si="13"/>
        <v/>
      </c>
      <c r="AP101" s="196" t="str">
        <f>IFERROR(IF(AE101=リスト!$C$2,(1-3.142*(E101/((E101+1)*2))^2)*(R101-(1-V101/(Z101+AC101*(W101-Z101)))*U101-(AN101+AM101)/(3.142*(Z101+AC101*(W101-Z101)))*(2/E101)^2)*100,AW101*(AX101-AY101)*100),"")</f>
        <v/>
      </c>
      <c r="AQ101" s="197" t="str">
        <f t="shared" si="14"/>
        <v/>
      </c>
      <c r="AR101" s="195" t="str">
        <f t="shared" si="15"/>
        <v/>
      </c>
      <c r="AS101" s="195" t="str">
        <f t="shared" si="16"/>
        <v/>
      </c>
      <c r="AT101" s="195" t="str">
        <f t="shared" si="17"/>
        <v/>
      </c>
      <c r="AU101" s="193" t="str">
        <f t="shared" si="18"/>
        <v/>
      </c>
      <c r="AV101" s="193" t="str">
        <f>IF(OR(AD101=リスト!$B$3,AD101=リスト!$B$5,許容浮上量&lt;AP101),AD101,リスト!$B$5)</f>
        <v/>
      </c>
      <c r="AW101" s="198" t="str">
        <f t="shared" si="19"/>
        <v/>
      </c>
      <c r="AX101" s="199" t="str">
        <f t="shared" si="20"/>
        <v/>
      </c>
      <c r="AY101" s="205" t="str">
        <f t="shared" si="21"/>
        <v/>
      </c>
      <c r="AZ101" s="204" t="str">
        <f>IF(OR(BO101=リスト!$B$3,BO101=リスト!$B$5,BO101=""),"","10^-2")</f>
        <v/>
      </c>
      <c r="BA101" s="200" t="str">
        <f>IF(OR(BO101=リスト!$B$3,BO101=リスト!$B$5,BO101=""),"",2)</f>
        <v/>
      </c>
      <c r="BB101" s="195" t="str">
        <f>IFERROR(IF(OR(BO101=リスト!$B$3,BO101=リスト!$B$5,BO101=""),"",V101*U101+(R101-U101)/2*(W101-Z101)),"")</f>
        <v/>
      </c>
      <c r="BC101" s="195" t="str">
        <f>IF(OR(BO101=リスト!$B$3,BO101=リスト!$B$5,BO101=""),"",40)</f>
        <v/>
      </c>
      <c r="BD101" s="195" t="str">
        <f t="shared" si="22"/>
        <v/>
      </c>
      <c r="BE101" s="195" t="str">
        <f t="shared" si="23"/>
        <v/>
      </c>
      <c r="BF101" s="195" t="str">
        <f t="shared" si="24"/>
        <v/>
      </c>
      <c r="BG101" s="195" t="str">
        <f>IF(OR(BO101=リスト!$B$3,BO101=リスト!$B$5,BO101=""),"",0.6)</f>
        <v/>
      </c>
      <c r="BH101" s="201" t="str">
        <f>IF(OR(BO101=リスト!$B$3,BO101=リスト!$B$5,BO101=""),"",AG101)</f>
        <v/>
      </c>
      <c r="BI101" s="195" t="str">
        <f>IF(OR(BO101=リスト!$B$3,BO101=リスト!$B$5,BO101=""),"",AM101)</f>
        <v/>
      </c>
      <c r="BJ101" s="195" t="str">
        <f>IF(OR(BO101=リスト!$B$3,BO101=リスト!$B$5,BO101=""),"",AN101)</f>
        <v/>
      </c>
      <c r="BK101" s="202" t="str">
        <f>IFERROR(IF(BM101=リスト!$C$2,(1-3.142*(E101/(2*(E101+1)))^2)*(R101-(1-AG101*V101/(Z101+AG101*BG101*(W101-Z101)))*U101-(AN101+AM101)/(3.142*(Z101+AG101*BG101*(W101-Z101)))*(2/E101)^2)*100,(AW101*(BV101-BX101)*100)),"")</f>
        <v/>
      </c>
      <c r="BL101" s="202" t="str">
        <f>IFERROR(IF(BM101=リスト!$C$2,(1-3.142*(E101/(2*(E101+1)))^2)*(R101-(1-AG101*V101/(Z101+AG101*BG101*(W101-Z101)))*U101-(AN101+BF101+AM101)/(3.142*(Z101+AG101*BG101*(W101-Z101)))*(2/E101)^2)*100,(AW101*(BV101-BW101)*100)),"")</f>
        <v/>
      </c>
      <c r="BM101" s="193" t="str">
        <f>IF(OR(BO101=リスト!$B$3,BO101=リスト!$B$5),"",AU101)</f>
        <v/>
      </c>
      <c r="BN101" s="196" t="str">
        <f>IF(OR(BO101=リスト!$B$3,BO101=リスト!$B$5),"",AF101)</f>
        <v/>
      </c>
      <c r="BO101" s="193" t="str">
        <f t="shared" si="25"/>
        <v/>
      </c>
      <c r="BP101" s="193" t="str">
        <f>IF(OR(BO101=リスト!$B$3,BO101=リスト!$B$5,BO101=""),"",IF(許容浮上量+1&lt;=BK101,リスト!$F$2,リスト!$F$3))</f>
        <v/>
      </c>
      <c r="BQ101" s="202" t="str">
        <f>IF(OR(BO101=リスト!$B$3,BO101=リスト!$B$5,BO101=""),"",20)</f>
        <v/>
      </c>
      <c r="BR101" s="195" t="str">
        <f t="shared" si="26"/>
        <v/>
      </c>
      <c r="BS101" s="195" t="str">
        <f t="shared" si="27"/>
        <v/>
      </c>
      <c r="BT101" s="198" t="str">
        <f t="shared" si="28"/>
        <v/>
      </c>
      <c r="BU101" s="198" t="str">
        <f t="shared" si="29"/>
        <v/>
      </c>
      <c r="BV101" s="198" t="str">
        <f t="shared" si="30"/>
        <v/>
      </c>
      <c r="BW101" s="198" t="str">
        <f t="shared" si="31"/>
        <v/>
      </c>
      <c r="BX101" s="205" t="str">
        <f t="shared" si="32"/>
        <v/>
      </c>
      <c r="BY101" s="206" t="str">
        <f>IFERROR(IF(CC101=リスト!$C$2,(CH101-BZ101/(100*CG101))/CI101*CJ101-AN101-AM101,(CH101-BZ101/(100*AW101))/CI101*CJ101-AN101-AM101),"")</f>
        <v/>
      </c>
      <c r="BZ101" s="196" t="str">
        <f>IF(OR(CE101=リスト!$B$3,CE101=リスト!$B$5,CF101=リスト!$F$3,CE101=""),"",許容浮上量)</f>
        <v/>
      </c>
      <c r="CA101" s="198" t="str">
        <f>IF(OR(CE101=リスト!$B$3,CE101=リスト!$B$5,CF101=リスト!$F$3,CE101=""),"",CK101)</f>
        <v/>
      </c>
      <c r="CB101" s="196" t="str">
        <f t="shared" si="33"/>
        <v/>
      </c>
      <c r="CC101" s="193" t="str">
        <f>IF(OR(CE101=リスト!$B$3,CE101=リスト!$B$5,CF101=リスト!$F$3,CE101=""),"",BM101)</f>
        <v/>
      </c>
      <c r="CD101" s="196" t="str">
        <f>IF(OR(CE101=リスト!$B$3,CE101=リスト!$B$5,CF101=リスト!$F$3,CE101=""),"",AH101)</f>
        <v/>
      </c>
      <c r="CE101" s="193" t="str">
        <f t="shared" si="54"/>
        <v/>
      </c>
      <c r="CF101" s="193" t="str">
        <f t="shared" si="55"/>
        <v/>
      </c>
      <c r="CG101" s="198" t="str">
        <f t="shared" si="36"/>
        <v/>
      </c>
      <c r="CH101" s="198" t="str">
        <f t="shared" si="37"/>
        <v/>
      </c>
      <c r="CI101" s="198" t="str">
        <f t="shared" si="38"/>
        <v/>
      </c>
      <c r="CJ101" s="198" t="str">
        <f t="shared" si="39"/>
        <v/>
      </c>
      <c r="CK101" s="205" t="str">
        <f t="shared" si="40"/>
        <v/>
      </c>
      <c r="CL101" s="204" t="str">
        <f>IF(AND(CE101=リスト!$B$4,CF101=リスト!$F$2),リスト!$B$3,CE101)</f>
        <v/>
      </c>
      <c r="CM101" s="193" t="str">
        <f>IF(CL101=リスト!$B$3,"",IF(CL101=リスト!$B$5,"("&amp;リスト!$F$3&amp;")",CF101))</f>
        <v/>
      </c>
      <c r="CN101" s="196" t="str">
        <f>IF(CL101=リスト!$B$3,"",AF101)</f>
        <v/>
      </c>
      <c r="CO101" s="196" t="str">
        <f>IF(OR(CL101=リスト!$B$3,CL101=リスト!$B$5,CL101=リスト!$B$4),"",CD101)</f>
        <v/>
      </c>
      <c r="CP101" s="196" t="str">
        <f>IF(OR(CL101=リスト!$B$3,CL101=リスト!$B$5),"",IF(CB101&lt;40,40,CB101))</f>
        <v/>
      </c>
      <c r="CQ101" s="203" t="str">
        <f>IF(CL101=リスト!$B$5,リスト!$G$2,"")</f>
        <v/>
      </c>
    </row>
    <row r="102" spans="2:95" ht="26.25" customHeight="1">
      <c r="B102" s="243">
        <v>39</v>
      </c>
      <c r="C102" s="244"/>
      <c r="D102" s="245"/>
      <c r="E102" s="246"/>
      <c r="F102" s="246"/>
      <c r="G102" s="247" t="str">
        <f>IF(AE102=リスト!$C$2,"－",IF(AE102=リスト!$C$3,1.05,""))</f>
        <v/>
      </c>
      <c r="H102" s="246"/>
      <c r="I102" s="246"/>
      <c r="J102" s="246"/>
      <c r="K102" s="246"/>
      <c r="L102" s="246"/>
      <c r="M102" s="246"/>
      <c r="N102" s="246"/>
      <c r="O102" s="246"/>
      <c r="P102" s="246"/>
      <c r="Q102" s="246"/>
      <c r="R102" s="248">
        <f t="shared" si="41"/>
        <v>0</v>
      </c>
      <c r="S102" s="247" t="str">
        <f t="shared" si="42"/>
        <v/>
      </c>
      <c r="T102" s="247"/>
      <c r="U102" s="247"/>
      <c r="V102" s="245" t="str">
        <f t="shared" si="43"/>
        <v/>
      </c>
      <c r="W102" s="245" t="str">
        <f t="shared" si="44"/>
        <v/>
      </c>
      <c r="X102" s="245" t="str">
        <f t="shared" si="45"/>
        <v/>
      </c>
      <c r="Y102" s="245" t="str">
        <f t="shared" si="46"/>
        <v/>
      </c>
      <c r="Z102" s="249" t="str">
        <f t="shared" si="47"/>
        <v/>
      </c>
      <c r="AA102" s="250" t="str">
        <f t="shared" si="48"/>
        <v/>
      </c>
      <c r="AB102" s="250" t="str">
        <f t="shared" si="49"/>
        <v/>
      </c>
      <c r="AC102" s="251" t="str">
        <f t="shared" si="50"/>
        <v/>
      </c>
      <c r="AD102" s="252" t="str">
        <f>IF(OR(C102="",D102=""),"",IF(OR(10&lt;=S102,2.2&lt;F102),リスト!$B$3,IF(OR(D102=リスト!$A$2,F102&lt;0.9,S102&lt;=1.5),リスト!$B$4,リスト!$B$2)))</f>
        <v/>
      </c>
      <c r="AE102" s="253" t="str">
        <f>IF(OR(C102="",AD102=""),"",IF(N102="",リスト!$C$2,リスト!$C$3))</f>
        <v/>
      </c>
      <c r="AF102" s="254" t="str">
        <f>IF(OR(C102="",AD102=""),"",IF(D102&lt;=リスト!$A$5,リスト!$D$2,IF(D102=リスト!$A$6,リスト!$D$3,IF(D102=リスト!$A$7,リスト!$D$4,""))))</f>
        <v/>
      </c>
      <c r="AG102" s="255" t="str" cm="1">
        <f t="array" ref="AG102">IFERROR(INDEX(加味率リスト!$A$2:$J$25,MATCH(D102&amp;AF102,加味率リスト!$A$2:$A$25&amp;加味率リスト!$B$2:$B$25,0),10),"")</f>
        <v/>
      </c>
      <c r="AH102" s="256" t="str">
        <f>IF(S102="","",IF(S102&lt;3,リスト!$E$3,IF(S102&lt;5,リスト!$E$4,IF(S102&lt;7,リスト!$E$5,リスト!$E$6))))</f>
        <v/>
      </c>
      <c r="AI102" s="192" t="str">
        <f t="shared" si="51"/>
        <v/>
      </c>
      <c r="AJ102" s="193" t="str">
        <f t="shared" si="52"/>
        <v/>
      </c>
      <c r="AK102" s="141" t="str">
        <f t="shared" si="53"/>
        <v/>
      </c>
      <c r="AL102" s="194" t="str">
        <f>IFERROR(IF(AD102="","",IF(AE102=リスト!$C$2,"－",ROUND((3.142/4*E102^2*(N102+K102+J102+I102+H102)-3.142/4*(0.82^2*H102+(0.82^2+G102^2)/2*J102+G102^2*K102+(G102^2+E102^2)/2*N102))*(U102*V102+(R102-U102)*W102)/R102,2))),"")</f>
        <v/>
      </c>
      <c r="AM102" s="195" t="str">
        <f>IFERROR(IF(AD102="","",IF(AE102=リスト!$C$2,T102,T102+AL102)),"")</f>
        <v/>
      </c>
      <c r="AN102" s="195" t="str">
        <f>IFERROR(IF(AD102="","",IF(AE102=リスト!$C$2,3.142*E102*U102*AA102*V102*U102/2*TAN(X102/180*3.142),3.142*G102*U102*AA102*V102*U102/2*TAN(X102/180*3.142))),"")</f>
        <v/>
      </c>
      <c r="AO102" s="196" t="str">
        <f t="shared" si="13"/>
        <v/>
      </c>
      <c r="AP102" s="196" t="str">
        <f>IFERROR(IF(AE102=リスト!$C$2,(1-3.142*(E102/((E102+1)*2))^2)*(R102-(1-V102/(Z102+AC102*(W102-Z102)))*U102-(AN102+AM102)/(3.142*(Z102+AC102*(W102-Z102)))*(2/E102)^2)*100,AW102*(AX102-AY102)*100),"")</f>
        <v/>
      </c>
      <c r="AQ102" s="197" t="str">
        <f t="shared" si="14"/>
        <v/>
      </c>
      <c r="AR102" s="195" t="str">
        <f t="shared" si="15"/>
        <v/>
      </c>
      <c r="AS102" s="195" t="str">
        <f t="shared" si="16"/>
        <v/>
      </c>
      <c r="AT102" s="195" t="str">
        <f t="shared" si="17"/>
        <v/>
      </c>
      <c r="AU102" s="193" t="str">
        <f t="shared" si="18"/>
        <v/>
      </c>
      <c r="AV102" s="193" t="str">
        <f>IF(OR(AD102=リスト!$B$3,AD102=リスト!$B$5,許容浮上量&lt;AP102),AD102,リスト!$B$5)</f>
        <v/>
      </c>
      <c r="AW102" s="198" t="str">
        <f t="shared" si="19"/>
        <v/>
      </c>
      <c r="AX102" s="199" t="str">
        <f t="shared" si="20"/>
        <v/>
      </c>
      <c r="AY102" s="205" t="str">
        <f t="shared" si="21"/>
        <v/>
      </c>
      <c r="AZ102" s="204" t="str">
        <f>IF(OR(BO102=リスト!$B$3,BO102=リスト!$B$5,BO102=""),"","10^-2")</f>
        <v/>
      </c>
      <c r="BA102" s="200" t="str">
        <f>IF(OR(BO102=リスト!$B$3,BO102=リスト!$B$5,BO102=""),"",2)</f>
        <v/>
      </c>
      <c r="BB102" s="195" t="str">
        <f>IFERROR(IF(OR(BO102=リスト!$B$3,BO102=リスト!$B$5,BO102=""),"",V102*U102+(R102-U102)/2*(W102-Z102)),"")</f>
        <v/>
      </c>
      <c r="BC102" s="195" t="str">
        <f>IF(OR(BO102=リスト!$B$3,BO102=リスト!$B$5,BO102=""),"",40)</f>
        <v/>
      </c>
      <c r="BD102" s="195" t="str">
        <f t="shared" si="22"/>
        <v/>
      </c>
      <c r="BE102" s="195" t="str">
        <f t="shared" si="23"/>
        <v/>
      </c>
      <c r="BF102" s="195" t="str">
        <f t="shared" si="24"/>
        <v/>
      </c>
      <c r="BG102" s="195" t="str">
        <f>IF(OR(BO102=リスト!$B$3,BO102=リスト!$B$5,BO102=""),"",0.6)</f>
        <v/>
      </c>
      <c r="BH102" s="201" t="str">
        <f>IF(OR(BO102=リスト!$B$3,BO102=リスト!$B$5,BO102=""),"",AG102)</f>
        <v/>
      </c>
      <c r="BI102" s="195" t="str">
        <f>IF(OR(BO102=リスト!$B$3,BO102=リスト!$B$5,BO102=""),"",AM102)</f>
        <v/>
      </c>
      <c r="BJ102" s="195" t="str">
        <f>IF(OR(BO102=リスト!$B$3,BO102=リスト!$B$5,BO102=""),"",AN102)</f>
        <v/>
      </c>
      <c r="BK102" s="202" t="str">
        <f>IFERROR(IF(BM102=リスト!$C$2,(1-3.142*(E102/(2*(E102+1)))^2)*(R102-(1-AG102*V102/(Z102+AG102*BG102*(W102-Z102)))*U102-(AN102+AM102)/(3.142*(Z102+AG102*BG102*(W102-Z102)))*(2/E102)^2)*100,(AW102*(BV102-BX102)*100)),"")</f>
        <v/>
      </c>
      <c r="BL102" s="202" t="str">
        <f>IFERROR(IF(BM102=リスト!$C$2,(1-3.142*(E102/(2*(E102+1)))^2)*(R102-(1-AG102*V102/(Z102+AG102*BG102*(W102-Z102)))*U102-(AN102+BF102+AM102)/(3.142*(Z102+AG102*BG102*(W102-Z102)))*(2/E102)^2)*100,(AW102*(BV102-BW102)*100)),"")</f>
        <v/>
      </c>
      <c r="BM102" s="193" t="str">
        <f>IF(OR(BO102=リスト!$B$3,BO102=リスト!$B$5),"",AU102)</f>
        <v/>
      </c>
      <c r="BN102" s="196" t="str">
        <f>IF(OR(BO102=リスト!$B$3,BO102=リスト!$B$5),"",AF102)</f>
        <v/>
      </c>
      <c r="BO102" s="193" t="str">
        <f t="shared" si="25"/>
        <v/>
      </c>
      <c r="BP102" s="193" t="str">
        <f>IF(OR(BO102=リスト!$B$3,BO102=リスト!$B$5,BO102=""),"",IF(許容浮上量+1&lt;=BK102,リスト!$F$2,リスト!$F$3))</f>
        <v/>
      </c>
      <c r="BQ102" s="202" t="str">
        <f>IF(OR(BO102=リスト!$B$3,BO102=リスト!$B$5,BO102=""),"",20)</f>
        <v/>
      </c>
      <c r="BR102" s="195" t="str">
        <f t="shared" si="26"/>
        <v/>
      </c>
      <c r="BS102" s="195" t="str">
        <f t="shared" si="27"/>
        <v/>
      </c>
      <c r="BT102" s="198" t="str">
        <f t="shared" si="28"/>
        <v/>
      </c>
      <c r="BU102" s="198" t="str">
        <f t="shared" si="29"/>
        <v/>
      </c>
      <c r="BV102" s="198" t="str">
        <f t="shared" si="30"/>
        <v/>
      </c>
      <c r="BW102" s="198" t="str">
        <f t="shared" si="31"/>
        <v/>
      </c>
      <c r="BX102" s="205" t="str">
        <f t="shared" si="32"/>
        <v/>
      </c>
      <c r="BY102" s="206" t="str">
        <f>IFERROR(IF(CC102=リスト!$C$2,(CH102-BZ102/(100*CG102))/CI102*CJ102-AN102-AM102,(CH102-BZ102/(100*AW102))/CI102*CJ102-AN102-AM102),"")</f>
        <v/>
      </c>
      <c r="BZ102" s="196" t="str">
        <f>IF(OR(CE102=リスト!$B$3,CE102=リスト!$B$5,CF102=リスト!$F$3,CE102=""),"",許容浮上量)</f>
        <v/>
      </c>
      <c r="CA102" s="198" t="str">
        <f>IF(OR(CE102=リスト!$B$3,CE102=リスト!$B$5,CF102=リスト!$F$3,CE102=""),"",CK102)</f>
        <v/>
      </c>
      <c r="CB102" s="196" t="str">
        <f t="shared" si="33"/>
        <v/>
      </c>
      <c r="CC102" s="193" t="str">
        <f>IF(OR(CE102=リスト!$B$3,CE102=リスト!$B$5,CF102=リスト!$F$3,CE102=""),"",BM102)</f>
        <v/>
      </c>
      <c r="CD102" s="196" t="str">
        <f>IF(OR(CE102=リスト!$B$3,CE102=リスト!$B$5,CF102=リスト!$F$3,CE102=""),"",AH102)</f>
        <v/>
      </c>
      <c r="CE102" s="193" t="str">
        <f t="shared" si="54"/>
        <v/>
      </c>
      <c r="CF102" s="193" t="str">
        <f t="shared" si="55"/>
        <v/>
      </c>
      <c r="CG102" s="198" t="str">
        <f t="shared" si="36"/>
        <v/>
      </c>
      <c r="CH102" s="198" t="str">
        <f t="shared" si="37"/>
        <v/>
      </c>
      <c r="CI102" s="198" t="str">
        <f t="shared" si="38"/>
        <v/>
      </c>
      <c r="CJ102" s="198" t="str">
        <f t="shared" si="39"/>
        <v/>
      </c>
      <c r="CK102" s="205" t="str">
        <f t="shared" si="40"/>
        <v/>
      </c>
      <c r="CL102" s="204" t="str">
        <f>IF(AND(CE102=リスト!$B$4,CF102=リスト!$F$2),リスト!$B$3,CE102)</f>
        <v/>
      </c>
      <c r="CM102" s="193" t="str">
        <f>IF(CL102=リスト!$B$3,"",IF(CL102=リスト!$B$5,"("&amp;リスト!$F$3&amp;")",CF102))</f>
        <v/>
      </c>
      <c r="CN102" s="196" t="str">
        <f>IF(CL102=リスト!$B$3,"",AF102)</f>
        <v/>
      </c>
      <c r="CO102" s="196" t="str">
        <f>IF(OR(CL102=リスト!$B$3,CL102=リスト!$B$5,CL102=リスト!$B$4),"",CD102)</f>
        <v/>
      </c>
      <c r="CP102" s="196" t="str">
        <f>IF(OR(CL102=リスト!$B$3,CL102=リスト!$B$5),"",IF(CB102&lt;40,40,CB102))</f>
        <v/>
      </c>
      <c r="CQ102" s="203" t="str">
        <f>IF(CL102=リスト!$B$5,リスト!$G$2,"")</f>
        <v/>
      </c>
    </row>
    <row r="103" spans="2:95" ht="26.25" customHeight="1">
      <c r="B103" s="243">
        <v>40</v>
      </c>
      <c r="C103" s="244"/>
      <c r="D103" s="245"/>
      <c r="E103" s="246"/>
      <c r="F103" s="246"/>
      <c r="G103" s="247" t="str">
        <f>IF(AE103=リスト!$C$2,"－",IF(AE103=リスト!$C$3,1.05,""))</f>
        <v/>
      </c>
      <c r="H103" s="246"/>
      <c r="I103" s="246"/>
      <c r="J103" s="246"/>
      <c r="K103" s="246"/>
      <c r="L103" s="246"/>
      <c r="M103" s="246"/>
      <c r="N103" s="246"/>
      <c r="O103" s="246"/>
      <c r="P103" s="246"/>
      <c r="Q103" s="246"/>
      <c r="R103" s="248">
        <f t="shared" si="41"/>
        <v>0</v>
      </c>
      <c r="S103" s="247" t="str">
        <f t="shared" si="42"/>
        <v/>
      </c>
      <c r="T103" s="247"/>
      <c r="U103" s="247"/>
      <c r="V103" s="245" t="str">
        <f t="shared" si="43"/>
        <v/>
      </c>
      <c r="W103" s="245" t="str">
        <f t="shared" si="44"/>
        <v/>
      </c>
      <c r="X103" s="245" t="str">
        <f t="shared" si="45"/>
        <v/>
      </c>
      <c r="Y103" s="245" t="str">
        <f t="shared" si="46"/>
        <v/>
      </c>
      <c r="Z103" s="249" t="str">
        <f t="shared" si="47"/>
        <v/>
      </c>
      <c r="AA103" s="250" t="str">
        <f t="shared" si="48"/>
        <v/>
      </c>
      <c r="AB103" s="250" t="str">
        <f t="shared" si="49"/>
        <v/>
      </c>
      <c r="AC103" s="251" t="str">
        <f t="shared" si="50"/>
        <v/>
      </c>
      <c r="AD103" s="252" t="str">
        <f>IF(OR(C103="",D103=""),"",IF(OR(10&lt;=S103,2.2&lt;F103),リスト!$B$3,IF(OR(D103=リスト!$A$2,F103&lt;0.9,S103&lt;=1.5),リスト!$B$4,リスト!$B$2)))</f>
        <v/>
      </c>
      <c r="AE103" s="253" t="str">
        <f>IF(OR(C103="",AD103=""),"",IF(N103="",リスト!$C$2,リスト!$C$3))</f>
        <v/>
      </c>
      <c r="AF103" s="254" t="str">
        <f>IF(OR(C103="",AD103=""),"",IF(D103&lt;=リスト!$A$5,リスト!$D$2,IF(D103=リスト!$A$6,リスト!$D$3,IF(D103=リスト!$A$7,リスト!$D$4,""))))</f>
        <v/>
      </c>
      <c r="AG103" s="255" t="str" cm="1">
        <f t="array" ref="AG103">IFERROR(INDEX(加味率リスト!$A$2:$J$25,MATCH(D103&amp;AF103,加味率リスト!$A$2:$A$25&amp;加味率リスト!$B$2:$B$25,0),10),"")</f>
        <v/>
      </c>
      <c r="AH103" s="256" t="str">
        <f>IF(S103="","",IF(S103&lt;3,リスト!$E$3,IF(S103&lt;5,リスト!$E$4,IF(S103&lt;7,リスト!$E$5,リスト!$E$6))))</f>
        <v/>
      </c>
      <c r="AI103" s="192" t="str">
        <f t="shared" si="51"/>
        <v/>
      </c>
      <c r="AJ103" s="193" t="str">
        <f t="shared" si="52"/>
        <v/>
      </c>
      <c r="AK103" s="141" t="str">
        <f t="shared" si="53"/>
        <v/>
      </c>
      <c r="AL103" s="194" t="str">
        <f>IFERROR(IF(AD103="","",IF(AE103=リスト!$C$2,"－",ROUND((3.142/4*E103^2*(N103+K103+J103+I103+H103)-3.142/4*(0.82^2*H103+(0.82^2+G103^2)/2*J103+G103^2*K103+(G103^2+E103^2)/2*N103))*(U103*V103+(R103-U103)*W103)/R103,2))),"")</f>
        <v/>
      </c>
      <c r="AM103" s="195" t="str">
        <f>IFERROR(IF(AD103="","",IF(AE103=リスト!$C$2,T103,T103+AL103)),"")</f>
        <v/>
      </c>
      <c r="AN103" s="195" t="str">
        <f>IFERROR(IF(AD103="","",IF(AE103=リスト!$C$2,3.142*E103*U103*AA103*V103*U103/2*TAN(X103/180*3.142),3.142*G103*U103*AA103*V103*U103/2*TAN(X103/180*3.142))),"")</f>
        <v/>
      </c>
      <c r="AO103" s="196" t="str">
        <f t="shared" si="13"/>
        <v/>
      </c>
      <c r="AP103" s="196" t="str">
        <f>IFERROR(IF(AE103=リスト!$C$2,(1-3.142*(E103/((E103+1)*2))^2)*(R103-(1-V103/(Z103+AC103*(W103-Z103)))*U103-(AN103+AM103)/(3.142*(Z103+AC103*(W103-Z103)))*(2/E103)^2)*100,AW103*(AX103-AY103)*100),"")</f>
        <v/>
      </c>
      <c r="AQ103" s="197" t="str">
        <f t="shared" si="14"/>
        <v/>
      </c>
      <c r="AR103" s="195" t="str">
        <f t="shared" si="15"/>
        <v/>
      </c>
      <c r="AS103" s="195" t="str">
        <f t="shared" si="16"/>
        <v/>
      </c>
      <c r="AT103" s="195" t="str">
        <f t="shared" si="17"/>
        <v/>
      </c>
      <c r="AU103" s="193" t="str">
        <f t="shared" si="18"/>
        <v/>
      </c>
      <c r="AV103" s="193" t="str">
        <f>IF(OR(AD103=リスト!$B$3,AD103=リスト!$B$5,許容浮上量&lt;AP103),AD103,リスト!$B$5)</f>
        <v/>
      </c>
      <c r="AW103" s="198" t="str">
        <f t="shared" si="19"/>
        <v/>
      </c>
      <c r="AX103" s="199" t="str">
        <f t="shared" si="20"/>
        <v/>
      </c>
      <c r="AY103" s="205" t="str">
        <f t="shared" si="21"/>
        <v/>
      </c>
      <c r="AZ103" s="204" t="str">
        <f>IF(OR(BO103=リスト!$B$3,BO103=リスト!$B$5,BO103=""),"","10^-2")</f>
        <v/>
      </c>
      <c r="BA103" s="200" t="str">
        <f>IF(OR(BO103=リスト!$B$3,BO103=リスト!$B$5,BO103=""),"",2)</f>
        <v/>
      </c>
      <c r="BB103" s="195" t="str">
        <f>IFERROR(IF(OR(BO103=リスト!$B$3,BO103=リスト!$B$5,BO103=""),"",V103*U103+(R103-U103)/2*(W103-Z103)),"")</f>
        <v/>
      </c>
      <c r="BC103" s="195" t="str">
        <f>IF(OR(BO103=リスト!$B$3,BO103=リスト!$B$5,BO103=""),"",40)</f>
        <v/>
      </c>
      <c r="BD103" s="195" t="str">
        <f t="shared" si="22"/>
        <v/>
      </c>
      <c r="BE103" s="195" t="str">
        <f t="shared" si="23"/>
        <v/>
      </c>
      <c r="BF103" s="195" t="str">
        <f t="shared" si="24"/>
        <v/>
      </c>
      <c r="BG103" s="195" t="str">
        <f>IF(OR(BO103=リスト!$B$3,BO103=リスト!$B$5,BO103=""),"",0.6)</f>
        <v/>
      </c>
      <c r="BH103" s="201" t="str">
        <f>IF(OR(BO103=リスト!$B$3,BO103=リスト!$B$5,BO103=""),"",AG103)</f>
        <v/>
      </c>
      <c r="BI103" s="195" t="str">
        <f>IF(OR(BO103=リスト!$B$3,BO103=リスト!$B$5,BO103=""),"",AM103)</f>
        <v/>
      </c>
      <c r="BJ103" s="195" t="str">
        <f>IF(OR(BO103=リスト!$B$3,BO103=リスト!$B$5,BO103=""),"",AN103)</f>
        <v/>
      </c>
      <c r="BK103" s="202" t="str">
        <f>IFERROR(IF(BM103=リスト!$C$2,(1-3.142*(E103/(2*(E103+1)))^2)*(R103-(1-AG103*V103/(Z103+AG103*BG103*(W103-Z103)))*U103-(AN103+AM103)/(3.142*(Z103+AG103*BG103*(W103-Z103)))*(2/E103)^2)*100,(AW103*(BV103-BX103)*100)),"")</f>
        <v/>
      </c>
      <c r="BL103" s="202" t="str">
        <f>IFERROR(IF(BM103=リスト!$C$2,(1-3.142*(E103/(2*(E103+1)))^2)*(R103-(1-AG103*V103/(Z103+AG103*BG103*(W103-Z103)))*U103-(AN103+BF103+AM103)/(3.142*(Z103+AG103*BG103*(W103-Z103)))*(2/E103)^2)*100,(AW103*(BV103-BW103)*100)),"")</f>
        <v/>
      </c>
      <c r="BM103" s="193" t="str">
        <f>IF(OR(BO103=リスト!$B$3,BO103=リスト!$B$5),"",AU103)</f>
        <v/>
      </c>
      <c r="BN103" s="196" t="str">
        <f>IF(OR(BO103=リスト!$B$3,BO103=リスト!$B$5),"",AF103)</f>
        <v/>
      </c>
      <c r="BO103" s="193" t="str">
        <f t="shared" si="25"/>
        <v/>
      </c>
      <c r="BP103" s="193" t="str">
        <f>IF(OR(BO103=リスト!$B$3,BO103=リスト!$B$5,BO103=""),"",IF(許容浮上量+1&lt;=BK103,リスト!$F$2,リスト!$F$3))</f>
        <v/>
      </c>
      <c r="BQ103" s="202" t="str">
        <f>IF(OR(BO103=リスト!$B$3,BO103=リスト!$B$5,BO103=""),"",20)</f>
        <v/>
      </c>
      <c r="BR103" s="195" t="str">
        <f t="shared" si="26"/>
        <v/>
      </c>
      <c r="BS103" s="195" t="str">
        <f t="shared" si="27"/>
        <v/>
      </c>
      <c r="BT103" s="198" t="str">
        <f t="shared" si="28"/>
        <v/>
      </c>
      <c r="BU103" s="198" t="str">
        <f t="shared" si="29"/>
        <v/>
      </c>
      <c r="BV103" s="198" t="str">
        <f t="shared" si="30"/>
        <v/>
      </c>
      <c r="BW103" s="198" t="str">
        <f t="shared" si="31"/>
        <v/>
      </c>
      <c r="BX103" s="205" t="str">
        <f t="shared" si="32"/>
        <v/>
      </c>
      <c r="BY103" s="206" t="str">
        <f>IFERROR(IF(CC103=リスト!$C$2,(CH103-BZ103/(100*CG103))/CI103*CJ103-AN103-AM103,(CH103-BZ103/(100*AW103))/CI103*CJ103-AN103-AM103),"")</f>
        <v/>
      </c>
      <c r="BZ103" s="196" t="str">
        <f>IF(OR(CE103=リスト!$B$3,CE103=リスト!$B$5,CF103=リスト!$F$3,CE103=""),"",許容浮上量)</f>
        <v/>
      </c>
      <c r="CA103" s="198" t="str">
        <f>IF(OR(CE103=リスト!$B$3,CE103=リスト!$B$5,CF103=リスト!$F$3,CE103=""),"",CK103)</f>
        <v/>
      </c>
      <c r="CB103" s="196" t="str">
        <f t="shared" si="33"/>
        <v/>
      </c>
      <c r="CC103" s="193" t="str">
        <f>IF(OR(CE103=リスト!$B$3,CE103=リスト!$B$5,CF103=リスト!$F$3,CE103=""),"",BM103)</f>
        <v/>
      </c>
      <c r="CD103" s="196" t="str">
        <f>IF(OR(CE103=リスト!$B$3,CE103=リスト!$B$5,CF103=リスト!$F$3,CE103=""),"",AH103)</f>
        <v/>
      </c>
      <c r="CE103" s="193" t="str">
        <f t="shared" si="54"/>
        <v/>
      </c>
      <c r="CF103" s="193" t="str">
        <f t="shared" si="55"/>
        <v/>
      </c>
      <c r="CG103" s="198" t="str">
        <f t="shared" si="36"/>
        <v/>
      </c>
      <c r="CH103" s="198" t="str">
        <f t="shared" si="37"/>
        <v/>
      </c>
      <c r="CI103" s="198" t="str">
        <f t="shared" si="38"/>
        <v/>
      </c>
      <c r="CJ103" s="198" t="str">
        <f t="shared" si="39"/>
        <v/>
      </c>
      <c r="CK103" s="205" t="str">
        <f t="shared" si="40"/>
        <v/>
      </c>
      <c r="CL103" s="204" t="str">
        <f>IF(AND(CE103=リスト!$B$4,CF103=リスト!$F$2),リスト!$B$3,CE103)</f>
        <v/>
      </c>
      <c r="CM103" s="193" t="str">
        <f>IF(CL103=リスト!$B$3,"",IF(CL103=リスト!$B$5,"("&amp;リスト!$F$3&amp;")",CF103))</f>
        <v/>
      </c>
      <c r="CN103" s="196" t="str">
        <f>IF(CL103=リスト!$B$3,"",AF103)</f>
        <v/>
      </c>
      <c r="CO103" s="196" t="str">
        <f>IF(OR(CL103=リスト!$B$3,CL103=リスト!$B$5,CL103=リスト!$B$4),"",CD103)</f>
        <v/>
      </c>
      <c r="CP103" s="196" t="str">
        <f>IF(OR(CL103=リスト!$B$3,CL103=リスト!$B$5),"",IF(CB103&lt;40,40,CB103))</f>
        <v/>
      </c>
      <c r="CQ103" s="203" t="str">
        <f>IF(CL103=リスト!$B$5,リスト!$G$2,"")</f>
        <v/>
      </c>
    </row>
    <row r="104" spans="2:95" ht="26.25" customHeight="1">
      <c r="B104" s="243">
        <v>41</v>
      </c>
      <c r="C104" s="244"/>
      <c r="D104" s="245"/>
      <c r="E104" s="246"/>
      <c r="F104" s="246"/>
      <c r="G104" s="247" t="str">
        <f>IF(AE104=リスト!$C$2,"－",IF(AE104=リスト!$C$3,1.05,""))</f>
        <v/>
      </c>
      <c r="H104" s="246"/>
      <c r="I104" s="246"/>
      <c r="J104" s="246"/>
      <c r="K104" s="246"/>
      <c r="L104" s="246"/>
      <c r="M104" s="246"/>
      <c r="N104" s="246"/>
      <c r="O104" s="246"/>
      <c r="P104" s="246"/>
      <c r="Q104" s="246"/>
      <c r="R104" s="248">
        <f t="shared" si="41"/>
        <v>0</v>
      </c>
      <c r="S104" s="247" t="str">
        <f t="shared" si="42"/>
        <v/>
      </c>
      <c r="T104" s="247"/>
      <c r="U104" s="247"/>
      <c r="V104" s="245" t="str">
        <f t="shared" si="43"/>
        <v/>
      </c>
      <c r="W104" s="245" t="str">
        <f t="shared" si="44"/>
        <v/>
      </c>
      <c r="X104" s="245" t="str">
        <f t="shared" si="45"/>
        <v/>
      </c>
      <c r="Y104" s="245" t="str">
        <f t="shared" si="46"/>
        <v/>
      </c>
      <c r="Z104" s="249" t="str">
        <f t="shared" si="47"/>
        <v/>
      </c>
      <c r="AA104" s="250" t="str">
        <f t="shared" si="48"/>
        <v/>
      </c>
      <c r="AB104" s="250" t="str">
        <f t="shared" si="49"/>
        <v/>
      </c>
      <c r="AC104" s="251" t="str">
        <f t="shared" si="50"/>
        <v/>
      </c>
      <c r="AD104" s="252" t="str">
        <f>IF(OR(C104="",D104=""),"",IF(OR(10&lt;=S104,2.2&lt;F104),リスト!$B$3,IF(OR(D104=リスト!$A$2,F104&lt;0.9,S104&lt;=1.5),リスト!$B$4,リスト!$B$2)))</f>
        <v/>
      </c>
      <c r="AE104" s="253" t="str">
        <f>IF(OR(C104="",AD104=""),"",IF(N104="",リスト!$C$2,リスト!$C$3))</f>
        <v/>
      </c>
      <c r="AF104" s="254" t="str">
        <f>IF(OR(C104="",AD104=""),"",IF(D104&lt;=リスト!$A$5,リスト!$D$2,IF(D104=リスト!$A$6,リスト!$D$3,IF(D104=リスト!$A$7,リスト!$D$4,""))))</f>
        <v/>
      </c>
      <c r="AG104" s="255" t="str" cm="1">
        <f t="array" ref="AG104">IFERROR(INDEX(加味率リスト!$A$2:$J$25,MATCH(D104&amp;AF104,加味率リスト!$A$2:$A$25&amp;加味率リスト!$B$2:$B$25,0),10),"")</f>
        <v/>
      </c>
      <c r="AH104" s="256" t="str">
        <f>IF(S104="","",IF(S104&lt;3,リスト!$E$3,IF(S104&lt;5,リスト!$E$4,IF(S104&lt;7,リスト!$E$5,リスト!$E$6))))</f>
        <v/>
      </c>
      <c r="AI104" s="192" t="str">
        <f t="shared" si="51"/>
        <v/>
      </c>
      <c r="AJ104" s="193" t="str">
        <f t="shared" si="52"/>
        <v/>
      </c>
      <c r="AK104" s="141" t="str">
        <f t="shared" si="53"/>
        <v/>
      </c>
      <c r="AL104" s="194" t="str">
        <f>IFERROR(IF(AD104="","",IF(AE104=リスト!$C$2,"－",ROUND((3.142/4*E104^2*(N104+K104+J104+I104+H104)-3.142/4*(0.82^2*H104+(0.82^2+G104^2)/2*J104+G104^2*K104+(G104^2+E104^2)/2*N104))*(U104*V104+(R104-U104)*W104)/R104,2))),"")</f>
        <v/>
      </c>
      <c r="AM104" s="195" t="str">
        <f>IFERROR(IF(AD104="","",IF(AE104=リスト!$C$2,T104,T104+AL104)),"")</f>
        <v/>
      </c>
      <c r="AN104" s="195" t="str">
        <f>IFERROR(IF(AD104="","",IF(AE104=リスト!$C$2,3.142*E104*U104*AA104*V104*U104/2*TAN(X104/180*3.142),3.142*G104*U104*AA104*V104*U104/2*TAN(X104/180*3.142))),"")</f>
        <v/>
      </c>
      <c r="AO104" s="196" t="str">
        <f t="shared" si="13"/>
        <v/>
      </c>
      <c r="AP104" s="196" t="str">
        <f>IFERROR(IF(AE104=リスト!$C$2,(1-3.142*(E104/((E104+1)*2))^2)*(R104-(1-V104/(Z104+AC104*(W104-Z104)))*U104-(AN104+AM104)/(3.142*(Z104+AC104*(W104-Z104)))*(2/E104)^2)*100,AW104*(AX104-AY104)*100),"")</f>
        <v/>
      </c>
      <c r="AQ104" s="197" t="str">
        <f t="shared" si="14"/>
        <v/>
      </c>
      <c r="AR104" s="195" t="str">
        <f t="shared" si="15"/>
        <v/>
      </c>
      <c r="AS104" s="195" t="str">
        <f t="shared" si="16"/>
        <v/>
      </c>
      <c r="AT104" s="195" t="str">
        <f t="shared" si="17"/>
        <v/>
      </c>
      <c r="AU104" s="193" t="str">
        <f t="shared" si="18"/>
        <v/>
      </c>
      <c r="AV104" s="193" t="str">
        <f>IF(OR(AD104=リスト!$B$3,AD104=リスト!$B$5,許容浮上量&lt;AP104),AD104,リスト!$B$5)</f>
        <v/>
      </c>
      <c r="AW104" s="198" t="str">
        <f t="shared" si="19"/>
        <v/>
      </c>
      <c r="AX104" s="199" t="str">
        <f t="shared" si="20"/>
        <v/>
      </c>
      <c r="AY104" s="205" t="str">
        <f t="shared" si="21"/>
        <v/>
      </c>
      <c r="AZ104" s="204" t="str">
        <f>IF(OR(BO104=リスト!$B$3,BO104=リスト!$B$5,BO104=""),"","10^-2")</f>
        <v/>
      </c>
      <c r="BA104" s="200" t="str">
        <f>IF(OR(BO104=リスト!$B$3,BO104=リスト!$B$5,BO104=""),"",2)</f>
        <v/>
      </c>
      <c r="BB104" s="195" t="str">
        <f>IFERROR(IF(OR(BO104=リスト!$B$3,BO104=リスト!$B$5,BO104=""),"",V104*U104+(R104-U104)/2*(W104-Z104)),"")</f>
        <v/>
      </c>
      <c r="BC104" s="195" t="str">
        <f>IF(OR(BO104=リスト!$B$3,BO104=リスト!$B$5,BO104=""),"",40)</f>
        <v/>
      </c>
      <c r="BD104" s="195" t="str">
        <f t="shared" si="22"/>
        <v/>
      </c>
      <c r="BE104" s="195" t="str">
        <f t="shared" si="23"/>
        <v/>
      </c>
      <c r="BF104" s="195" t="str">
        <f t="shared" si="24"/>
        <v/>
      </c>
      <c r="BG104" s="195" t="str">
        <f>IF(OR(BO104=リスト!$B$3,BO104=リスト!$B$5,BO104=""),"",0.6)</f>
        <v/>
      </c>
      <c r="BH104" s="201" t="str">
        <f>IF(OR(BO104=リスト!$B$3,BO104=リスト!$B$5,BO104=""),"",AG104)</f>
        <v/>
      </c>
      <c r="BI104" s="195" t="str">
        <f>IF(OR(BO104=リスト!$B$3,BO104=リスト!$B$5,BO104=""),"",AM104)</f>
        <v/>
      </c>
      <c r="BJ104" s="195" t="str">
        <f>IF(OR(BO104=リスト!$B$3,BO104=リスト!$B$5,BO104=""),"",AN104)</f>
        <v/>
      </c>
      <c r="BK104" s="202" t="str">
        <f>IFERROR(IF(BM104=リスト!$C$2,(1-3.142*(E104/(2*(E104+1)))^2)*(R104-(1-AG104*V104/(Z104+AG104*BG104*(W104-Z104)))*U104-(AN104+AM104)/(3.142*(Z104+AG104*BG104*(W104-Z104)))*(2/E104)^2)*100,(AW104*(BV104-BX104)*100)),"")</f>
        <v/>
      </c>
      <c r="BL104" s="202" t="str">
        <f>IFERROR(IF(BM104=リスト!$C$2,(1-3.142*(E104/(2*(E104+1)))^2)*(R104-(1-AG104*V104/(Z104+AG104*BG104*(W104-Z104)))*U104-(AN104+BF104+AM104)/(3.142*(Z104+AG104*BG104*(W104-Z104)))*(2/E104)^2)*100,(AW104*(BV104-BW104)*100)),"")</f>
        <v/>
      </c>
      <c r="BM104" s="193" t="str">
        <f>IF(OR(BO104=リスト!$B$3,BO104=リスト!$B$5),"",AU104)</f>
        <v/>
      </c>
      <c r="BN104" s="196" t="str">
        <f>IF(OR(BO104=リスト!$B$3,BO104=リスト!$B$5),"",AF104)</f>
        <v/>
      </c>
      <c r="BO104" s="193" t="str">
        <f t="shared" si="25"/>
        <v/>
      </c>
      <c r="BP104" s="193" t="str">
        <f>IF(OR(BO104=リスト!$B$3,BO104=リスト!$B$5,BO104=""),"",IF(許容浮上量+1&lt;=BK104,リスト!$F$2,リスト!$F$3))</f>
        <v/>
      </c>
      <c r="BQ104" s="202" t="str">
        <f>IF(OR(BO104=リスト!$B$3,BO104=リスト!$B$5,BO104=""),"",20)</f>
        <v/>
      </c>
      <c r="BR104" s="195" t="str">
        <f t="shared" si="26"/>
        <v/>
      </c>
      <c r="BS104" s="195" t="str">
        <f t="shared" si="27"/>
        <v/>
      </c>
      <c r="BT104" s="198" t="str">
        <f t="shared" si="28"/>
        <v/>
      </c>
      <c r="BU104" s="198" t="str">
        <f t="shared" si="29"/>
        <v/>
      </c>
      <c r="BV104" s="198" t="str">
        <f t="shared" si="30"/>
        <v/>
      </c>
      <c r="BW104" s="198" t="str">
        <f t="shared" si="31"/>
        <v/>
      </c>
      <c r="BX104" s="205" t="str">
        <f t="shared" si="32"/>
        <v/>
      </c>
      <c r="BY104" s="206" t="str">
        <f>IFERROR(IF(CC104=リスト!$C$2,(CH104-BZ104/(100*CG104))/CI104*CJ104-AN104-AM104,(CH104-BZ104/(100*AW104))/CI104*CJ104-AN104-AM104),"")</f>
        <v/>
      </c>
      <c r="BZ104" s="196" t="str">
        <f>IF(OR(CE104=リスト!$B$3,CE104=リスト!$B$5,CF104=リスト!$F$3,CE104=""),"",許容浮上量)</f>
        <v/>
      </c>
      <c r="CA104" s="198" t="str">
        <f>IF(OR(CE104=リスト!$B$3,CE104=リスト!$B$5,CF104=リスト!$F$3,CE104=""),"",CK104)</f>
        <v/>
      </c>
      <c r="CB104" s="196" t="str">
        <f t="shared" si="33"/>
        <v/>
      </c>
      <c r="CC104" s="193" t="str">
        <f>IF(OR(CE104=リスト!$B$3,CE104=リスト!$B$5,CF104=リスト!$F$3,CE104=""),"",BM104)</f>
        <v/>
      </c>
      <c r="CD104" s="196" t="str">
        <f>IF(OR(CE104=リスト!$B$3,CE104=リスト!$B$5,CF104=リスト!$F$3,CE104=""),"",AH104)</f>
        <v/>
      </c>
      <c r="CE104" s="193" t="str">
        <f t="shared" si="54"/>
        <v/>
      </c>
      <c r="CF104" s="193" t="str">
        <f t="shared" si="55"/>
        <v/>
      </c>
      <c r="CG104" s="198" t="str">
        <f t="shared" si="36"/>
        <v/>
      </c>
      <c r="CH104" s="198" t="str">
        <f t="shared" si="37"/>
        <v/>
      </c>
      <c r="CI104" s="198" t="str">
        <f t="shared" si="38"/>
        <v/>
      </c>
      <c r="CJ104" s="198" t="str">
        <f t="shared" si="39"/>
        <v/>
      </c>
      <c r="CK104" s="205" t="str">
        <f t="shared" si="40"/>
        <v/>
      </c>
      <c r="CL104" s="204" t="str">
        <f>IF(AND(CE104=リスト!$B$4,CF104=リスト!$F$2),リスト!$B$3,CE104)</f>
        <v/>
      </c>
      <c r="CM104" s="193" t="str">
        <f>IF(CL104=リスト!$B$3,"",IF(CL104=リスト!$B$5,"("&amp;リスト!$F$3&amp;")",CF104))</f>
        <v/>
      </c>
      <c r="CN104" s="196" t="str">
        <f>IF(CL104=リスト!$B$3,"",AF104)</f>
        <v/>
      </c>
      <c r="CO104" s="196" t="str">
        <f>IF(OR(CL104=リスト!$B$3,CL104=リスト!$B$5,CL104=リスト!$B$4),"",CD104)</f>
        <v/>
      </c>
      <c r="CP104" s="196" t="str">
        <f>IF(OR(CL104=リスト!$B$3,CL104=リスト!$B$5),"",IF(CB104&lt;40,40,CB104))</f>
        <v/>
      </c>
      <c r="CQ104" s="203" t="str">
        <f>IF(CL104=リスト!$B$5,リスト!$G$2,"")</f>
        <v/>
      </c>
    </row>
    <row r="105" spans="2:95" ht="26.25" customHeight="1">
      <c r="B105" s="243">
        <v>42</v>
      </c>
      <c r="C105" s="244"/>
      <c r="D105" s="245"/>
      <c r="E105" s="246"/>
      <c r="F105" s="246"/>
      <c r="G105" s="247" t="str">
        <f>IF(AE105=リスト!$C$2,"－",IF(AE105=リスト!$C$3,1.05,""))</f>
        <v/>
      </c>
      <c r="H105" s="246"/>
      <c r="I105" s="246"/>
      <c r="J105" s="246"/>
      <c r="K105" s="246"/>
      <c r="L105" s="246"/>
      <c r="M105" s="246"/>
      <c r="N105" s="246"/>
      <c r="O105" s="246"/>
      <c r="P105" s="246"/>
      <c r="Q105" s="246"/>
      <c r="R105" s="248">
        <f t="shared" si="41"/>
        <v>0</v>
      </c>
      <c r="S105" s="247" t="str">
        <f t="shared" si="42"/>
        <v/>
      </c>
      <c r="T105" s="247"/>
      <c r="U105" s="247"/>
      <c r="V105" s="245" t="str">
        <f t="shared" si="43"/>
        <v/>
      </c>
      <c r="W105" s="245" t="str">
        <f t="shared" si="44"/>
        <v/>
      </c>
      <c r="X105" s="245" t="str">
        <f t="shared" si="45"/>
        <v/>
      </c>
      <c r="Y105" s="245" t="str">
        <f t="shared" si="46"/>
        <v/>
      </c>
      <c r="Z105" s="249" t="str">
        <f t="shared" si="47"/>
        <v/>
      </c>
      <c r="AA105" s="250" t="str">
        <f t="shared" si="48"/>
        <v/>
      </c>
      <c r="AB105" s="250" t="str">
        <f t="shared" si="49"/>
        <v/>
      </c>
      <c r="AC105" s="251" t="str">
        <f t="shared" si="50"/>
        <v/>
      </c>
      <c r="AD105" s="252" t="str">
        <f>IF(OR(C105="",D105=""),"",IF(OR(10&lt;=S105,2.2&lt;F105),リスト!$B$3,IF(OR(D105=リスト!$A$2,F105&lt;0.9,S105&lt;=1.5),リスト!$B$4,リスト!$B$2)))</f>
        <v/>
      </c>
      <c r="AE105" s="253" t="str">
        <f>IF(OR(C105="",AD105=""),"",IF(N105="",リスト!$C$2,リスト!$C$3))</f>
        <v/>
      </c>
      <c r="AF105" s="254" t="str">
        <f>IF(OR(C105="",AD105=""),"",IF(D105&lt;=リスト!$A$5,リスト!$D$2,IF(D105=リスト!$A$6,リスト!$D$3,IF(D105=リスト!$A$7,リスト!$D$4,""))))</f>
        <v/>
      </c>
      <c r="AG105" s="255" t="str" cm="1">
        <f t="array" ref="AG105">IFERROR(INDEX(加味率リスト!$A$2:$J$25,MATCH(D105&amp;AF105,加味率リスト!$A$2:$A$25&amp;加味率リスト!$B$2:$B$25,0),10),"")</f>
        <v/>
      </c>
      <c r="AH105" s="256" t="str">
        <f>IF(S105="","",IF(S105&lt;3,リスト!$E$3,IF(S105&lt;5,リスト!$E$4,IF(S105&lt;7,リスト!$E$5,リスト!$E$6))))</f>
        <v/>
      </c>
      <c r="AI105" s="192" t="str">
        <f t="shared" si="51"/>
        <v/>
      </c>
      <c r="AJ105" s="193" t="str">
        <f t="shared" si="52"/>
        <v/>
      </c>
      <c r="AK105" s="141" t="str">
        <f t="shared" si="53"/>
        <v/>
      </c>
      <c r="AL105" s="194" t="str">
        <f>IFERROR(IF(AD105="","",IF(AE105=リスト!$C$2,"－",ROUND((3.142/4*E105^2*(N105+K105+J105+I105+H105)-3.142/4*(0.82^2*H105+(0.82^2+G105^2)/2*J105+G105^2*K105+(G105^2+E105^2)/2*N105))*(U105*V105+(R105-U105)*W105)/R105,2))),"")</f>
        <v/>
      </c>
      <c r="AM105" s="195" t="str">
        <f>IFERROR(IF(AD105="","",IF(AE105=リスト!$C$2,T105,T105+AL105)),"")</f>
        <v/>
      </c>
      <c r="AN105" s="195" t="str">
        <f>IFERROR(IF(AD105="","",IF(AE105=リスト!$C$2,3.142*E105*U105*AA105*V105*U105/2*TAN(X105/180*3.142),3.142*G105*U105*AA105*V105*U105/2*TAN(X105/180*3.142))),"")</f>
        <v/>
      </c>
      <c r="AO105" s="196" t="str">
        <f t="shared" si="13"/>
        <v/>
      </c>
      <c r="AP105" s="196" t="str">
        <f>IFERROR(IF(AE105=リスト!$C$2,(1-3.142*(E105/((E105+1)*2))^2)*(R105-(1-V105/(Z105+AC105*(W105-Z105)))*U105-(AN105+AM105)/(3.142*(Z105+AC105*(W105-Z105)))*(2/E105)^2)*100,AW105*(AX105-AY105)*100),"")</f>
        <v/>
      </c>
      <c r="AQ105" s="197" t="str">
        <f t="shared" si="14"/>
        <v/>
      </c>
      <c r="AR105" s="195" t="str">
        <f t="shared" si="15"/>
        <v/>
      </c>
      <c r="AS105" s="195" t="str">
        <f t="shared" si="16"/>
        <v/>
      </c>
      <c r="AT105" s="195" t="str">
        <f t="shared" si="17"/>
        <v/>
      </c>
      <c r="AU105" s="193" t="str">
        <f t="shared" si="18"/>
        <v/>
      </c>
      <c r="AV105" s="193" t="str">
        <f>IF(OR(AD105=リスト!$B$3,AD105=リスト!$B$5,許容浮上量&lt;AP105),AD105,リスト!$B$5)</f>
        <v/>
      </c>
      <c r="AW105" s="198" t="str">
        <f t="shared" si="19"/>
        <v/>
      </c>
      <c r="AX105" s="199" t="str">
        <f t="shared" si="20"/>
        <v/>
      </c>
      <c r="AY105" s="205" t="str">
        <f t="shared" si="21"/>
        <v/>
      </c>
      <c r="AZ105" s="204" t="str">
        <f>IF(OR(BO105=リスト!$B$3,BO105=リスト!$B$5,BO105=""),"","10^-2")</f>
        <v/>
      </c>
      <c r="BA105" s="200" t="str">
        <f>IF(OR(BO105=リスト!$B$3,BO105=リスト!$B$5,BO105=""),"",2)</f>
        <v/>
      </c>
      <c r="BB105" s="195" t="str">
        <f>IFERROR(IF(OR(BO105=リスト!$B$3,BO105=リスト!$B$5,BO105=""),"",V105*U105+(R105-U105)/2*(W105-Z105)),"")</f>
        <v/>
      </c>
      <c r="BC105" s="195" t="str">
        <f>IF(OR(BO105=リスト!$B$3,BO105=リスト!$B$5,BO105=""),"",40)</f>
        <v/>
      </c>
      <c r="BD105" s="195" t="str">
        <f t="shared" si="22"/>
        <v/>
      </c>
      <c r="BE105" s="195" t="str">
        <f t="shared" si="23"/>
        <v/>
      </c>
      <c r="BF105" s="195" t="str">
        <f t="shared" si="24"/>
        <v/>
      </c>
      <c r="BG105" s="195" t="str">
        <f>IF(OR(BO105=リスト!$B$3,BO105=リスト!$B$5,BO105=""),"",0.6)</f>
        <v/>
      </c>
      <c r="BH105" s="201" t="str">
        <f>IF(OR(BO105=リスト!$B$3,BO105=リスト!$B$5,BO105=""),"",AG105)</f>
        <v/>
      </c>
      <c r="BI105" s="195" t="str">
        <f>IF(OR(BO105=リスト!$B$3,BO105=リスト!$B$5,BO105=""),"",AM105)</f>
        <v/>
      </c>
      <c r="BJ105" s="195" t="str">
        <f>IF(OR(BO105=リスト!$B$3,BO105=リスト!$B$5,BO105=""),"",AN105)</f>
        <v/>
      </c>
      <c r="BK105" s="202" t="str">
        <f>IFERROR(IF(BM105=リスト!$C$2,(1-3.142*(E105/(2*(E105+1)))^2)*(R105-(1-AG105*V105/(Z105+AG105*BG105*(W105-Z105)))*U105-(AN105+AM105)/(3.142*(Z105+AG105*BG105*(W105-Z105)))*(2/E105)^2)*100,(AW105*(BV105-BX105)*100)),"")</f>
        <v/>
      </c>
      <c r="BL105" s="202" t="str">
        <f>IFERROR(IF(BM105=リスト!$C$2,(1-3.142*(E105/(2*(E105+1)))^2)*(R105-(1-AG105*V105/(Z105+AG105*BG105*(W105-Z105)))*U105-(AN105+BF105+AM105)/(3.142*(Z105+AG105*BG105*(W105-Z105)))*(2/E105)^2)*100,(AW105*(BV105-BW105)*100)),"")</f>
        <v/>
      </c>
      <c r="BM105" s="193" t="str">
        <f>IF(OR(BO105=リスト!$B$3,BO105=リスト!$B$5),"",AU105)</f>
        <v/>
      </c>
      <c r="BN105" s="196" t="str">
        <f>IF(OR(BO105=リスト!$B$3,BO105=リスト!$B$5),"",AF105)</f>
        <v/>
      </c>
      <c r="BO105" s="193" t="str">
        <f t="shared" si="25"/>
        <v/>
      </c>
      <c r="BP105" s="193" t="str">
        <f>IF(OR(BO105=リスト!$B$3,BO105=リスト!$B$5,BO105=""),"",IF(許容浮上量+1&lt;=BK105,リスト!$F$2,リスト!$F$3))</f>
        <v/>
      </c>
      <c r="BQ105" s="202" t="str">
        <f>IF(OR(BO105=リスト!$B$3,BO105=リスト!$B$5,BO105=""),"",20)</f>
        <v/>
      </c>
      <c r="BR105" s="195" t="str">
        <f t="shared" si="26"/>
        <v/>
      </c>
      <c r="BS105" s="195" t="str">
        <f t="shared" si="27"/>
        <v/>
      </c>
      <c r="BT105" s="198" t="str">
        <f t="shared" si="28"/>
        <v/>
      </c>
      <c r="BU105" s="198" t="str">
        <f t="shared" si="29"/>
        <v/>
      </c>
      <c r="BV105" s="198" t="str">
        <f t="shared" si="30"/>
        <v/>
      </c>
      <c r="BW105" s="198" t="str">
        <f t="shared" si="31"/>
        <v/>
      </c>
      <c r="BX105" s="205" t="str">
        <f t="shared" si="32"/>
        <v/>
      </c>
      <c r="BY105" s="206" t="str">
        <f>IFERROR(IF(CC105=リスト!$C$2,(CH105-BZ105/(100*CG105))/CI105*CJ105-AN105-AM105,(CH105-BZ105/(100*AW105))/CI105*CJ105-AN105-AM105),"")</f>
        <v/>
      </c>
      <c r="BZ105" s="196" t="str">
        <f>IF(OR(CE105=リスト!$B$3,CE105=リスト!$B$5,CF105=リスト!$F$3,CE105=""),"",許容浮上量)</f>
        <v/>
      </c>
      <c r="CA105" s="198" t="str">
        <f>IF(OR(CE105=リスト!$B$3,CE105=リスト!$B$5,CF105=リスト!$F$3,CE105=""),"",CK105)</f>
        <v/>
      </c>
      <c r="CB105" s="196" t="str">
        <f t="shared" si="33"/>
        <v/>
      </c>
      <c r="CC105" s="193" t="str">
        <f>IF(OR(CE105=リスト!$B$3,CE105=リスト!$B$5,CF105=リスト!$F$3,CE105=""),"",BM105)</f>
        <v/>
      </c>
      <c r="CD105" s="196" t="str">
        <f>IF(OR(CE105=リスト!$B$3,CE105=リスト!$B$5,CF105=リスト!$F$3,CE105=""),"",AH105)</f>
        <v/>
      </c>
      <c r="CE105" s="193" t="str">
        <f t="shared" si="54"/>
        <v/>
      </c>
      <c r="CF105" s="193" t="str">
        <f t="shared" si="55"/>
        <v/>
      </c>
      <c r="CG105" s="198" t="str">
        <f t="shared" si="36"/>
        <v/>
      </c>
      <c r="CH105" s="198" t="str">
        <f t="shared" si="37"/>
        <v/>
      </c>
      <c r="CI105" s="198" t="str">
        <f t="shared" si="38"/>
        <v/>
      </c>
      <c r="CJ105" s="198" t="str">
        <f t="shared" si="39"/>
        <v/>
      </c>
      <c r="CK105" s="205" t="str">
        <f t="shared" si="40"/>
        <v/>
      </c>
      <c r="CL105" s="204" t="str">
        <f>IF(AND(CE105=リスト!$B$4,CF105=リスト!$F$2),リスト!$B$3,CE105)</f>
        <v/>
      </c>
      <c r="CM105" s="193" t="str">
        <f>IF(CL105=リスト!$B$3,"",IF(CL105=リスト!$B$5,"("&amp;リスト!$F$3&amp;")",CF105))</f>
        <v/>
      </c>
      <c r="CN105" s="196" t="str">
        <f>IF(CL105=リスト!$B$3,"",AF105)</f>
        <v/>
      </c>
      <c r="CO105" s="196" t="str">
        <f>IF(OR(CL105=リスト!$B$3,CL105=リスト!$B$5,CL105=リスト!$B$4),"",CD105)</f>
        <v/>
      </c>
      <c r="CP105" s="196" t="str">
        <f>IF(OR(CL105=リスト!$B$3,CL105=リスト!$B$5),"",IF(CB105&lt;40,40,CB105))</f>
        <v/>
      </c>
      <c r="CQ105" s="203" t="str">
        <f>IF(CL105=リスト!$B$5,リスト!$G$2,"")</f>
        <v/>
      </c>
    </row>
    <row r="106" spans="2:95" ht="26.25" customHeight="1">
      <c r="B106" s="243">
        <v>43</v>
      </c>
      <c r="C106" s="244"/>
      <c r="D106" s="245"/>
      <c r="E106" s="246"/>
      <c r="F106" s="246"/>
      <c r="G106" s="247" t="str">
        <f>IF(AE106=リスト!$C$2,"－",IF(AE106=リスト!$C$3,1.05,""))</f>
        <v/>
      </c>
      <c r="H106" s="246"/>
      <c r="I106" s="246"/>
      <c r="J106" s="246"/>
      <c r="K106" s="246"/>
      <c r="L106" s="246"/>
      <c r="M106" s="246"/>
      <c r="N106" s="246"/>
      <c r="O106" s="246"/>
      <c r="P106" s="246"/>
      <c r="Q106" s="246"/>
      <c r="R106" s="248">
        <f t="shared" si="41"/>
        <v>0</v>
      </c>
      <c r="S106" s="247" t="str">
        <f t="shared" si="42"/>
        <v/>
      </c>
      <c r="T106" s="247"/>
      <c r="U106" s="247"/>
      <c r="V106" s="245" t="str">
        <f t="shared" si="43"/>
        <v/>
      </c>
      <c r="W106" s="245" t="str">
        <f t="shared" si="44"/>
        <v/>
      </c>
      <c r="X106" s="245" t="str">
        <f t="shared" si="45"/>
        <v/>
      </c>
      <c r="Y106" s="245" t="str">
        <f t="shared" si="46"/>
        <v/>
      </c>
      <c r="Z106" s="249" t="str">
        <f t="shared" si="47"/>
        <v/>
      </c>
      <c r="AA106" s="250" t="str">
        <f t="shared" si="48"/>
        <v/>
      </c>
      <c r="AB106" s="250" t="str">
        <f t="shared" si="49"/>
        <v/>
      </c>
      <c r="AC106" s="251" t="str">
        <f t="shared" si="50"/>
        <v/>
      </c>
      <c r="AD106" s="252" t="str">
        <f>IF(OR(C106="",D106=""),"",IF(OR(10&lt;=S106,2.2&lt;F106),リスト!$B$3,IF(OR(D106=リスト!$A$2,F106&lt;0.9,S106&lt;=1.5),リスト!$B$4,リスト!$B$2)))</f>
        <v/>
      </c>
      <c r="AE106" s="253" t="str">
        <f>IF(OR(C106="",AD106=""),"",IF(N106="",リスト!$C$2,リスト!$C$3))</f>
        <v/>
      </c>
      <c r="AF106" s="254" t="str">
        <f>IF(OR(C106="",AD106=""),"",IF(D106&lt;=リスト!$A$5,リスト!$D$2,IF(D106=リスト!$A$6,リスト!$D$3,IF(D106=リスト!$A$7,リスト!$D$4,""))))</f>
        <v/>
      </c>
      <c r="AG106" s="255" t="str" cm="1">
        <f t="array" ref="AG106">IFERROR(INDEX(加味率リスト!$A$2:$J$25,MATCH(D106&amp;AF106,加味率リスト!$A$2:$A$25&amp;加味率リスト!$B$2:$B$25,0),10),"")</f>
        <v/>
      </c>
      <c r="AH106" s="256" t="str">
        <f>IF(S106="","",IF(S106&lt;3,リスト!$E$3,IF(S106&lt;5,リスト!$E$4,IF(S106&lt;7,リスト!$E$5,リスト!$E$6))))</f>
        <v/>
      </c>
      <c r="AI106" s="192" t="str">
        <f t="shared" si="51"/>
        <v/>
      </c>
      <c r="AJ106" s="193" t="str">
        <f t="shared" si="52"/>
        <v/>
      </c>
      <c r="AK106" s="141" t="str">
        <f t="shared" si="53"/>
        <v/>
      </c>
      <c r="AL106" s="194" t="str">
        <f>IFERROR(IF(AD106="","",IF(AE106=リスト!$C$2,"－",ROUND((3.142/4*E106^2*(N106+K106+J106+I106+H106)-3.142/4*(0.82^2*H106+(0.82^2+G106^2)/2*J106+G106^2*K106+(G106^2+E106^2)/2*N106))*(U106*V106+(R106-U106)*W106)/R106,2))),"")</f>
        <v/>
      </c>
      <c r="AM106" s="195" t="str">
        <f>IFERROR(IF(AD106="","",IF(AE106=リスト!$C$2,T106,T106+AL106)),"")</f>
        <v/>
      </c>
      <c r="AN106" s="195" t="str">
        <f>IFERROR(IF(AD106="","",IF(AE106=リスト!$C$2,3.142*E106*U106*AA106*V106*U106/2*TAN(X106/180*3.142),3.142*G106*U106*AA106*V106*U106/2*TAN(X106/180*3.142))),"")</f>
        <v/>
      </c>
      <c r="AO106" s="196" t="str">
        <f t="shared" si="13"/>
        <v/>
      </c>
      <c r="AP106" s="196" t="str">
        <f>IFERROR(IF(AE106=リスト!$C$2,(1-3.142*(E106/((E106+1)*2))^2)*(R106-(1-V106/(Z106+AC106*(W106-Z106)))*U106-(AN106+AM106)/(3.142*(Z106+AC106*(W106-Z106)))*(2/E106)^2)*100,AW106*(AX106-AY106)*100),"")</f>
        <v/>
      </c>
      <c r="AQ106" s="197" t="str">
        <f t="shared" si="14"/>
        <v/>
      </c>
      <c r="AR106" s="195" t="str">
        <f t="shared" si="15"/>
        <v/>
      </c>
      <c r="AS106" s="195" t="str">
        <f t="shared" si="16"/>
        <v/>
      </c>
      <c r="AT106" s="195" t="str">
        <f t="shared" si="17"/>
        <v/>
      </c>
      <c r="AU106" s="193" t="str">
        <f t="shared" si="18"/>
        <v/>
      </c>
      <c r="AV106" s="193" t="str">
        <f>IF(OR(AD106=リスト!$B$3,AD106=リスト!$B$5,許容浮上量&lt;AP106),AD106,リスト!$B$5)</f>
        <v/>
      </c>
      <c r="AW106" s="198" t="str">
        <f t="shared" si="19"/>
        <v/>
      </c>
      <c r="AX106" s="199" t="str">
        <f t="shared" si="20"/>
        <v/>
      </c>
      <c r="AY106" s="205" t="str">
        <f t="shared" si="21"/>
        <v/>
      </c>
      <c r="AZ106" s="204" t="str">
        <f>IF(OR(BO106=リスト!$B$3,BO106=リスト!$B$5,BO106=""),"","10^-2")</f>
        <v/>
      </c>
      <c r="BA106" s="200" t="str">
        <f>IF(OR(BO106=リスト!$B$3,BO106=リスト!$B$5,BO106=""),"",2)</f>
        <v/>
      </c>
      <c r="BB106" s="195" t="str">
        <f>IFERROR(IF(OR(BO106=リスト!$B$3,BO106=リスト!$B$5,BO106=""),"",V106*U106+(R106-U106)/2*(W106-Z106)),"")</f>
        <v/>
      </c>
      <c r="BC106" s="195" t="str">
        <f>IF(OR(BO106=リスト!$B$3,BO106=リスト!$B$5,BO106=""),"",40)</f>
        <v/>
      </c>
      <c r="BD106" s="195" t="str">
        <f t="shared" si="22"/>
        <v/>
      </c>
      <c r="BE106" s="195" t="str">
        <f t="shared" si="23"/>
        <v/>
      </c>
      <c r="BF106" s="195" t="str">
        <f t="shared" si="24"/>
        <v/>
      </c>
      <c r="BG106" s="195" t="str">
        <f>IF(OR(BO106=リスト!$B$3,BO106=リスト!$B$5,BO106=""),"",0.6)</f>
        <v/>
      </c>
      <c r="BH106" s="201" t="str">
        <f>IF(OR(BO106=リスト!$B$3,BO106=リスト!$B$5,BO106=""),"",AG106)</f>
        <v/>
      </c>
      <c r="BI106" s="195" t="str">
        <f>IF(OR(BO106=リスト!$B$3,BO106=リスト!$B$5,BO106=""),"",AM106)</f>
        <v/>
      </c>
      <c r="BJ106" s="195" t="str">
        <f>IF(OR(BO106=リスト!$B$3,BO106=リスト!$B$5,BO106=""),"",AN106)</f>
        <v/>
      </c>
      <c r="BK106" s="202" t="str">
        <f>IFERROR(IF(BM106=リスト!$C$2,(1-3.142*(E106/(2*(E106+1)))^2)*(R106-(1-AG106*V106/(Z106+AG106*BG106*(W106-Z106)))*U106-(AN106+AM106)/(3.142*(Z106+AG106*BG106*(W106-Z106)))*(2/E106)^2)*100,(AW106*(BV106-BX106)*100)),"")</f>
        <v/>
      </c>
      <c r="BL106" s="202" t="str">
        <f>IFERROR(IF(BM106=リスト!$C$2,(1-3.142*(E106/(2*(E106+1)))^2)*(R106-(1-AG106*V106/(Z106+AG106*BG106*(W106-Z106)))*U106-(AN106+BF106+AM106)/(3.142*(Z106+AG106*BG106*(W106-Z106)))*(2/E106)^2)*100,(AW106*(BV106-BW106)*100)),"")</f>
        <v/>
      </c>
      <c r="BM106" s="193" t="str">
        <f>IF(OR(BO106=リスト!$B$3,BO106=リスト!$B$5),"",AU106)</f>
        <v/>
      </c>
      <c r="BN106" s="196" t="str">
        <f>IF(OR(BO106=リスト!$B$3,BO106=リスト!$B$5),"",AF106)</f>
        <v/>
      </c>
      <c r="BO106" s="193" t="str">
        <f t="shared" si="25"/>
        <v/>
      </c>
      <c r="BP106" s="193" t="str">
        <f>IF(OR(BO106=リスト!$B$3,BO106=リスト!$B$5,BO106=""),"",IF(許容浮上量+1&lt;=BK106,リスト!$F$2,リスト!$F$3))</f>
        <v/>
      </c>
      <c r="BQ106" s="202" t="str">
        <f>IF(OR(BO106=リスト!$B$3,BO106=リスト!$B$5,BO106=""),"",20)</f>
        <v/>
      </c>
      <c r="BR106" s="195" t="str">
        <f t="shared" si="26"/>
        <v/>
      </c>
      <c r="BS106" s="195" t="str">
        <f t="shared" si="27"/>
        <v/>
      </c>
      <c r="BT106" s="198" t="str">
        <f t="shared" si="28"/>
        <v/>
      </c>
      <c r="BU106" s="198" t="str">
        <f t="shared" si="29"/>
        <v/>
      </c>
      <c r="BV106" s="198" t="str">
        <f t="shared" si="30"/>
        <v/>
      </c>
      <c r="BW106" s="198" t="str">
        <f t="shared" si="31"/>
        <v/>
      </c>
      <c r="BX106" s="205" t="str">
        <f t="shared" si="32"/>
        <v/>
      </c>
      <c r="BY106" s="206" t="str">
        <f>IFERROR(IF(CC106=リスト!$C$2,(CH106-BZ106/(100*CG106))/CI106*CJ106-AN106-AM106,(CH106-BZ106/(100*AW106))/CI106*CJ106-AN106-AM106),"")</f>
        <v/>
      </c>
      <c r="BZ106" s="196" t="str">
        <f>IF(OR(CE106=リスト!$B$3,CE106=リスト!$B$5,CF106=リスト!$F$3,CE106=""),"",許容浮上量)</f>
        <v/>
      </c>
      <c r="CA106" s="198" t="str">
        <f>IF(OR(CE106=リスト!$B$3,CE106=リスト!$B$5,CF106=リスト!$F$3,CE106=""),"",CK106)</f>
        <v/>
      </c>
      <c r="CB106" s="196" t="str">
        <f t="shared" si="33"/>
        <v/>
      </c>
      <c r="CC106" s="193" t="str">
        <f>IF(OR(CE106=リスト!$B$3,CE106=リスト!$B$5,CF106=リスト!$F$3,CE106=""),"",BM106)</f>
        <v/>
      </c>
      <c r="CD106" s="196" t="str">
        <f>IF(OR(CE106=リスト!$B$3,CE106=リスト!$B$5,CF106=リスト!$F$3,CE106=""),"",AH106)</f>
        <v/>
      </c>
      <c r="CE106" s="193" t="str">
        <f t="shared" si="54"/>
        <v/>
      </c>
      <c r="CF106" s="193" t="str">
        <f t="shared" si="55"/>
        <v/>
      </c>
      <c r="CG106" s="198" t="str">
        <f t="shared" si="36"/>
        <v/>
      </c>
      <c r="CH106" s="198" t="str">
        <f t="shared" si="37"/>
        <v/>
      </c>
      <c r="CI106" s="198" t="str">
        <f t="shared" si="38"/>
        <v/>
      </c>
      <c r="CJ106" s="198" t="str">
        <f t="shared" si="39"/>
        <v/>
      </c>
      <c r="CK106" s="205" t="str">
        <f t="shared" si="40"/>
        <v/>
      </c>
      <c r="CL106" s="204" t="str">
        <f>IF(AND(CE106=リスト!$B$4,CF106=リスト!$F$2),リスト!$B$3,CE106)</f>
        <v/>
      </c>
      <c r="CM106" s="193" t="str">
        <f>IF(CL106=リスト!$B$3,"",IF(CL106=リスト!$B$5,"("&amp;リスト!$F$3&amp;")",CF106))</f>
        <v/>
      </c>
      <c r="CN106" s="196" t="str">
        <f>IF(CL106=リスト!$B$3,"",AF106)</f>
        <v/>
      </c>
      <c r="CO106" s="196" t="str">
        <f>IF(OR(CL106=リスト!$B$3,CL106=リスト!$B$5,CL106=リスト!$B$4),"",CD106)</f>
        <v/>
      </c>
      <c r="CP106" s="196" t="str">
        <f>IF(OR(CL106=リスト!$B$3,CL106=リスト!$B$5),"",IF(CB106&lt;40,40,CB106))</f>
        <v/>
      </c>
      <c r="CQ106" s="203" t="str">
        <f>IF(CL106=リスト!$B$5,リスト!$G$2,"")</f>
        <v/>
      </c>
    </row>
    <row r="107" spans="2:95" ht="26.25" customHeight="1">
      <c r="B107" s="243">
        <v>44</v>
      </c>
      <c r="C107" s="244"/>
      <c r="D107" s="245"/>
      <c r="E107" s="246"/>
      <c r="F107" s="246"/>
      <c r="G107" s="247" t="str">
        <f>IF(AE107=リスト!$C$2,"－",IF(AE107=リスト!$C$3,1.05,""))</f>
        <v/>
      </c>
      <c r="H107" s="246"/>
      <c r="I107" s="246"/>
      <c r="J107" s="246"/>
      <c r="K107" s="246"/>
      <c r="L107" s="246"/>
      <c r="M107" s="246"/>
      <c r="N107" s="246"/>
      <c r="O107" s="246"/>
      <c r="P107" s="246"/>
      <c r="Q107" s="246"/>
      <c r="R107" s="248">
        <f t="shared" si="41"/>
        <v>0</v>
      </c>
      <c r="S107" s="247" t="str">
        <f t="shared" si="42"/>
        <v/>
      </c>
      <c r="T107" s="247"/>
      <c r="U107" s="247"/>
      <c r="V107" s="245" t="str">
        <f t="shared" si="43"/>
        <v/>
      </c>
      <c r="W107" s="245" t="str">
        <f t="shared" si="44"/>
        <v/>
      </c>
      <c r="X107" s="245" t="str">
        <f t="shared" si="45"/>
        <v/>
      </c>
      <c r="Y107" s="245" t="str">
        <f t="shared" si="46"/>
        <v/>
      </c>
      <c r="Z107" s="249" t="str">
        <f t="shared" si="47"/>
        <v/>
      </c>
      <c r="AA107" s="250" t="str">
        <f t="shared" si="48"/>
        <v/>
      </c>
      <c r="AB107" s="250" t="str">
        <f t="shared" si="49"/>
        <v/>
      </c>
      <c r="AC107" s="251" t="str">
        <f t="shared" si="50"/>
        <v/>
      </c>
      <c r="AD107" s="252" t="str">
        <f>IF(OR(C107="",D107=""),"",IF(OR(10&lt;=S107,2.2&lt;F107),リスト!$B$3,IF(OR(D107=リスト!$A$2,F107&lt;0.9,S107&lt;=1.5),リスト!$B$4,リスト!$B$2)))</f>
        <v/>
      </c>
      <c r="AE107" s="253" t="str">
        <f>IF(OR(C107="",AD107=""),"",IF(N107="",リスト!$C$2,リスト!$C$3))</f>
        <v/>
      </c>
      <c r="AF107" s="254" t="str">
        <f>IF(OR(C107="",AD107=""),"",IF(D107&lt;=リスト!$A$5,リスト!$D$2,IF(D107=リスト!$A$6,リスト!$D$3,IF(D107=リスト!$A$7,リスト!$D$4,""))))</f>
        <v/>
      </c>
      <c r="AG107" s="255" t="str" cm="1">
        <f t="array" ref="AG107">IFERROR(INDEX(加味率リスト!$A$2:$J$25,MATCH(D107&amp;AF107,加味率リスト!$A$2:$A$25&amp;加味率リスト!$B$2:$B$25,0),10),"")</f>
        <v/>
      </c>
      <c r="AH107" s="256" t="str">
        <f>IF(S107="","",IF(S107&lt;3,リスト!$E$3,IF(S107&lt;5,リスト!$E$4,IF(S107&lt;7,リスト!$E$5,リスト!$E$6))))</f>
        <v/>
      </c>
      <c r="AI107" s="192" t="str">
        <f t="shared" si="51"/>
        <v/>
      </c>
      <c r="AJ107" s="193" t="str">
        <f t="shared" si="52"/>
        <v/>
      </c>
      <c r="AK107" s="141" t="str">
        <f t="shared" si="53"/>
        <v/>
      </c>
      <c r="AL107" s="194" t="str">
        <f>IFERROR(IF(AD107="","",IF(AE107=リスト!$C$2,"－",ROUND((3.142/4*E107^2*(N107+K107+J107+I107+H107)-3.142/4*(0.82^2*H107+(0.82^2+G107^2)/2*J107+G107^2*K107+(G107^2+E107^2)/2*N107))*(U107*V107+(R107-U107)*W107)/R107,2))),"")</f>
        <v/>
      </c>
      <c r="AM107" s="195" t="str">
        <f>IFERROR(IF(AD107="","",IF(AE107=リスト!$C$2,T107,T107+AL107)),"")</f>
        <v/>
      </c>
      <c r="AN107" s="195" t="str">
        <f>IFERROR(IF(AD107="","",IF(AE107=リスト!$C$2,3.142*E107*U107*AA107*V107*U107/2*TAN(X107/180*3.142),3.142*G107*U107*AA107*V107*U107/2*TAN(X107/180*3.142))),"")</f>
        <v/>
      </c>
      <c r="AO107" s="196" t="str">
        <f t="shared" si="13"/>
        <v/>
      </c>
      <c r="AP107" s="196" t="str">
        <f>IFERROR(IF(AE107=リスト!$C$2,(1-3.142*(E107/((E107+1)*2))^2)*(R107-(1-V107/(Z107+AC107*(W107-Z107)))*U107-(AN107+AM107)/(3.142*(Z107+AC107*(W107-Z107)))*(2/E107)^2)*100,AW107*(AX107-AY107)*100),"")</f>
        <v/>
      </c>
      <c r="AQ107" s="197" t="str">
        <f t="shared" si="14"/>
        <v/>
      </c>
      <c r="AR107" s="195" t="str">
        <f t="shared" si="15"/>
        <v/>
      </c>
      <c r="AS107" s="195" t="str">
        <f t="shared" si="16"/>
        <v/>
      </c>
      <c r="AT107" s="195" t="str">
        <f t="shared" si="17"/>
        <v/>
      </c>
      <c r="AU107" s="193" t="str">
        <f t="shared" si="18"/>
        <v/>
      </c>
      <c r="AV107" s="193" t="str">
        <f>IF(OR(AD107=リスト!$B$3,AD107=リスト!$B$5,許容浮上量&lt;AP107),AD107,リスト!$B$5)</f>
        <v/>
      </c>
      <c r="AW107" s="198" t="str">
        <f t="shared" si="19"/>
        <v/>
      </c>
      <c r="AX107" s="199" t="str">
        <f t="shared" si="20"/>
        <v/>
      </c>
      <c r="AY107" s="205" t="str">
        <f t="shared" si="21"/>
        <v/>
      </c>
      <c r="AZ107" s="204" t="str">
        <f>IF(OR(BO107=リスト!$B$3,BO107=リスト!$B$5,BO107=""),"","10^-2")</f>
        <v/>
      </c>
      <c r="BA107" s="200" t="str">
        <f>IF(OR(BO107=リスト!$B$3,BO107=リスト!$B$5,BO107=""),"",2)</f>
        <v/>
      </c>
      <c r="BB107" s="195" t="str">
        <f>IFERROR(IF(OR(BO107=リスト!$B$3,BO107=リスト!$B$5,BO107=""),"",V107*U107+(R107-U107)/2*(W107-Z107)),"")</f>
        <v/>
      </c>
      <c r="BC107" s="195" t="str">
        <f>IF(OR(BO107=リスト!$B$3,BO107=リスト!$B$5,BO107=""),"",40)</f>
        <v/>
      </c>
      <c r="BD107" s="195" t="str">
        <f t="shared" si="22"/>
        <v/>
      </c>
      <c r="BE107" s="195" t="str">
        <f t="shared" si="23"/>
        <v/>
      </c>
      <c r="BF107" s="195" t="str">
        <f t="shared" si="24"/>
        <v/>
      </c>
      <c r="BG107" s="195" t="str">
        <f>IF(OR(BO107=リスト!$B$3,BO107=リスト!$B$5,BO107=""),"",0.6)</f>
        <v/>
      </c>
      <c r="BH107" s="201" t="str">
        <f>IF(OR(BO107=リスト!$B$3,BO107=リスト!$B$5,BO107=""),"",AG107)</f>
        <v/>
      </c>
      <c r="BI107" s="195" t="str">
        <f>IF(OR(BO107=リスト!$B$3,BO107=リスト!$B$5,BO107=""),"",AM107)</f>
        <v/>
      </c>
      <c r="BJ107" s="195" t="str">
        <f>IF(OR(BO107=リスト!$B$3,BO107=リスト!$B$5,BO107=""),"",AN107)</f>
        <v/>
      </c>
      <c r="BK107" s="202" t="str">
        <f>IFERROR(IF(BM107=リスト!$C$2,(1-3.142*(E107/(2*(E107+1)))^2)*(R107-(1-AG107*V107/(Z107+AG107*BG107*(W107-Z107)))*U107-(AN107+AM107)/(3.142*(Z107+AG107*BG107*(W107-Z107)))*(2/E107)^2)*100,(AW107*(BV107-BX107)*100)),"")</f>
        <v/>
      </c>
      <c r="BL107" s="202" t="str">
        <f>IFERROR(IF(BM107=リスト!$C$2,(1-3.142*(E107/(2*(E107+1)))^2)*(R107-(1-AG107*V107/(Z107+AG107*BG107*(W107-Z107)))*U107-(AN107+BF107+AM107)/(3.142*(Z107+AG107*BG107*(W107-Z107)))*(2/E107)^2)*100,(AW107*(BV107-BW107)*100)),"")</f>
        <v/>
      </c>
      <c r="BM107" s="193" t="str">
        <f>IF(OR(BO107=リスト!$B$3,BO107=リスト!$B$5),"",AU107)</f>
        <v/>
      </c>
      <c r="BN107" s="196" t="str">
        <f>IF(OR(BO107=リスト!$B$3,BO107=リスト!$B$5),"",AF107)</f>
        <v/>
      </c>
      <c r="BO107" s="193" t="str">
        <f t="shared" si="25"/>
        <v/>
      </c>
      <c r="BP107" s="193" t="str">
        <f>IF(OR(BO107=リスト!$B$3,BO107=リスト!$B$5,BO107=""),"",IF(許容浮上量+1&lt;=BK107,リスト!$F$2,リスト!$F$3))</f>
        <v/>
      </c>
      <c r="BQ107" s="202" t="str">
        <f>IF(OR(BO107=リスト!$B$3,BO107=リスト!$B$5,BO107=""),"",20)</f>
        <v/>
      </c>
      <c r="BR107" s="195" t="str">
        <f t="shared" si="26"/>
        <v/>
      </c>
      <c r="BS107" s="195" t="str">
        <f t="shared" si="27"/>
        <v/>
      </c>
      <c r="BT107" s="198" t="str">
        <f t="shared" si="28"/>
        <v/>
      </c>
      <c r="BU107" s="198" t="str">
        <f t="shared" si="29"/>
        <v/>
      </c>
      <c r="BV107" s="198" t="str">
        <f t="shared" si="30"/>
        <v/>
      </c>
      <c r="BW107" s="198" t="str">
        <f t="shared" si="31"/>
        <v/>
      </c>
      <c r="BX107" s="205" t="str">
        <f t="shared" si="32"/>
        <v/>
      </c>
      <c r="BY107" s="206" t="str">
        <f>IFERROR(IF(CC107=リスト!$C$2,(CH107-BZ107/(100*CG107))/CI107*CJ107-AN107-AM107,(CH107-BZ107/(100*AW107))/CI107*CJ107-AN107-AM107),"")</f>
        <v/>
      </c>
      <c r="BZ107" s="196" t="str">
        <f>IF(OR(CE107=リスト!$B$3,CE107=リスト!$B$5,CF107=リスト!$F$3,CE107=""),"",許容浮上量)</f>
        <v/>
      </c>
      <c r="CA107" s="198" t="str">
        <f>IF(OR(CE107=リスト!$B$3,CE107=リスト!$B$5,CF107=リスト!$F$3,CE107=""),"",CK107)</f>
        <v/>
      </c>
      <c r="CB107" s="196" t="str">
        <f t="shared" si="33"/>
        <v/>
      </c>
      <c r="CC107" s="193" t="str">
        <f>IF(OR(CE107=リスト!$B$3,CE107=リスト!$B$5,CF107=リスト!$F$3,CE107=""),"",BM107)</f>
        <v/>
      </c>
      <c r="CD107" s="196" t="str">
        <f>IF(OR(CE107=リスト!$B$3,CE107=リスト!$B$5,CF107=リスト!$F$3,CE107=""),"",AH107)</f>
        <v/>
      </c>
      <c r="CE107" s="193" t="str">
        <f t="shared" si="54"/>
        <v/>
      </c>
      <c r="CF107" s="193" t="str">
        <f t="shared" si="55"/>
        <v/>
      </c>
      <c r="CG107" s="198" t="str">
        <f t="shared" si="36"/>
        <v/>
      </c>
      <c r="CH107" s="198" t="str">
        <f t="shared" si="37"/>
        <v/>
      </c>
      <c r="CI107" s="198" t="str">
        <f t="shared" si="38"/>
        <v/>
      </c>
      <c r="CJ107" s="198" t="str">
        <f t="shared" si="39"/>
        <v/>
      </c>
      <c r="CK107" s="205" t="str">
        <f t="shared" si="40"/>
        <v/>
      </c>
      <c r="CL107" s="204" t="str">
        <f>IF(AND(CE107=リスト!$B$4,CF107=リスト!$F$2),リスト!$B$3,CE107)</f>
        <v/>
      </c>
      <c r="CM107" s="193" t="str">
        <f>IF(CL107=リスト!$B$3,"",IF(CL107=リスト!$B$5,"("&amp;リスト!$F$3&amp;")",CF107))</f>
        <v/>
      </c>
      <c r="CN107" s="196" t="str">
        <f>IF(CL107=リスト!$B$3,"",AF107)</f>
        <v/>
      </c>
      <c r="CO107" s="196" t="str">
        <f>IF(OR(CL107=リスト!$B$3,CL107=リスト!$B$5,CL107=リスト!$B$4),"",CD107)</f>
        <v/>
      </c>
      <c r="CP107" s="196" t="str">
        <f>IF(OR(CL107=リスト!$B$3,CL107=リスト!$B$5),"",IF(CB107&lt;40,40,CB107))</f>
        <v/>
      </c>
      <c r="CQ107" s="203" t="str">
        <f>IF(CL107=リスト!$B$5,リスト!$G$2,"")</f>
        <v/>
      </c>
    </row>
    <row r="108" spans="2:95" ht="26.25" customHeight="1">
      <c r="B108" s="243">
        <v>45</v>
      </c>
      <c r="C108" s="244"/>
      <c r="D108" s="245"/>
      <c r="E108" s="246"/>
      <c r="F108" s="246"/>
      <c r="G108" s="247" t="str">
        <f>IF(AE108=リスト!$C$2,"－",IF(AE108=リスト!$C$3,1.05,""))</f>
        <v/>
      </c>
      <c r="H108" s="246"/>
      <c r="I108" s="246"/>
      <c r="J108" s="246"/>
      <c r="K108" s="246"/>
      <c r="L108" s="246"/>
      <c r="M108" s="246"/>
      <c r="N108" s="246"/>
      <c r="O108" s="246"/>
      <c r="P108" s="246"/>
      <c r="Q108" s="246"/>
      <c r="R108" s="248">
        <f t="shared" si="41"/>
        <v>0</v>
      </c>
      <c r="S108" s="247" t="str">
        <f t="shared" si="42"/>
        <v/>
      </c>
      <c r="T108" s="247"/>
      <c r="U108" s="247"/>
      <c r="V108" s="245" t="str">
        <f t="shared" si="43"/>
        <v/>
      </c>
      <c r="W108" s="245" t="str">
        <f t="shared" si="44"/>
        <v/>
      </c>
      <c r="X108" s="245" t="str">
        <f t="shared" si="45"/>
        <v/>
      </c>
      <c r="Y108" s="245" t="str">
        <f t="shared" si="46"/>
        <v/>
      </c>
      <c r="Z108" s="249" t="str">
        <f t="shared" si="47"/>
        <v/>
      </c>
      <c r="AA108" s="250" t="str">
        <f t="shared" si="48"/>
        <v/>
      </c>
      <c r="AB108" s="250" t="str">
        <f t="shared" si="49"/>
        <v/>
      </c>
      <c r="AC108" s="251" t="str">
        <f t="shared" si="50"/>
        <v/>
      </c>
      <c r="AD108" s="252" t="str">
        <f>IF(OR(C108="",D108=""),"",IF(OR(10&lt;=S108,2.2&lt;F108),リスト!$B$3,IF(OR(D108=リスト!$A$2,F108&lt;0.9,S108&lt;=1.5),リスト!$B$4,リスト!$B$2)))</f>
        <v/>
      </c>
      <c r="AE108" s="253" t="str">
        <f>IF(OR(C108="",AD108=""),"",IF(N108="",リスト!$C$2,リスト!$C$3))</f>
        <v/>
      </c>
      <c r="AF108" s="254" t="str">
        <f>IF(OR(C108="",AD108=""),"",IF(D108&lt;=リスト!$A$5,リスト!$D$2,IF(D108=リスト!$A$6,リスト!$D$3,IF(D108=リスト!$A$7,リスト!$D$4,""))))</f>
        <v/>
      </c>
      <c r="AG108" s="255" t="str" cm="1">
        <f t="array" ref="AG108">IFERROR(INDEX(加味率リスト!$A$2:$J$25,MATCH(D108&amp;AF108,加味率リスト!$A$2:$A$25&amp;加味率リスト!$B$2:$B$25,0),10),"")</f>
        <v/>
      </c>
      <c r="AH108" s="256" t="str">
        <f>IF(S108="","",IF(S108&lt;3,リスト!$E$3,IF(S108&lt;5,リスト!$E$4,IF(S108&lt;7,リスト!$E$5,リスト!$E$6))))</f>
        <v/>
      </c>
      <c r="AI108" s="192" t="str">
        <f t="shared" si="51"/>
        <v/>
      </c>
      <c r="AJ108" s="193" t="str">
        <f t="shared" si="52"/>
        <v/>
      </c>
      <c r="AK108" s="141" t="str">
        <f t="shared" si="53"/>
        <v/>
      </c>
      <c r="AL108" s="194" t="str">
        <f>IFERROR(IF(AD108="","",IF(AE108=リスト!$C$2,"－",ROUND((3.142/4*E108^2*(N108+K108+J108+I108+H108)-3.142/4*(0.82^2*H108+(0.82^2+G108^2)/2*J108+G108^2*K108+(G108^2+E108^2)/2*N108))*(U108*V108+(R108-U108)*W108)/R108,2))),"")</f>
        <v/>
      </c>
      <c r="AM108" s="195" t="str">
        <f>IFERROR(IF(AD108="","",IF(AE108=リスト!$C$2,T108,T108+AL108)),"")</f>
        <v/>
      </c>
      <c r="AN108" s="195" t="str">
        <f>IFERROR(IF(AD108="","",IF(AE108=リスト!$C$2,3.142*E108*U108*AA108*V108*U108/2*TAN(X108/180*3.142),3.142*G108*U108*AA108*V108*U108/2*TAN(X108/180*3.142))),"")</f>
        <v/>
      </c>
      <c r="AO108" s="196" t="str">
        <f t="shared" si="13"/>
        <v/>
      </c>
      <c r="AP108" s="196" t="str">
        <f>IFERROR(IF(AE108=リスト!$C$2,(1-3.142*(E108/((E108+1)*2))^2)*(R108-(1-V108/(Z108+AC108*(W108-Z108)))*U108-(AN108+AM108)/(3.142*(Z108+AC108*(W108-Z108)))*(2/E108)^2)*100,AW108*(AX108-AY108)*100),"")</f>
        <v/>
      </c>
      <c r="AQ108" s="197" t="str">
        <f t="shared" si="14"/>
        <v/>
      </c>
      <c r="AR108" s="195" t="str">
        <f t="shared" si="15"/>
        <v/>
      </c>
      <c r="AS108" s="195" t="str">
        <f t="shared" si="16"/>
        <v/>
      </c>
      <c r="AT108" s="195" t="str">
        <f t="shared" si="17"/>
        <v/>
      </c>
      <c r="AU108" s="193" t="str">
        <f t="shared" si="18"/>
        <v/>
      </c>
      <c r="AV108" s="193" t="str">
        <f>IF(OR(AD108=リスト!$B$3,AD108=リスト!$B$5,許容浮上量&lt;AP108),AD108,リスト!$B$5)</f>
        <v/>
      </c>
      <c r="AW108" s="198" t="str">
        <f t="shared" si="19"/>
        <v/>
      </c>
      <c r="AX108" s="199" t="str">
        <f t="shared" si="20"/>
        <v/>
      </c>
      <c r="AY108" s="205" t="str">
        <f t="shared" si="21"/>
        <v/>
      </c>
      <c r="AZ108" s="204" t="str">
        <f>IF(OR(BO108=リスト!$B$3,BO108=リスト!$B$5,BO108=""),"","10^-2")</f>
        <v/>
      </c>
      <c r="BA108" s="200" t="str">
        <f>IF(OR(BO108=リスト!$B$3,BO108=リスト!$B$5,BO108=""),"",2)</f>
        <v/>
      </c>
      <c r="BB108" s="195" t="str">
        <f>IFERROR(IF(OR(BO108=リスト!$B$3,BO108=リスト!$B$5,BO108=""),"",V108*U108+(R108-U108)/2*(W108-Z108)),"")</f>
        <v/>
      </c>
      <c r="BC108" s="195" t="str">
        <f>IF(OR(BO108=リスト!$B$3,BO108=リスト!$B$5,BO108=""),"",40)</f>
        <v/>
      </c>
      <c r="BD108" s="195" t="str">
        <f t="shared" si="22"/>
        <v/>
      </c>
      <c r="BE108" s="195" t="str">
        <f t="shared" si="23"/>
        <v/>
      </c>
      <c r="BF108" s="195" t="str">
        <f t="shared" si="24"/>
        <v/>
      </c>
      <c r="BG108" s="195" t="str">
        <f>IF(OR(BO108=リスト!$B$3,BO108=リスト!$B$5,BO108=""),"",0.6)</f>
        <v/>
      </c>
      <c r="BH108" s="201" t="str">
        <f>IF(OR(BO108=リスト!$B$3,BO108=リスト!$B$5,BO108=""),"",AG108)</f>
        <v/>
      </c>
      <c r="BI108" s="195" t="str">
        <f>IF(OR(BO108=リスト!$B$3,BO108=リスト!$B$5,BO108=""),"",AM108)</f>
        <v/>
      </c>
      <c r="BJ108" s="195" t="str">
        <f>IF(OR(BO108=リスト!$B$3,BO108=リスト!$B$5,BO108=""),"",AN108)</f>
        <v/>
      </c>
      <c r="BK108" s="202" t="str">
        <f>IFERROR(IF(BM108=リスト!$C$2,(1-3.142*(E108/(2*(E108+1)))^2)*(R108-(1-AG108*V108/(Z108+AG108*BG108*(W108-Z108)))*U108-(AN108+AM108)/(3.142*(Z108+AG108*BG108*(W108-Z108)))*(2/E108)^2)*100,(AW108*(BV108-BX108)*100)),"")</f>
        <v/>
      </c>
      <c r="BL108" s="202" t="str">
        <f>IFERROR(IF(BM108=リスト!$C$2,(1-3.142*(E108/(2*(E108+1)))^2)*(R108-(1-AG108*V108/(Z108+AG108*BG108*(W108-Z108)))*U108-(AN108+BF108+AM108)/(3.142*(Z108+AG108*BG108*(W108-Z108)))*(2/E108)^2)*100,(AW108*(BV108-BW108)*100)),"")</f>
        <v/>
      </c>
      <c r="BM108" s="193" t="str">
        <f>IF(OR(BO108=リスト!$B$3,BO108=リスト!$B$5),"",AU108)</f>
        <v/>
      </c>
      <c r="BN108" s="196" t="str">
        <f>IF(OR(BO108=リスト!$B$3,BO108=リスト!$B$5),"",AF108)</f>
        <v/>
      </c>
      <c r="BO108" s="193" t="str">
        <f t="shared" si="25"/>
        <v/>
      </c>
      <c r="BP108" s="193" t="str">
        <f>IF(OR(BO108=リスト!$B$3,BO108=リスト!$B$5,BO108=""),"",IF(許容浮上量+1&lt;=BK108,リスト!$F$2,リスト!$F$3))</f>
        <v/>
      </c>
      <c r="BQ108" s="202" t="str">
        <f>IF(OR(BO108=リスト!$B$3,BO108=リスト!$B$5,BO108=""),"",20)</f>
        <v/>
      </c>
      <c r="BR108" s="195" t="str">
        <f t="shared" si="26"/>
        <v/>
      </c>
      <c r="BS108" s="195" t="str">
        <f t="shared" si="27"/>
        <v/>
      </c>
      <c r="BT108" s="198" t="str">
        <f t="shared" si="28"/>
        <v/>
      </c>
      <c r="BU108" s="198" t="str">
        <f t="shared" si="29"/>
        <v/>
      </c>
      <c r="BV108" s="198" t="str">
        <f t="shared" si="30"/>
        <v/>
      </c>
      <c r="BW108" s="198" t="str">
        <f t="shared" si="31"/>
        <v/>
      </c>
      <c r="BX108" s="205" t="str">
        <f t="shared" si="32"/>
        <v/>
      </c>
      <c r="BY108" s="206" t="str">
        <f>IFERROR(IF(CC108=リスト!$C$2,(CH108-BZ108/(100*CG108))/CI108*CJ108-AN108-AM108,(CH108-BZ108/(100*AW108))/CI108*CJ108-AN108-AM108),"")</f>
        <v/>
      </c>
      <c r="BZ108" s="196" t="str">
        <f>IF(OR(CE108=リスト!$B$3,CE108=リスト!$B$5,CF108=リスト!$F$3,CE108=""),"",許容浮上量)</f>
        <v/>
      </c>
      <c r="CA108" s="198" t="str">
        <f>IF(OR(CE108=リスト!$B$3,CE108=リスト!$B$5,CF108=リスト!$F$3,CE108=""),"",CK108)</f>
        <v/>
      </c>
      <c r="CB108" s="196" t="str">
        <f t="shared" si="33"/>
        <v/>
      </c>
      <c r="CC108" s="193" t="str">
        <f>IF(OR(CE108=リスト!$B$3,CE108=リスト!$B$5,CF108=リスト!$F$3,CE108=""),"",BM108)</f>
        <v/>
      </c>
      <c r="CD108" s="196" t="str">
        <f>IF(OR(CE108=リスト!$B$3,CE108=リスト!$B$5,CF108=リスト!$F$3,CE108=""),"",AH108)</f>
        <v/>
      </c>
      <c r="CE108" s="193" t="str">
        <f t="shared" si="54"/>
        <v/>
      </c>
      <c r="CF108" s="193" t="str">
        <f t="shared" si="55"/>
        <v/>
      </c>
      <c r="CG108" s="198" t="str">
        <f t="shared" si="36"/>
        <v/>
      </c>
      <c r="CH108" s="198" t="str">
        <f t="shared" si="37"/>
        <v/>
      </c>
      <c r="CI108" s="198" t="str">
        <f t="shared" si="38"/>
        <v/>
      </c>
      <c r="CJ108" s="198" t="str">
        <f t="shared" si="39"/>
        <v/>
      </c>
      <c r="CK108" s="205" t="str">
        <f t="shared" si="40"/>
        <v/>
      </c>
      <c r="CL108" s="204" t="str">
        <f>IF(AND(CE108=リスト!$B$4,CF108=リスト!$F$2),リスト!$B$3,CE108)</f>
        <v/>
      </c>
      <c r="CM108" s="193" t="str">
        <f>IF(CL108=リスト!$B$3,"",IF(CL108=リスト!$B$5,"("&amp;リスト!$F$3&amp;")",CF108))</f>
        <v/>
      </c>
      <c r="CN108" s="196" t="str">
        <f>IF(CL108=リスト!$B$3,"",AF108)</f>
        <v/>
      </c>
      <c r="CO108" s="196" t="str">
        <f>IF(OR(CL108=リスト!$B$3,CL108=リスト!$B$5,CL108=リスト!$B$4),"",CD108)</f>
        <v/>
      </c>
      <c r="CP108" s="196" t="str">
        <f>IF(OR(CL108=リスト!$B$3,CL108=リスト!$B$5),"",IF(CB108&lt;40,40,CB108))</f>
        <v/>
      </c>
      <c r="CQ108" s="203" t="str">
        <f>IF(CL108=リスト!$B$5,リスト!$G$2,"")</f>
        <v/>
      </c>
    </row>
    <row r="109" spans="2:95" ht="26.25" customHeight="1">
      <c r="B109" s="243">
        <v>46</v>
      </c>
      <c r="C109" s="244"/>
      <c r="D109" s="245"/>
      <c r="E109" s="246"/>
      <c r="F109" s="246"/>
      <c r="G109" s="247" t="str">
        <f>IF(AE109=リスト!$C$2,"－",IF(AE109=リスト!$C$3,1.05,""))</f>
        <v/>
      </c>
      <c r="H109" s="246"/>
      <c r="I109" s="246"/>
      <c r="J109" s="246"/>
      <c r="K109" s="246"/>
      <c r="L109" s="246"/>
      <c r="M109" s="246"/>
      <c r="N109" s="246"/>
      <c r="O109" s="246"/>
      <c r="P109" s="246"/>
      <c r="Q109" s="246"/>
      <c r="R109" s="248">
        <f t="shared" si="41"/>
        <v>0</v>
      </c>
      <c r="S109" s="247" t="str">
        <f t="shared" si="42"/>
        <v/>
      </c>
      <c r="T109" s="247"/>
      <c r="U109" s="247"/>
      <c r="V109" s="245" t="str">
        <f t="shared" si="43"/>
        <v/>
      </c>
      <c r="W109" s="245" t="str">
        <f t="shared" si="44"/>
        <v/>
      </c>
      <c r="X109" s="245" t="str">
        <f t="shared" si="45"/>
        <v/>
      </c>
      <c r="Y109" s="245" t="str">
        <f t="shared" si="46"/>
        <v/>
      </c>
      <c r="Z109" s="249" t="str">
        <f t="shared" si="47"/>
        <v/>
      </c>
      <c r="AA109" s="250" t="str">
        <f t="shared" si="48"/>
        <v/>
      </c>
      <c r="AB109" s="250" t="str">
        <f t="shared" si="49"/>
        <v/>
      </c>
      <c r="AC109" s="251" t="str">
        <f t="shared" si="50"/>
        <v/>
      </c>
      <c r="AD109" s="252" t="str">
        <f>IF(OR(C109="",D109=""),"",IF(OR(10&lt;=S109,2.2&lt;F109),リスト!$B$3,IF(OR(D109=リスト!$A$2,F109&lt;0.9,S109&lt;=1.5),リスト!$B$4,リスト!$B$2)))</f>
        <v/>
      </c>
      <c r="AE109" s="253" t="str">
        <f>IF(OR(C109="",AD109=""),"",IF(N109="",リスト!$C$2,リスト!$C$3))</f>
        <v/>
      </c>
      <c r="AF109" s="254" t="str">
        <f>IF(OR(C109="",AD109=""),"",IF(D109&lt;=リスト!$A$5,リスト!$D$2,IF(D109=リスト!$A$6,リスト!$D$3,IF(D109=リスト!$A$7,リスト!$D$4,""))))</f>
        <v/>
      </c>
      <c r="AG109" s="255" t="str" cm="1">
        <f t="array" ref="AG109">IFERROR(INDEX(加味率リスト!$A$2:$J$25,MATCH(D109&amp;AF109,加味率リスト!$A$2:$A$25&amp;加味率リスト!$B$2:$B$25,0),10),"")</f>
        <v/>
      </c>
      <c r="AH109" s="256" t="str">
        <f>IF(S109="","",IF(S109&lt;3,リスト!$E$3,IF(S109&lt;5,リスト!$E$4,IF(S109&lt;7,リスト!$E$5,リスト!$E$6))))</f>
        <v/>
      </c>
      <c r="AI109" s="192" t="str">
        <f t="shared" si="51"/>
        <v/>
      </c>
      <c r="AJ109" s="193" t="str">
        <f t="shared" si="52"/>
        <v/>
      </c>
      <c r="AK109" s="141" t="str">
        <f t="shared" si="53"/>
        <v/>
      </c>
      <c r="AL109" s="194" t="str">
        <f>IFERROR(IF(AD109="","",IF(AE109=リスト!$C$2,"－",ROUND((3.142/4*E109^2*(N109+K109+J109+I109+H109)-3.142/4*(0.82^2*H109+(0.82^2+G109^2)/2*J109+G109^2*K109+(G109^2+E109^2)/2*N109))*(U109*V109+(R109-U109)*W109)/R109,2))),"")</f>
        <v/>
      </c>
      <c r="AM109" s="195" t="str">
        <f>IFERROR(IF(AD109="","",IF(AE109=リスト!$C$2,T109,T109+AL109)),"")</f>
        <v/>
      </c>
      <c r="AN109" s="195" t="str">
        <f>IFERROR(IF(AD109="","",IF(AE109=リスト!$C$2,3.142*E109*U109*AA109*V109*U109/2*TAN(X109/180*3.142),3.142*G109*U109*AA109*V109*U109/2*TAN(X109/180*3.142))),"")</f>
        <v/>
      </c>
      <c r="AO109" s="196" t="str">
        <f t="shared" si="13"/>
        <v/>
      </c>
      <c r="AP109" s="196" t="str">
        <f>IFERROR(IF(AE109=リスト!$C$2,(1-3.142*(E109/((E109+1)*2))^2)*(R109-(1-V109/(Z109+AC109*(W109-Z109)))*U109-(AN109+AM109)/(3.142*(Z109+AC109*(W109-Z109)))*(2/E109)^2)*100,AW109*(AX109-AY109)*100),"")</f>
        <v/>
      </c>
      <c r="AQ109" s="197" t="str">
        <f t="shared" si="14"/>
        <v/>
      </c>
      <c r="AR109" s="195" t="str">
        <f t="shared" si="15"/>
        <v/>
      </c>
      <c r="AS109" s="195" t="str">
        <f t="shared" si="16"/>
        <v/>
      </c>
      <c r="AT109" s="195" t="str">
        <f t="shared" si="17"/>
        <v/>
      </c>
      <c r="AU109" s="193" t="str">
        <f t="shared" si="18"/>
        <v/>
      </c>
      <c r="AV109" s="193" t="str">
        <f>IF(OR(AD109=リスト!$B$3,AD109=リスト!$B$5,許容浮上量&lt;AP109),AD109,リスト!$B$5)</f>
        <v/>
      </c>
      <c r="AW109" s="198" t="str">
        <f t="shared" si="19"/>
        <v/>
      </c>
      <c r="AX109" s="199" t="str">
        <f t="shared" si="20"/>
        <v/>
      </c>
      <c r="AY109" s="205" t="str">
        <f t="shared" si="21"/>
        <v/>
      </c>
      <c r="AZ109" s="204" t="str">
        <f>IF(OR(BO109=リスト!$B$3,BO109=リスト!$B$5,BO109=""),"","10^-2")</f>
        <v/>
      </c>
      <c r="BA109" s="200" t="str">
        <f>IF(OR(BO109=リスト!$B$3,BO109=リスト!$B$5,BO109=""),"",2)</f>
        <v/>
      </c>
      <c r="BB109" s="195" t="str">
        <f>IFERROR(IF(OR(BO109=リスト!$B$3,BO109=リスト!$B$5,BO109=""),"",V109*U109+(R109-U109)/2*(W109-Z109)),"")</f>
        <v/>
      </c>
      <c r="BC109" s="195" t="str">
        <f>IF(OR(BO109=リスト!$B$3,BO109=リスト!$B$5,BO109=""),"",40)</f>
        <v/>
      </c>
      <c r="BD109" s="195" t="str">
        <f t="shared" si="22"/>
        <v/>
      </c>
      <c r="BE109" s="195" t="str">
        <f t="shared" si="23"/>
        <v/>
      </c>
      <c r="BF109" s="195" t="str">
        <f t="shared" si="24"/>
        <v/>
      </c>
      <c r="BG109" s="195" t="str">
        <f>IF(OR(BO109=リスト!$B$3,BO109=リスト!$B$5,BO109=""),"",0.6)</f>
        <v/>
      </c>
      <c r="BH109" s="201" t="str">
        <f>IF(OR(BO109=リスト!$B$3,BO109=リスト!$B$5,BO109=""),"",AG109)</f>
        <v/>
      </c>
      <c r="BI109" s="195" t="str">
        <f>IF(OR(BO109=リスト!$B$3,BO109=リスト!$B$5,BO109=""),"",AM109)</f>
        <v/>
      </c>
      <c r="BJ109" s="195" t="str">
        <f>IF(OR(BO109=リスト!$B$3,BO109=リスト!$B$5,BO109=""),"",AN109)</f>
        <v/>
      </c>
      <c r="BK109" s="202" t="str">
        <f>IFERROR(IF(BM109=リスト!$C$2,(1-3.142*(E109/(2*(E109+1)))^2)*(R109-(1-AG109*V109/(Z109+AG109*BG109*(W109-Z109)))*U109-(AN109+AM109)/(3.142*(Z109+AG109*BG109*(W109-Z109)))*(2/E109)^2)*100,(AW109*(BV109-BX109)*100)),"")</f>
        <v/>
      </c>
      <c r="BL109" s="202" t="str">
        <f>IFERROR(IF(BM109=リスト!$C$2,(1-3.142*(E109/(2*(E109+1)))^2)*(R109-(1-AG109*V109/(Z109+AG109*BG109*(W109-Z109)))*U109-(AN109+BF109+AM109)/(3.142*(Z109+AG109*BG109*(W109-Z109)))*(2/E109)^2)*100,(AW109*(BV109-BW109)*100)),"")</f>
        <v/>
      </c>
      <c r="BM109" s="193" t="str">
        <f>IF(OR(BO109=リスト!$B$3,BO109=リスト!$B$5),"",AU109)</f>
        <v/>
      </c>
      <c r="BN109" s="196" t="str">
        <f>IF(OR(BO109=リスト!$B$3,BO109=リスト!$B$5),"",AF109)</f>
        <v/>
      </c>
      <c r="BO109" s="193" t="str">
        <f t="shared" si="25"/>
        <v/>
      </c>
      <c r="BP109" s="193" t="str">
        <f>IF(OR(BO109=リスト!$B$3,BO109=リスト!$B$5,BO109=""),"",IF(許容浮上量+1&lt;=BK109,リスト!$F$2,リスト!$F$3))</f>
        <v/>
      </c>
      <c r="BQ109" s="202" t="str">
        <f>IF(OR(BO109=リスト!$B$3,BO109=リスト!$B$5,BO109=""),"",20)</f>
        <v/>
      </c>
      <c r="BR109" s="195" t="str">
        <f t="shared" si="26"/>
        <v/>
      </c>
      <c r="BS109" s="195" t="str">
        <f t="shared" si="27"/>
        <v/>
      </c>
      <c r="BT109" s="198" t="str">
        <f t="shared" si="28"/>
        <v/>
      </c>
      <c r="BU109" s="198" t="str">
        <f t="shared" si="29"/>
        <v/>
      </c>
      <c r="BV109" s="198" t="str">
        <f t="shared" si="30"/>
        <v/>
      </c>
      <c r="BW109" s="198" t="str">
        <f t="shared" si="31"/>
        <v/>
      </c>
      <c r="BX109" s="205" t="str">
        <f t="shared" si="32"/>
        <v/>
      </c>
      <c r="BY109" s="206" t="str">
        <f>IFERROR(IF(CC109=リスト!$C$2,(CH109-BZ109/(100*CG109))/CI109*CJ109-AN109-AM109,(CH109-BZ109/(100*AW109))/CI109*CJ109-AN109-AM109),"")</f>
        <v/>
      </c>
      <c r="BZ109" s="196" t="str">
        <f>IF(OR(CE109=リスト!$B$3,CE109=リスト!$B$5,CF109=リスト!$F$3,CE109=""),"",許容浮上量)</f>
        <v/>
      </c>
      <c r="CA109" s="198" t="str">
        <f>IF(OR(CE109=リスト!$B$3,CE109=リスト!$B$5,CF109=リスト!$F$3,CE109=""),"",CK109)</f>
        <v/>
      </c>
      <c r="CB109" s="196" t="str">
        <f t="shared" si="33"/>
        <v/>
      </c>
      <c r="CC109" s="193" t="str">
        <f>IF(OR(CE109=リスト!$B$3,CE109=リスト!$B$5,CF109=リスト!$F$3,CE109=""),"",BM109)</f>
        <v/>
      </c>
      <c r="CD109" s="196" t="str">
        <f>IF(OR(CE109=リスト!$B$3,CE109=リスト!$B$5,CF109=リスト!$F$3,CE109=""),"",AH109)</f>
        <v/>
      </c>
      <c r="CE109" s="193" t="str">
        <f t="shared" si="54"/>
        <v/>
      </c>
      <c r="CF109" s="193" t="str">
        <f t="shared" si="55"/>
        <v/>
      </c>
      <c r="CG109" s="198" t="str">
        <f t="shared" si="36"/>
        <v/>
      </c>
      <c r="CH109" s="198" t="str">
        <f t="shared" si="37"/>
        <v/>
      </c>
      <c r="CI109" s="198" t="str">
        <f t="shared" si="38"/>
        <v/>
      </c>
      <c r="CJ109" s="198" t="str">
        <f t="shared" si="39"/>
        <v/>
      </c>
      <c r="CK109" s="205" t="str">
        <f t="shared" si="40"/>
        <v/>
      </c>
      <c r="CL109" s="204" t="str">
        <f>IF(AND(CE109=リスト!$B$4,CF109=リスト!$F$2),リスト!$B$3,CE109)</f>
        <v/>
      </c>
      <c r="CM109" s="193" t="str">
        <f>IF(CL109=リスト!$B$3,"",IF(CL109=リスト!$B$5,"("&amp;リスト!$F$3&amp;")",CF109))</f>
        <v/>
      </c>
      <c r="CN109" s="196" t="str">
        <f>IF(CL109=リスト!$B$3,"",AF109)</f>
        <v/>
      </c>
      <c r="CO109" s="196" t="str">
        <f>IF(OR(CL109=リスト!$B$3,CL109=リスト!$B$5,CL109=リスト!$B$4),"",CD109)</f>
        <v/>
      </c>
      <c r="CP109" s="196" t="str">
        <f>IF(OR(CL109=リスト!$B$3,CL109=リスト!$B$5),"",IF(CB109&lt;40,40,CB109))</f>
        <v/>
      </c>
      <c r="CQ109" s="203" t="str">
        <f>IF(CL109=リスト!$B$5,リスト!$G$2,"")</f>
        <v/>
      </c>
    </row>
    <row r="110" spans="2:95" ht="26.25" customHeight="1">
      <c r="B110" s="243">
        <v>47</v>
      </c>
      <c r="C110" s="244"/>
      <c r="D110" s="245"/>
      <c r="E110" s="246"/>
      <c r="F110" s="246"/>
      <c r="G110" s="247" t="str">
        <f>IF(AE110=リスト!$C$2,"－",IF(AE110=リスト!$C$3,1.05,""))</f>
        <v/>
      </c>
      <c r="H110" s="246"/>
      <c r="I110" s="246"/>
      <c r="J110" s="246"/>
      <c r="K110" s="246"/>
      <c r="L110" s="246"/>
      <c r="M110" s="246"/>
      <c r="N110" s="246"/>
      <c r="O110" s="246"/>
      <c r="P110" s="246"/>
      <c r="Q110" s="246"/>
      <c r="R110" s="248">
        <f t="shared" si="41"/>
        <v>0</v>
      </c>
      <c r="S110" s="247" t="str">
        <f t="shared" si="42"/>
        <v/>
      </c>
      <c r="T110" s="247"/>
      <c r="U110" s="247"/>
      <c r="V110" s="245" t="str">
        <f t="shared" si="43"/>
        <v/>
      </c>
      <c r="W110" s="245" t="str">
        <f t="shared" si="44"/>
        <v/>
      </c>
      <c r="X110" s="245" t="str">
        <f t="shared" si="45"/>
        <v/>
      </c>
      <c r="Y110" s="245" t="str">
        <f t="shared" si="46"/>
        <v/>
      </c>
      <c r="Z110" s="249" t="str">
        <f t="shared" si="47"/>
        <v/>
      </c>
      <c r="AA110" s="250" t="str">
        <f t="shared" si="48"/>
        <v/>
      </c>
      <c r="AB110" s="250" t="str">
        <f t="shared" si="49"/>
        <v/>
      </c>
      <c r="AC110" s="251" t="str">
        <f t="shared" si="50"/>
        <v/>
      </c>
      <c r="AD110" s="252" t="str">
        <f>IF(OR(C110="",D110=""),"",IF(OR(10&lt;=S110,2.2&lt;F110),リスト!$B$3,IF(OR(D110=リスト!$A$2,F110&lt;0.9,S110&lt;=1.5),リスト!$B$4,リスト!$B$2)))</f>
        <v/>
      </c>
      <c r="AE110" s="253" t="str">
        <f>IF(OR(C110="",AD110=""),"",IF(N110="",リスト!$C$2,リスト!$C$3))</f>
        <v/>
      </c>
      <c r="AF110" s="254" t="str">
        <f>IF(OR(C110="",AD110=""),"",IF(D110&lt;=リスト!$A$5,リスト!$D$2,IF(D110=リスト!$A$6,リスト!$D$3,IF(D110=リスト!$A$7,リスト!$D$4,""))))</f>
        <v/>
      </c>
      <c r="AG110" s="255" t="str" cm="1">
        <f t="array" ref="AG110">IFERROR(INDEX(加味率リスト!$A$2:$J$25,MATCH(D110&amp;AF110,加味率リスト!$A$2:$A$25&amp;加味率リスト!$B$2:$B$25,0),10),"")</f>
        <v/>
      </c>
      <c r="AH110" s="256" t="str">
        <f>IF(S110="","",IF(S110&lt;3,リスト!$E$3,IF(S110&lt;5,リスト!$E$4,IF(S110&lt;7,リスト!$E$5,リスト!$E$6))))</f>
        <v/>
      </c>
      <c r="AI110" s="192" t="str">
        <f t="shared" si="51"/>
        <v/>
      </c>
      <c r="AJ110" s="193" t="str">
        <f t="shared" si="52"/>
        <v/>
      </c>
      <c r="AK110" s="141" t="str">
        <f t="shared" si="53"/>
        <v/>
      </c>
      <c r="AL110" s="194" t="str">
        <f>IFERROR(IF(AD110="","",IF(AE110=リスト!$C$2,"－",ROUND((3.142/4*E110^2*(N110+K110+J110+I110+H110)-3.142/4*(0.82^2*H110+(0.82^2+G110^2)/2*J110+G110^2*K110+(G110^2+E110^2)/2*N110))*(U110*V110+(R110-U110)*W110)/R110,2))),"")</f>
        <v/>
      </c>
      <c r="AM110" s="195" t="str">
        <f>IFERROR(IF(AD110="","",IF(AE110=リスト!$C$2,T110,T110+AL110)),"")</f>
        <v/>
      </c>
      <c r="AN110" s="195" t="str">
        <f>IFERROR(IF(AD110="","",IF(AE110=リスト!$C$2,3.142*E110*U110*AA110*V110*U110/2*TAN(X110/180*3.142),3.142*G110*U110*AA110*V110*U110/2*TAN(X110/180*3.142))),"")</f>
        <v/>
      </c>
      <c r="AO110" s="196" t="str">
        <f t="shared" si="13"/>
        <v/>
      </c>
      <c r="AP110" s="196" t="str">
        <f>IFERROR(IF(AE110=リスト!$C$2,(1-3.142*(E110/((E110+1)*2))^2)*(R110-(1-V110/(Z110+AC110*(W110-Z110)))*U110-(AN110+AM110)/(3.142*(Z110+AC110*(W110-Z110)))*(2/E110)^2)*100,AW110*(AX110-AY110)*100),"")</f>
        <v/>
      </c>
      <c r="AQ110" s="197" t="str">
        <f t="shared" si="14"/>
        <v/>
      </c>
      <c r="AR110" s="195" t="str">
        <f t="shared" si="15"/>
        <v/>
      </c>
      <c r="AS110" s="195" t="str">
        <f t="shared" si="16"/>
        <v/>
      </c>
      <c r="AT110" s="195" t="str">
        <f t="shared" si="17"/>
        <v/>
      </c>
      <c r="AU110" s="193" t="str">
        <f t="shared" si="18"/>
        <v/>
      </c>
      <c r="AV110" s="193" t="str">
        <f>IF(OR(AD110=リスト!$B$3,AD110=リスト!$B$5,許容浮上量&lt;AP110),AD110,リスト!$B$5)</f>
        <v/>
      </c>
      <c r="AW110" s="198" t="str">
        <f t="shared" si="19"/>
        <v/>
      </c>
      <c r="AX110" s="199" t="str">
        <f t="shared" si="20"/>
        <v/>
      </c>
      <c r="AY110" s="205" t="str">
        <f t="shared" si="21"/>
        <v/>
      </c>
      <c r="AZ110" s="204" t="str">
        <f>IF(OR(BO110=リスト!$B$3,BO110=リスト!$B$5,BO110=""),"","10^-2")</f>
        <v/>
      </c>
      <c r="BA110" s="200" t="str">
        <f>IF(OR(BO110=リスト!$B$3,BO110=リスト!$B$5,BO110=""),"",2)</f>
        <v/>
      </c>
      <c r="BB110" s="195" t="str">
        <f>IFERROR(IF(OR(BO110=リスト!$B$3,BO110=リスト!$B$5,BO110=""),"",V110*U110+(R110-U110)/2*(W110-Z110)),"")</f>
        <v/>
      </c>
      <c r="BC110" s="195" t="str">
        <f>IF(OR(BO110=リスト!$B$3,BO110=リスト!$B$5,BO110=""),"",40)</f>
        <v/>
      </c>
      <c r="BD110" s="195" t="str">
        <f t="shared" si="22"/>
        <v/>
      </c>
      <c r="BE110" s="195" t="str">
        <f t="shared" si="23"/>
        <v/>
      </c>
      <c r="BF110" s="195" t="str">
        <f t="shared" si="24"/>
        <v/>
      </c>
      <c r="BG110" s="195" t="str">
        <f>IF(OR(BO110=リスト!$B$3,BO110=リスト!$B$5,BO110=""),"",0.6)</f>
        <v/>
      </c>
      <c r="BH110" s="201" t="str">
        <f>IF(OR(BO110=リスト!$B$3,BO110=リスト!$B$5,BO110=""),"",AG110)</f>
        <v/>
      </c>
      <c r="BI110" s="195" t="str">
        <f>IF(OR(BO110=リスト!$B$3,BO110=リスト!$B$5,BO110=""),"",AM110)</f>
        <v/>
      </c>
      <c r="BJ110" s="195" t="str">
        <f>IF(OR(BO110=リスト!$B$3,BO110=リスト!$B$5,BO110=""),"",AN110)</f>
        <v/>
      </c>
      <c r="BK110" s="202" t="str">
        <f>IFERROR(IF(BM110=リスト!$C$2,(1-3.142*(E110/(2*(E110+1)))^2)*(R110-(1-AG110*V110/(Z110+AG110*BG110*(W110-Z110)))*U110-(AN110+AM110)/(3.142*(Z110+AG110*BG110*(W110-Z110)))*(2/E110)^2)*100,(AW110*(BV110-BX110)*100)),"")</f>
        <v/>
      </c>
      <c r="BL110" s="202" t="str">
        <f>IFERROR(IF(BM110=リスト!$C$2,(1-3.142*(E110/(2*(E110+1)))^2)*(R110-(1-AG110*V110/(Z110+AG110*BG110*(W110-Z110)))*U110-(AN110+BF110+AM110)/(3.142*(Z110+AG110*BG110*(W110-Z110)))*(2/E110)^2)*100,(AW110*(BV110-BW110)*100)),"")</f>
        <v/>
      </c>
      <c r="BM110" s="193" t="str">
        <f>IF(OR(BO110=リスト!$B$3,BO110=リスト!$B$5),"",AU110)</f>
        <v/>
      </c>
      <c r="BN110" s="196" t="str">
        <f>IF(OR(BO110=リスト!$B$3,BO110=リスト!$B$5),"",AF110)</f>
        <v/>
      </c>
      <c r="BO110" s="193" t="str">
        <f t="shared" si="25"/>
        <v/>
      </c>
      <c r="BP110" s="193" t="str">
        <f>IF(OR(BO110=リスト!$B$3,BO110=リスト!$B$5,BO110=""),"",IF(許容浮上量+1&lt;=BK110,リスト!$F$2,リスト!$F$3))</f>
        <v/>
      </c>
      <c r="BQ110" s="202" t="str">
        <f>IF(OR(BO110=リスト!$B$3,BO110=リスト!$B$5,BO110=""),"",20)</f>
        <v/>
      </c>
      <c r="BR110" s="195" t="str">
        <f t="shared" si="26"/>
        <v/>
      </c>
      <c r="BS110" s="195" t="str">
        <f t="shared" si="27"/>
        <v/>
      </c>
      <c r="BT110" s="198" t="str">
        <f t="shared" si="28"/>
        <v/>
      </c>
      <c r="BU110" s="198" t="str">
        <f t="shared" si="29"/>
        <v/>
      </c>
      <c r="BV110" s="198" t="str">
        <f t="shared" si="30"/>
        <v/>
      </c>
      <c r="BW110" s="198" t="str">
        <f t="shared" si="31"/>
        <v/>
      </c>
      <c r="BX110" s="205" t="str">
        <f t="shared" si="32"/>
        <v/>
      </c>
      <c r="BY110" s="206" t="str">
        <f>IFERROR(IF(CC110=リスト!$C$2,(CH110-BZ110/(100*CG110))/CI110*CJ110-AN110-AM110,(CH110-BZ110/(100*AW110))/CI110*CJ110-AN110-AM110),"")</f>
        <v/>
      </c>
      <c r="BZ110" s="196" t="str">
        <f>IF(OR(CE110=リスト!$B$3,CE110=リスト!$B$5,CF110=リスト!$F$3,CE110=""),"",許容浮上量)</f>
        <v/>
      </c>
      <c r="CA110" s="198" t="str">
        <f>IF(OR(CE110=リスト!$B$3,CE110=リスト!$B$5,CF110=リスト!$F$3,CE110=""),"",CK110)</f>
        <v/>
      </c>
      <c r="CB110" s="196" t="str">
        <f t="shared" si="33"/>
        <v/>
      </c>
      <c r="CC110" s="193" t="str">
        <f>IF(OR(CE110=リスト!$B$3,CE110=リスト!$B$5,CF110=リスト!$F$3,CE110=""),"",BM110)</f>
        <v/>
      </c>
      <c r="CD110" s="196" t="str">
        <f>IF(OR(CE110=リスト!$B$3,CE110=リスト!$B$5,CF110=リスト!$F$3,CE110=""),"",AH110)</f>
        <v/>
      </c>
      <c r="CE110" s="193" t="str">
        <f t="shared" si="54"/>
        <v/>
      </c>
      <c r="CF110" s="193" t="str">
        <f t="shared" si="55"/>
        <v/>
      </c>
      <c r="CG110" s="198" t="str">
        <f t="shared" si="36"/>
        <v/>
      </c>
      <c r="CH110" s="198" t="str">
        <f t="shared" si="37"/>
        <v/>
      </c>
      <c r="CI110" s="198" t="str">
        <f t="shared" si="38"/>
        <v/>
      </c>
      <c r="CJ110" s="198" t="str">
        <f t="shared" si="39"/>
        <v/>
      </c>
      <c r="CK110" s="205" t="str">
        <f t="shared" si="40"/>
        <v/>
      </c>
      <c r="CL110" s="204" t="str">
        <f>IF(AND(CE110=リスト!$B$4,CF110=リスト!$F$2),リスト!$B$3,CE110)</f>
        <v/>
      </c>
      <c r="CM110" s="193" t="str">
        <f>IF(CL110=リスト!$B$3,"",IF(CL110=リスト!$B$5,"("&amp;リスト!$F$3&amp;")",CF110))</f>
        <v/>
      </c>
      <c r="CN110" s="196" t="str">
        <f>IF(CL110=リスト!$B$3,"",AF110)</f>
        <v/>
      </c>
      <c r="CO110" s="196" t="str">
        <f>IF(OR(CL110=リスト!$B$3,CL110=リスト!$B$5,CL110=リスト!$B$4),"",CD110)</f>
        <v/>
      </c>
      <c r="CP110" s="196" t="str">
        <f>IF(OR(CL110=リスト!$B$3,CL110=リスト!$B$5),"",IF(CB110&lt;40,40,CB110))</f>
        <v/>
      </c>
      <c r="CQ110" s="203" t="str">
        <f>IF(CL110=リスト!$B$5,リスト!$G$2,"")</f>
        <v/>
      </c>
    </row>
    <row r="111" spans="2:95" ht="26.25" customHeight="1">
      <c r="B111" s="243">
        <v>48</v>
      </c>
      <c r="C111" s="244"/>
      <c r="D111" s="245"/>
      <c r="E111" s="246"/>
      <c r="F111" s="246"/>
      <c r="G111" s="247" t="str">
        <f>IF(AE111=リスト!$C$2,"－",IF(AE111=リスト!$C$3,1.05,""))</f>
        <v/>
      </c>
      <c r="H111" s="246"/>
      <c r="I111" s="246"/>
      <c r="J111" s="246"/>
      <c r="K111" s="246"/>
      <c r="L111" s="246"/>
      <c r="M111" s="246"/>
      <c r="N111" s="246"/>
      <c r="O111" s="246"/>
      <c r="P111" s="246"/>
      <c r="Q111" s="246"/>
      <c r="R111" s="248">
        <f t="shared" si="41"/>
        <v>0</v>
      </c>
      <c r="S111" s="247" t="str">
        <f t="shared" si="42"/>
        <v/>
      </c>
      <c r="T111" s="247"/>
      <c r="U111" s="247"/>
      <c r="V111" s="245" t="str">
        <f t="shared" si="43"/>
        <v/>
      </c>
      <c r="W111" s="245" t="str">
        <f t="shared" si="44"/>
        <v/>
      </c>
      <c r="X111" s="245" t="str">
        <f t="shared" si="45"/>
        <v/>
      </c>
      <c r="Y111" s="245" t="str">
        <f t="shared" si="46"/>
        <v/>
      </c>
      <c r="Z111" s="249" t="str">
        <f t="shared" si="47"/>
        <v/>
      </c>
      <c r="AA111" s="250" t="str">
        <f t="shared" si="48"/>
        <v/>
      </c>
      <c r="AB111" s="250" t="str">
        <f t="shared" si="49"/>
        <v/>
      </c>
      <c r="AC111" s="251" t="str">
        <f t="shared" si="50"/>
        <v/>
      </c>
      <c r="AD111" s="252" t="str">
        <f>IF(OR(C111="",D111=""),"",IF(OR(10&lt;=S111,2.2&lt;F111),リスト!$B$3,IF(OR(D111=リスト!$A$2,F111&lt;0.9,S111&lt;=1.5),リスト!$B$4,リスト!$B$2)))</f>
        <v/>
      </c>
      <c r="AE111" s="253" t="str">
        <f>IF(OR(C111="",AD111=""),"",IF(N111="",リスト!$C$2,リスト!$C$3))</f>
        <v/>
      </c>
      <c r="AF111" s="254" t="str">
        <f>IF(OR(C111="",AD111=""),"",IF(D111&lt;=リスト!$A$5,リスト!$D$2,IF(D111=リスト!$A$6,リスト!$D$3,IF(D111=リスト!$A$7,リスト!$D$4,""))))</f>
        <v/>
      </c>
      <c r="AG111" s="255" t="str" cm="1">
        <f t="array" ref="AG111">IFERROR(INDEX(加味率リスト!$A$2:$J$25,MATCH(D111&amp;AF111,加味率リスト!$A$2:$A$25&amp;加味率リスト!$B$2:$B$25,0),10),"")</f>
        <v/>
      </c>
      <c r="AH111" s="256" t="str">
        <f>IF(S111="","",IF(S111&lt;3,リスト!$E$3,IF(S111&lt;5,リスト!$E$4,IF(S111&lt;7,リスト!$E$5,リスト!$E$6))))</f>
        <v/>
      </c>
      <c r="AI111" s="192" t="str">
        <f t="shared" si="51"/>
        <v/>
      </c>
      <c r="AJ111" s="193" t="str">
        <f t="shared" si="52"/>
        <v/>
      </c>
      <c r="AK111" s="141" t="str">
        <f t="shared" si="53"/>
        <v/>
      </c>
      <c r="AL111" s="194" t="str">
        <f>IFERROR(IF(AD111="","",IF(AE111=リスト!$C$2,"－",ROUND((3.142/4*E111^2*(N111+K111+J111+I111+H111)-3.142/4*(0.82^2*H111+(0.82^2+G111^2)/2*J111+G111^2*K111+(G111^2+E111^2)/2*N111))*(U111*V111+(R111-U111)*W111)/R111,2))),"")</f>
        <v/>
      </c>
      <c r="AM111" s="195" t="str">
        <f>IFERROR(IF(AD111="","",IF(AE111=リスト!$C$2,T111,T111+AL111)),"")</f>
        <v/>
      </c>
      <c r="AN111" s="195" t="str">
        <f>IFERROR(IF(AD111="","",IF(AE111=リスト!$C$2,3.142*E111*U111*AA111*V111*U111/2*TAN(X111/180*3.142),3.142*G111*U111*AA111*V111*U111/2*TAN(X111/180*3.142))),"")</f>
        <v/>
      </c>
      <c r="AO111" s="196" t="str">
        <f t="shared" si="13"/>
        <v/>
      </c>
      <c r="AP111" s="196" t="str">
        <f>IFERROR(IF(AE111=リスト!$C$2,(1-3.142*(E111/((E111+1)*2))^2)*(R111-(1-V111/(Z111+AC111*(W111-Z111)))*U111-(AN111+AM111)/(3.142*(Z111+AC111*(W111-Z111)))*(2/E111)^2)*100,AW111*(AX111-AY111)*100),"")</f>
        <v/>
      </c>
      <c r="AQ111" s="197" t="str">
        <f t="shared" si="14"/>
        <v/>
      </c>
      <c r="AR111" s="195" t="str">
        <f t="shared" si="15"/>
        <v/>
      </c>
      <c r="AS111" s="195" t="str">
        <f t="shared" si="16"/>
        <v/>
      </c>
      <c r="AT111" s="195" t="str">
        <f t="shared" si="17"/>
        <v/>
      </c>
      <c r="AU111" s="193" t="str">
        <f t="shared" si="18"/>
        <v/>
      </c>
      <c r="AV111" s="193" t="str">
        <f>IF(OR(AD111=リスト!$B$3,AD111=リスト!$B$5,許容浮上量&lt;AP111),AD111,リスト!$B$5)</f>
        <v/>
      </c>
      <c r="AW111" s="198" t="str">
        <f t="shared" si="19"/>
        <v/>
      </c>
      <c r="AX111" s="199" t="str">
        <f t="shared" si="20"/>
        <v/>
      </c>
      <c r="AY111" s="205" t="str">
        <f t="shared" si="21"/>
        <v/>
      </c>
      <c r="AZ111" s="204" t="str">
        <f>IF(OR(BO111=リスト!$B$3,BO111=リスト!$B$5,BO111=""),"","10^-2")</f>
        <v/>
      </c>
      <c r="BA111" s="200" t="str">
        <f>IF(OR(BO111=リスト!$B$3,BO111=リスト!$B$5,BO111=""),"",2)</f>
        <v/>
      </c>
      <c r="BB111" s="195" t="str">
        <f>IFERROR(IF(OR(BO111=リスト!$B$3,BO111=リスト!$B$5,BO111=""),"",V111*U111+(R111-U111)/2*(W111-Z111)),"")</f>
        <v/>
      </c>
      <c r="BC111" s="195" t="str">
        <f>IF(OR(BO111=リスト!$B$3,BO111=リスト!$B$5,BO111=""),"",40)</f>
        <v/>
      </c>
      <c r="BD111" s="195" t="str">
        <f t="shared" si="22"/>
        <v/>
      </c>
      <c r="BE111" s="195" t="str">
        <f t="shared" si="23"/>
        <v/>
      </c>
      <c r="BF111" s="195" t="str">
        <f t="shared" si="24"/>
        <v/>
      </c>
      <c r="BG111" s="195" t="str">
        <f>IF(OR(BO111=リスト!$B$3,BO111=リスト!$B$5,BO111=""),"",0.6)</f>
        <v/>
      </c>
      <c r="BH111" s="201" t="str">
        <f>IF(OR(BO111=リスト!$B$3,BO111=リスト!$B$5,BO111=""),"",AG111)</f>
        <v/>
      </c>
      <c r="BI111" s="195" t="str">
        <f>IF(OR(BO111=リスト!$B$3,BO111=リスト!$B$5,BO111=""),"",AM111)</f>
        <v/>
      </c>
      <c r="BJ111" s="195" t="str">
        <f>IF(OR(BO111=リスト!$B$3,BO111=リスト!$B$5,BO111=""),"",AN111)</f>
        <v/>
      </c>
      <c r="BK111" s="202" t="str">
        <f>IFERROR(IF(BM111=リスト!$C$2,(1-3.142*(E111/(2*(E111+1)))^2)*(R111-(1-AG111*V111/(Z111+AG111*BG111*(W111-Z111)))*U111-(AN111+AM111)/(3.142*(Z111+AG111*BG111*(W111-Z111)))*(2/E111)^2)*100,(AW111*(BV111-BX111)*100)),"")</f>
        <v/>
      </c>
      <c r="BL111" s="202" t="str">
        <f>IFERROR(IF(BM111=リスト!$C$2,(1-3.142*(E111/(2*(E111+1)))^2)*(R111-(1-AG111*V111/(Z111+AG111*BG111*(W111-Z111)))*U111-(AN111+BF111+AM111)/(3.142*(Z111+AG111*BG111*(W111-Z111)))*(2/E111)^2)*100,(AW111*(BV111-BW111)*100)),"")</f>
        <v/>
      </c>
      <c r="BM111" s="193" t="str">
        <f>IF(OR(BO111=リスト!$B$3,BO111=リスト!$B$5),"",AU111)</f>
        <v/>
      </c>
      <c r="BN111" s="196" t="str">
        <f>IF(OR(BO111=リスト!$B$3,BO111=リスト!$B$5),"",AF111)</f>
        <v/>
      </c>
      <c r="BO111" s="193" t="str">
        <f t="shared" si="25"/>
        <v/>
      </c>
      <c r="BP111" s="193" t="str">
        <f>IF(OR(BO111=リスト!$B$3,BO111=リスト!$B$5,BO111=""),"",IF(許容浮上量+1&lt;=BK111,リスト!$F$2,リスト!$F$3))</f>
        <v/>
      </c>
      <c r="BQ111" s="202" t="str">
        <f>IF(OR(BO111=リスト!$B$3,BO111=リスト!$B$5,BO111=""),"",20)</f>
        <v/>
      </c>
      <c r="BR111" s="195" t="str">
        <f t="shared" si="26"/>
        <v/>
      </c>
      <c r="BS111" s="195" t="str">
        <f t="shared" si="27"/>
        <v/>
      </c>
      <c r="BT111" s="198" t="str">
        <f t="shared" si="28"/>
        <v/>
      </c>
      <c r="BU111" s="198" t="str">
        <f t="shared" si="29"/>
        <v/>
      </c>
      <c r="BV111" s="198" t="str">
        <f t="shared" si="30"/>
        <v/>
      </c>
      <c r="BW111" s="198" t="str">
        <f t="shared" si="31"/>
        <v/>
      </c>
      <c r="BX111" s="205" t="str">
        <f t="shared" si="32"/>
        <v/>
      </c>
      <c r="BY111" s="206" t="str">
        <f>IFERROR(IF(CC111=リスト!$C$2,(CH111-BZ111/(100*CG111))/CI111*CJ111-AN111-AM111,(CH111-BZ111/(100*AW111))/CI111*CJ111-AN111-AM111),"")</f>
        <v/>
      </c>
      <c r="BZ111" s="196" t="str">
        <f>IF(OR(CE111=リスト!$B$3,CE111=リスト!$B$5,CF111=リスト!$F$3,CE111=""),"",許容浮上量)</f>
        <v/>
      </c>
      <c r="CA111" s="198" t="str">
        <f>IF(OR(CE111=リスト!$B$3,CE111=リスト!$B$5,CF111=リスト!$F$3,CE111=""),"",CK111)</f>
        <v/>
      </c>
      <c r="CB111" s="196" t="str">
        <f t="shared" si="33"/>
        <v/>
      </c>
      <c r="CC111" s="193" t="str">
        <f>IF(OR(CE111=リスト!$B$3,CE111=リスト!$B$5,CF111=リスト!$F$3,CE111=""),"",BM111)</f>
        <v/>
      </c>
      <c r="CD111" s="196" t="str">
        <f>IF(OR(CE111=リスト!$B$3,CE111=リスト!$B$5,CF111=リスト!$F$3,CE111=""),"",AH111)</f>
        <v/>
      </c>
      <c r="CE111" s="193" t="str">
        <f t="shared" si="54"/>
        <v/>
      </c>
      <c r="CF111" s="193" t="str">
        <f t="shared" si="55"/>
        <v/>
      </c>
      <c r="CG111" s="198" t="str">
        <f t="shared" si="36"/>
        <v/>
      </c>
      <c r="CH111" s="198" t="str">
        <f t="shared" si="37"/>
        <v/>
      </c>
      <c r="CI111" s="198" t="str">
        <f t="shared" si="38"/>
        <v/>
      </c>
      <c r="CJ111" s="198" t="str">
        <f t="shared" si="39"/>
        <v/>
      </c>
      <c r="CK111" s="205" t="str">
        <f t="shared" si="40"/>
        <v/>
      </c>
      <c r="CL111" s="204" t="str">
        <f>IF(AND(CE111=リスト!$B$4,CF111=リスト!$F$2),リスト!$B$3,CE111)</f>
        <v/>
      </c>
      <c r="CM111" s="193" t="str">
        <f>IF(CL111=リスト!$B$3,"",IF(CL111=リスト!$B$5,"("&amp;リスト!$F$3&amp;")",CF111))</f>
        <v/>
      </c>
      <c r="CN111" s="196" t="str">
        <f>IF(CL111=リスト!$B$3,"",AF111)</f>
        <v/>
      </c>
      <c r="CO111" s="196" t="str">
        <f>IF(OR(CL111=リスト!$B$3,CL111=リスト!$B$5,CL111=リスト!$B$4),"",CD111)</f>
        <v/>
      </c>
      <c r="CP111" s="196" t="str">
        <f>IF(OR(CL111=リスト!$B$3,CL111=リスト!$B$5),"",IF(CB111&lt;40,40,CB111))</f>
        <v/>
      </c>
      <c r="CQ111" s="203" t="str">
        <f>IF(CL111=リスト!$B$5,リスト!$G$2,"")</f>
        <v/>
      </c>
    </row>
    <row r="112" spans="2:95" ht="26.25" customHeight="1">
      <c r="B112" s="243">
        <v>49</v>
      </c>
      <c r="C112" s="244"/>
      <c r="D112" s="245"/>
      <c r="E112" s="246"/>
      <c r="F112" s="246"/>
      <c r="G112" s="247" t="str">
        <f>IF(AE112=リスト!$C$2,"－",IF(AE112=リスト!$C$3,1.05,""))</f>
        <v/>
      </c>
      <c r="H112" s="246"/>
      <c r="I112" s="246"/>
      <c r="J112" s="246"/>
      <c r="K112" s="246"/>
      <c r="L112" s="246"/>
      <c r="M112" s="246"/>
      <c r="N112" s="246"/>
      <c r="O112" s="246"/>
      <c r="P112" s="246"/>
      <c r="Q112" s="246"/>
      <c r="R112" s="248">
        <f t="shared" si="41"/>
        <v>0</v>
      </c>
      <c r="S112" s="247" t="str">
        <f t="shared" si="42"/>
        <v/>
      </c>
      <c r="T112" s="247"/>
      <c r="U112" s="247"/>
      <c r="V112" s="245" t="str">
        <f t="shared" si="43"/>
        <v/>
      </c>
      <c r="W112" s="245" t="str">
        <f t="shared" si="44"/>
        <v/>
      </c>
      <c r="X112" s="245" t="str">
        <f t="shared" si="45"/>
        <v/>
      </c>
      <c r="Y112" s="245" t="str">
        <f t="shared" si="46"/>
        <v/>
      </c>
      <c r="Z112" s="249" t="str">
        <f t="shared" si="47"/>
        <v/>
      </c>
      <c r="AA112" s="250" t="str">
        <f t="shared" si="48"/>
        <v/>
      </c>
      <c r="AB112" s="250" t="str">
        <f t="shared" si="49"/>
        <v/>
      </c>
      <c r="AC112" s="251" t="str">
        <f t="shared" si="50"/>
        <v/>
      </c>
      <c r="AD112" s="252" t="str">
        <f>IF(OR(C112="",D112=""),"",IF(OR(10&lt;=S112,2.2&lt;F112),リスト!$B$3,IF(OR(D112=リスト!$A$2,F112&lt;0.9,S112&lt;=1.5),リスト!$B$4,リスト!$B$2)))</f>
        <v/>
      </c>
      <c r="AE112" s="253" t="str">
        <f>IF(OR(C112="",AD112=""),"",IF(N112="",リスト!$C$2,リスト!$C$3))</f>
        <v/>
      </c>
      <c r="AF112" s="254" t="str">
        <f>IF(OR(C112="",AD112=""),"",IF(D112&lt;=リスト!$A$5,リスト!$D$2,IF(D112=リスト!$A$6,リスト!$D$3,IF(D112=リスト!$A$7,リスト!$D$4,""))))</f>
        <v/>
      </c>
      <c r="AG112" s="255" t="str" cm="1">
        <f t="array" ref="AG112">IFERROR(INDEX(加味率リスト!$A$2:$J$25,MATCH(D112&amp;AF112,加味率リスト!$A$2:$A$25&amp;加味率リスト!$B$2:$B$25,0),10),"")</f>
        <v/>
      </c>
      <c r="AH112" s="256" t="str">
        <f>IF(S112="","",IF(S112&lt;3,リスト!$E$3,IF(S112&lt;5,リスト!$E$4,IF(S112&lt;7,リスト!$E$5,リスト!$E$6))))</f>
        <v/>
      </c>
      <c r="AI112" s="192" t="str">
        <f t="shared" si="51"/>
        <v/>
      </c>
      <c r="AJ112" s="193" t="str">
        <f t="shared" si="52"/>
        <v/>
      </c>
      <c r="AK112" s="141" t="str">
        <f t="shared" si="53"/>
        <v/>
      </c>
      <c r="AL112" s="194" t="str">
        <f>IFERROR(IF(AD112="","",IF(AE112=リスト!$C$2,"－",ROUND((3.142/4*E112^2*(N112+K112+J112+I112+H112)-3.142/4*(0.82^2*H112+(0.82^2+G112^2)/2*J112+G112^2*K112+(G112^2+E112^2)/2*N112))*(U112*V112+(R112-U112)*W112)/R112,2))),"")</f>
        <v/>
      </c>
      <c r="AM112" s="195" t="str">
        <f>IFERROR(IF(AD112="","",IF(AE112=リスト!$C$2,T112,T112+AL112)),"")</f>
        <v/>
      </c>
      <c r="AN112" s="195" t="str">
        <f>IFERROR(IF(AD112="","",IF(AE112=リスト!$C$2,3.142*E112*U112*AA112*V112*U112/2*TAN(X112/180*3.142),3.142*G112*U112*AA112*V112*U112/2*TAN(X112/180*3.142))),"")</f>
        <v/>
      </c>
      <c r="AO112" s="196" t="str">
        <f t="shared" si="13"/>
        <v/>
      </c>
      <c r="AP112" s="196" t="str">
        <f>IFERROR(IF(AE112=リスト!$C$2,(1-3.142*(E112/((E112+1)*2))^2)*(R112-(1-V112/(Z112+AC112*(W112-Z112)))*U112-(AN112+AM112)/(3.142*(Z112+AC112*(W112-Z112)))*(2/E112)^2)*100,AW112*(AX112-AY112)*100),"")</f>
        <v/>
      </c>
      <c r="AQ112" s="197" t="str">
        <f t="shared" si="14"/>
        <v/>
      </c>
      <c r="AR112" s="195" t="str">
        <f t="shared" si="15"/>
        <v/>
      </c>
      <c r="AS112" s="195" t="str">
        <f t="shared" si="16"/>
        <v/>
      </c>
      <c r="AT112" s="195" t="str">
        <f t="shared" si="17"/>
        <v/>
      </c>
      <c r="AU112" s="193" t="str">
        <f t="shared" si="18"/>
        <v/>
      </c>
      <c r="AV112" s="193" t="str">
        <f>IF(OR(AD112=リスト!$B$3,AD112=リスト!$B$5,許容浮上量&lt;AP112),AD112,リスト!$B$5)</f>
        <v/>
      </c>
      <c r="AW112" s="198" t="str">
        <f t="shared" si="19"/>
        <v/>
      </c>
      <c r="AX112" s="199" t="str">
        <f t="shared" si="20"/>
        <v/>
      </c>
      <c r="AY112" s="205" t="str">
        <f t="shared" si="21"/>
        <v/>
      </c>
      <c r="AZ112" s="204" t="str">
        <f>IF(OR(BO112=リスト!$B$3,BO112=リスト!$B$5,BO112=""),"","10^-2")</f>
        <v/>
      </c>
      <c r="BA112" s="200" t="str">
        <f>IF(OR(BO112=リスト!$B$3,BO112=リスト!$B$5,BO112=""),"",2)</f>
        <v/>
      </c>
      <c r="BB112" s="195" t="str">
        <f>IFERROR(IF(OR(BO112=リスト!$B$3,BO112=リスト!$B$5,BO112=""),"",V112*U112+(R112-U112)/2*(W112-Z112)),"")</f>
        <v/>
      </c>
      <c r="BC112" s="195" t="str">
        <f>IF(OR(BO112=リスト!$B$3,BO112=リスト!$B$5,BO112=""),"",40)</f>
        <v/>
      </c>
      <c r="BD112" s="195" t="str">
        <f t="shared" si="22"/>
        <v/>
      </c>
      <c r="BE112" s="195" t="str">
        <f t="shared" si="23"/>
        <v/>
      </c>
      <c r="BF112" s="195" t="str">
        <f t="shared" si="24"/>
        <v/>
      </c>
      <c r="BG112" s="195" t="str">
        <f>IF(OR(BO112=リスト!$B$3,BO112=リスト!$B$5,BO112=""),"",0.6)</f>
        <v/>
      </c>
      <c r="BH112" s="201" t="str">
        <f>IF(OR(BO112=リスト!$B$3,BO112=リスト!$B$5,BO112=""),"",AG112)</f>
        <v/>
      </c>
      <c r="BI112" s="195" t="str">
        <f>IF(OR(BO112=リスト!$B$3,BO112=リスト!$B$5,BO112=""),"",AM112)</f>
        <v/>
      </c>
      <c r="BJ112" s="195" t="str">
        <f>IF(OR(BO112=リスト!$B$3,BO112=リスト!$B$5,BO112=""),"",AN112)</f>
        <v/>
      </c>
      <c r="BK112" s="202" t="str">
        <f>IFERROR(IF(BM112=リスト!$C$2,(1-3.142*(E112/(2*(E112+1)))^2)*(R112-(1-AG112*V112/(Z112+AG112*BG112*(W112-Z112)))*U112-(AN112+AM112)/(3.142*(Z112+AG112*BG112*(W112-Z112)))*(2/E112)^2)*100,(AW112*(BV112-BX112)*100)),"")</f>
        <v/>
      </c>
      <c r="BL112" s="202" t="str">
        <f>IFERROR(IF(BM112=リスト!$C$2,(1-3.142*(E112/(2*(E112+1)))^2)*(R112-(1-AG112*V112/(Z112+AG112*BG112*(W112-Z112)))*U112-(AN112+BF112+AM112)/(3.142*(Z112+AG112*BG112*(W112-Z112)))*(2/E112)^2)*100,(AW112*(BV112-BW112)*100)),"")</f>
        <v/>
      </c>
      <c r="BM112" s="193" t="str">
        <f>IF(OR(BO112=リスト!$B$3,BO112=リスト!$B$5),"",AU112)</f>
        <v/>
      </c>
      <c r="BN112" s="196" t="str">
        <f>IF(OR(BO112=リスト!$B$3,BO112=リスト!$B$5),"",AF112)</f>
        <v/>
      </c>
      <c r="BO112" s="193" t="str">
        <f t="shared" si="25"/>
        <v/>
      </c>
      <c r="BP112" s="193" t="str">
        <f>IF(OR(BO112=リスト!$B$3,BO112=リスト!$B$5,BO112=""),"",IF(許容浮上量+1&lt;=BK112,リスト!$F$2,リスト!$F$3))</f>
        <v/>
      </c>
      <c r="BQ112" s="202" t="str">
        <f>IF(OR(BO112=リスト!$B$3,BO112=リスト!$B$5,BO112=""),"",20)</f>
        <v/>
      </c>
      <c r="BR112" s="195" t="str">
        <f t="shared" si="26"/>
        <v/>
      </c>
      <c r="BS112" s="195" t="str">
        <f t="shared" si="27"/>
        <v/>
      </c>
      <c r="BT112" s="198" t="str">
        <f t="shared" si="28"/>
        <v/>
      </c>
      <c r="BU112" s="198" t="str">
        <f t="shared" si="29"/>
        <v/>
      </c>
      <c r="BV112" s="198" t="str">
        <f t="shared" si="30"/>
        <v/>
      </c>
      <c r="BW112" s="198" t="str">
        <f t="shared" si="31"/>
        <v/>
      </c>
      <c r="BX112" s="205" t="str">
        <f t="shared" si="32"/>
        <v/>
      </c>
      <c r="BY112" s="206" t="str">
        <f>IFERROR(IF(CC112=リスト!$C$2,(CH112-BZ112/(100*CG112))/CI112*CJ112-AN112-AM112,(CH112-BZ112/(100*AW112))/CI112*CJ112-AN112-AM112),"")</f>
        <v/>
      </c>
      <c r="BZ112" s="196" t="str">
        <f>IF(OR(CE112=リスト!$B$3,CE112=リスト!$B$5,CF112=リスト!$F$3,CE112=""),"",許容浮上量)</f>
        <v/>
      </c>
      <c r="CA112" s="198" t="str">
        <f>IF(OR(CE112=リスト!$B$3,CE112=リスト!$B$5,CF112=リスト!$F$3,CE112=""),"",CK112)</f>
        <v/>
      </c>
      <c r="CB112" s="196" t="str">
        <f t="shared" si="33"/>
        <v/>
      </c>
      <c r="CC112" s="193" t="str">
        <f>IF(OR(CE112=リスト!$B$3,CE112=リスト!$B$5,CF112=リスト!$F$3,CE112=""),"",BM112)</f>
        <v/>
      </c>
      <c r="CD112" s="196" t="str">
        <f>IF(OR(CE112=リスト!$B$3,CE112=リスト!$B$5,CF112=リスト!$F$3,CE112=""),"",AH112)</f>
        <v/>
      </c>
      <c r="CE112" s="193" t="str">
        <f t="shared" si="54"/>
        <v/>
      </c>
      <c r="CF112" s="193" t="str">
        <f t="shared" si="55"/>
        <v/>
      </c>
      <c r="CG112" s="198" t="str">
        <f t="shared" si="36"/>
        <v/>
      </c>
      <c r="CH112" s="198" t="str">
        <f t="shared" si="37"/>
        <v/>
      </c>
      <c r="CI112" s="198" t="str">
        <f t="shared" si="38"/>
        <v/>
      </c>
      <c r="CJ112" s="198" t="str">
        <f t="shared" si="39"/>
        <v/>
      </c>
      <c r="CK112" s="205" t="str">
        <f t="shared" si="40"/>
        <v/>
      </c>
      <c r="CL112" s="204" t="str">
        <f>IF(AND(CE112=リスト!$B$4,CF112=リスト!$F$2),リスト!$B$3,CE112)</f>
        <v/>
      </c>
      <c r="CM112" s="193" t="str">
        <f>IF(CL112=リスト!$B$3,"",IF(CL112=リスト!$B$5,"("&amp;リスト!$F$3&amp;")",CF112))</f>
        <v/>
      </c>
      <c r="CN112" s="196" t="str">
        <f>IF(CL112=リスト!$B$3,"",AF112)</f>
        <v/>
      </c>
      <c r="CO112" s="196" t="str">
        <f>IF(OR(CL112=リスト!$B$3,CL112=リスト!$B$5,CL112=リスト!$B$4),"",CD112)</f>
        <v/>
      </c>
      <c r="CP112" s="196" t="str">
        <f>IF(OR(CL112=リスト!$B$3,CL112=リスト!$B$5),"",IF(CB112&lt;40,40,CB112))</f>
        <v/>
      </c>
      <c r="CQ112" s="203" t="str">
        <f>IF(CL112=リスト!$B$5,リスト!$G$2,"")</f>
        <v/>
      </c>
    </row>
    <row r="113" spans="2:95" ht="26.25" customHeight="1">
      <c r="B113" s="243">
        <v>50</v>
      </c>
      <c r="C113" s="244"/>
      <c r="D113" s="245"/>
      <c r="E113" s="246"/>
      <c r="F113" s="246"/>
      <c r="G113" s="247" t="str">
        <f>IF(AE113=リスト!$C$2,"－",IF(AE113=リスト!$C$3,1.05,""))</f>
        <v/>
      </c>
      <c r="H113" s="246"/>
      <c r="I113" s="246"/>
      <c r="J113" s="246"/>
      <c r="K113" s="246"/>
      <c r="L113" s="246"/>
      <c r="M113" s="246"/>
      <c r="N113" s="246"/>
      <c r="O113" s="246"/>
      <c r="P113" s="246"/>
      <c r="Q113" s="246"/>
      <c r="R113" s="248">
        <f t="shared" si="41"/>
        <v>0</v>
      </c>
      <c r="S113" s="247" t="str">
        <f t="shared" si="42"/>
        <v/>
      </c>
      <c r="T113" s="247"/>
      <c r="U113" s="247"/>
      <c r="V113" s="245" t="str">
        <f t="shared" si="43"/>
        <v/>
      </c>
      <c r="W113" s="245" t="str">
        <f t="shared" si="44"/>
        <v/>
      </c>
      <c r="X113" s="245" t="str">
        <f t="shared" si="45"/>
        <v/>
      </c>
      <c r="Y113" s="245" t="str">
        <f t="shared" si="46"/>
        <v/>
      </c>
      <c r="Z113" s="249" t="str">
        <f t="shared" si="47"/>
        <v/>
      </c>
      <c r="AA113" s="250" t="str">
        <f t="shared" si="48"/>
        <v/>
      </c>
      <c r="AB113" s="250" t="str">
        <f t="shared" si="49"/>
        <v/>
      </c>
      <c r="AC113" s="251" t="str">
        <f t="shared" si="50"/>
        <v/>
      </c>
      <c r="AD113" s="252" t="str">
        <f>IF(OR(C113="",D113=""),"",IF(OR(10&lt;=S113,2.2&lt;F113),リスト!$B$3,IF(OR(D113=リスト!$A$2,F113&lt;0.9,S113&lt;=1.5),リスト!$B$4,リスト!$B$2)))</f>
        <v/>
      </c>
      <c r="AE113" s="253" t="str">
        <f>IF(OR(C113="",AD113=""),"",IF(N113="",リスト!$C$2,リスト!$C$3))</f>
        <v/>
      </c>
      <c r="AF113" s="254" t="str">
        <f>IF(OR(C113="",AD113=""),"",IF(D113&lt;=リスト!$A$5,リスト!$D$2,IF(D113=リスト!$A$6,リスト!$D$3,IF(D113=リスト!$A$7,リスト!$D$4,""))))</f>
        <v/>
      </c>
      <c r="AG113" s="255" t="str" cm="1">
        <f t="array" ref="AG113">IFERROR(INDEX(加味率リスト!$A$2:$J$25,MATCH(D113&amp;AF113,加味率リスト!$A$2:$A$25&amp;加味率リスト!$B$2:$B$25,0),10),"")</f>
        <v/>
      </c>
      <c r="AH113" s="256" t="str">
        <f>IF(S113="","",IF(S113&lt;3,リスト!$E$3,IF(S113&lt;5,リスト!$E$4,IF(S113&lt;7,リスト!$E$5,リスト!$E$6))))</f>
        <v/>
      </c>
      <c r="AI113" s="192" t="str">
        <f t="shared" si="51"/>
        <v/>
      </c>
      <c r="AJ113" s="193" t="str">
        <f t="shared" si="52"/>
        <v/>
      </c>
      <c r="AK113" s="141" t="str">
        <f t="shared" si="53"/>
        <v/>
      </c>
      <c r="AL113" s="194" t="str">
        <f>IFERROR(IF(AD113="","",IF(AE113=リスト!$C$2,"－",ROUND((3.142/4*E113^2*(N113+K113+J113+I113+H113)-3.142/4*(0.82^2*H113+(0.82^2+G113^2)/2*J113+G113^2*K113+(G113^2+E113^2)/2*N113))*(U113*V113+(R113-U113)*W113)/R113,2))),"")</f>
        <v/>
      </c>
      <c r="AM113" s="195" t="str">
        <f>IFERROR(IF(AD113="","",IF(AE113=リスト!$C$2,T113,T113+AL113)),"")</f>
        <v/>
      </c>
      <c r="AN113" s="195" t="str">
        <f>IFERROR(IF(AD113="","",IF(AE113=リスト!$C$2,3.142*E113*U113*AA113*V113*U113/2*TAN(X113/180*3.142),3.142*G113*U113*AA113*V113*U113/2*TAN(X113/180*3.142))),"")</f>
        <v/>
      </c>
      <c r="AO113" s="196" t="str">
        <f t="shared" si="13"/>
        <v/>
      </c>
      <c r="AP113" s="196" t="str">
        <f>IFERROR(IF(AE113=リスト!$C$2,(1-3.142*(E113/((E113+1)*2))^2)*(R113-(1-V113/(Z113+AC113*(W113-Z113)))*U113-(AN113+AM113)/(3.142*(Z113+AC113*(W113-Z113)))*(2/E113)^2)*100,AW113*(AX113-AY113)*100),"")</f>
        <v/>
      </c>
      <c r="AQ113" s="197" t="str">
        <f t="shared" si="14"/>
        <v/>
      </c>
      <c r="AR113" s="195" t="str">
        <f t="shared" si="15"/>
        <v/>
      </c>
      <c r="AS113" s="195" t="str">
        <f t="shared" si="16"/>
        <v/>
      </c>
      <c r="AT113" s="195" t="str">
        <f t="shared" si="17"/>
        <v/>
      </c>
      <c r="AU113" s="193" t="str">
        <f t="shared" si="18"/>
        <v/>
      </c>
      <c r="AV113" s="193" t="str">
        <f>IF(OR(AD113=リスト!$B$3,AD113=リスト!$B$5,許容浮上量&lt;AP113),AD113,リスト!$B$5)</f>
        <v/>
      </c>
      <c r="AW113" s="198" t="str">
        <f t="shared" si="19"/>
        <v/>
      </c>
      <c r="AX113" s="199" t="str">
        <f t="shared" si="20"/>
        <v/>
      </c>
      <c r="AY113" s="205" t="str">
        <f t="shared" si="21"/>
        <v/>
      </c>
      <c r="AZ113" s="204" t="str">
        <f>IF(OR(BO113=リスト!$B$3,BO113=リスト!$B$5,BO113=""),"","10^-2")</f>
        <v/>
      </c>
      <c r="BA113" s="200" t="str">
        <f>IF(OR(BO113=リスト!$B$3,BO113=リスト!$B$5,BO113=""),"",2)</f>
        <v/>
      </c>
      <c r="BB113" s="195" t="str">
        <f>IFERROR(IF(OR(BO113=リスト!$B$3,BO113=リスト!$B$5,BO113=""),"",V113*U113+(R113-U113)/2*(W113-Z113)),"")</f>
        <v/>
      </c>
      <c r="BC113" s="195" t="str">
        <f>IF(OR(BO113=リスト!$B$3,BO113=リスト!$B$5,BO113=""),"",40)</f>
        <v/>
      </c>
      <c r="BD113" s="195" t="str">
        <f t="shared" si="22"/>
        <v/>
      </c>
      <c r="BE113" s="195" t="str">
        <f t="shared" si="23"/>
        <v/>
      </c>
      <c r="BF113" s="195" t="str">
        <f t="shared" si="24"/>
        <v/>
      </c>
      <c r="BG113" s="195" t="str">
        <f>IF(OR(BO113=リスト!$B$3,BO113=リスト!$B$5,BO113=""),"",0.6)</f>
        <v/>
      </c>
      <c r="BH113" s="201" t="str">
        <f>IF(OR(BO113=リスト!$B$3,BO113=リスト!$B$5,BO113=""),"",AG113)</f>
        <v/>
      </c>
      <c r="BI113" s="195" t="str">
        <f>IF(OR(BO113=リスト!$B$3,BO113=リスト!$B$5,BO113=""),"",AM113)</f>
        <v/>
      </c>
      <c r="BJ113" s="195" t="str">
        <f>IF(OR(BO113=リスト!$B$3,BO113=リスト!$B$5,BO113=""),"",AN113)</f>
        <v/>
      </c>
      <c r="BK113" s="202" t="str">
        <f>IFERROR(IF(BM113=リスト!$C$2,(1-3.142*(E113/(2*(E113+1)))^2)*(R113-(1-AG113*V113/(Z113+AG113*BG113*(W113-Z113)))*U113-(AN113+AM113)/(3.142*(Z113+AG113*BG113*(W113-Z113)))*(2/E113)^2)*100,(AW113*(BV113-BX113)*100)),"")</f>
        <v/>
      </c>
      <c r="BL113" s="202" t="str">
        <f>IFERROR(IF(BM113=リスト!$C$2,(1-3.142*(E113/(2*(E113+1)))^2)*(R113-(1-AG113*V113/(Z113+AG113*BG113*(W113-Z113)))*U113-(AN113+BF113+AM113)/(3.142*(Z113+AG113*BG113*(W113-Z113)))*(2/E113)^2)*100,(AW113*(BV113-BW113)*100)),"")</f>
        <v/>
      </c>
      <c r="BM113" s="193" t="str">
        <f>IF(OR(BO113=リスト!$B$3,BO113=リスト!$B$5),"",AU113)</f>
        <v/>
      </c>
      <c r="BN113" s="196" t="str">
        <f>IF(OR(BO113=リスト!$B$3,BO113=リスト!$B$5),"",AF113)</f>
        <v/>
      </c>
      <c r="BO113" s="193" t="str">
        <f t="shared" si="25"/>
        <v/>
      </c>
      <c r="BP113" s="193" t="str">
        <f>IF(OR(BO113=リスト!$B$3,BO113=リスト!$B$5,BO113=""),"",IF(許容浮上量+1&lt;=BK113,リスト!$F$2,リスト!$F$3))</f>
        <v/>
      </c>
      <c r="BQ113" s="202" t="str">
        <f>IF(OR(BO113=リスト!$B$3,BO113=リスト!$B$5,BO113=""),"",20)</f>
        <v/>
      </c>
      <c r="BR113" s="195" t="str">
        <f t="shared" si="26"/>
        <v/>
      </c>
      <c r="BS113" s="195" t="str">
        <f t="shared" si="27"/>
        <v/>
      </c>
      <c r="BT113" s="198" t="str">
        <f t="shared" si="28"/>
        <v/>
      </c>
      <c r="BU113" s="198" t="str">
        <f t="shared" si="29"/>
        <v/>
      </c>
      <c r="BV113" s="198" t="str">
        <f t="shared" si="30"/>
        <v/>
      </c>
      <c r="BW113" s="198" t="str">
        <f t="shared" si="31"/>
        <v/>
      </c>
      <c r="BX113" s="205" t="str">
        <f t="shared" si="32"/>
        <v/>
      </c>
      <c r="BY113" s="206" t="str">
        <f>IFERROR(IF(CC113=リスト!$C$2,(CH113-BZ113/(100*CG113))/CI113*CJ113-AN113-AM113,(CH113-BZ113/(100*AW113))/CI113*CJ113-AN113-AM113),"")</f>
        <v/>
      </c>
      <c r="BZ113" s="196" t="str">
        <f>IF(OR(CE113=リスト!$B$3,CE113=リスト!$B$5,CF113=リスト!$F$3,CE113=""),"",許容浮上量)</f>
        <v/>
      </c>
      <c r="CA113" s="198" t="str">
        <f>IF(OR(CE113=リスト!$B$3,CE113=リスト!$B$5,CF113=リスト!$F$3,CE113=""),"",CK113)</f>
        <v/>
      </c>
      <c r="CB113" s="196" t="str">
        <f t="shared" si="33"/>
        <v/>
      </c>
      <c r="CC113" s="193" t="str">
        <f>IF(OR(CE113=リスト!$B$3,CE113=リスト!$B$5,CF113=リスト!$F$3,CE113=""),"",BM113)</f>
        <v/>
      </c>
      <c r="CD113" s="196" t="str">
        <f>IF(OR(CE113=リスト!$B$3,CE113=リスト!$B$5,CF113=リスト!$F$3,CE113=""),"",AH113)</f>
        <v/>
      </c>
      <c r="CE113" s="193" t="str">
        <f t="shared" si="54"/>
        <v/>
      </c>
      <c r="CF113" s="193" t="str">
        <f t="shared" si="55"/>
        <v/>
      </c>
      <c r="CG113" s="198" t="str">
        <f t="shared" si="36"/>
        <v/>
      </c>
      <c r="CH113" s="198" t="str">
        <f t="shared" si="37"/>
        <v/>
      </c>
      <c r="CI113" s="198" t="str">
        <f t="shared" si="38"/>
        <v/>
      </c>
      <c r="CJ113" s="198" t="str">
        <f t="shared" si="39"/>
        <v/>
      </c>
      <c r="CK113" s="205" t="str">
        <f t="shared" si="40"/>
        <v/>
      </c>
      <c r="CL113" s="204" t="str">
        <f>IF(AND(CE113=リスト!$B$4,CF113=リスト!$F$2),リスト!$B$3,CE113)</f>
        <v/>
      </c>
      <c r="CM113" s="193" t="str">
        <f>IF(CL113=リスト!$B$3,"",IF(CL113=リスト!$B$5,"("&amp;リスト!$F$3&amp;")",CF113))</f>
        <v/>
      </c>
      <c r="CN113" s="196" t="str">
        <f>IF(CL113=リスト!$B$3,"",AF113)</f>
        <v/>
      </c>
      <c r="CO113" s="196" t="str">
        <f>IF(OR(CL113=リスト!$B$3,CL113=リスト!$B$5,CL113=リスト!$B$4),"",CD113)</f>
        <v/>
      </c>
      <c r="CP113" s="196" t="str">
        <f>IF(OR(CL113=リスト!$B$3,CL113=リスト!$B$5),"",IF(CB113&lt;40,40,CB113))</f>
        <v/>
      </c>
      <c r="CQ113" s="203" t="str">
        <f>IF(CL113=リスト!$B$5,リスト!$G$2,"")</f>
        <v/>
      </c>
    </row>
    <row r="114" spans="2:95" ht="26.25" customHeight="1">
      <c r="B114" s="243">
        <v>51</v>
      </c>
      <c r="C114" s="244"/>
      <c r="D114" s="245"/>
      <c r="E114" s="246"/>
      <c r="F114" s="246"/>
      <c r="G114" s="247" t="str">
        <f>IF(AE114=リスト!$C$2,"－",IF(AE114=リスト!$C$3,1.05,""))</f>
        <v/>
      </c>
      <c r="H114" s="246"/>
      <c r="I114" s="246"/>
      <c r="J114" s="246"/>
      <c r="K114" s="246"/>
      <c r="L114" s="246"/>
      <c r="M114" s="246"/>
      <c r="N114" s="246"/>
      <c r="O114" s="246"/>
      <c r="P114" s="246"/>
      <c r="Q114" s="246"/>
      <c r="R114" s="248">
        <f t="shared" si="41"/>
        <v>0</v>
      </c>
      <c r="S114" s="247" t="str">
        <f t="shared" si="42"/>
        <v/>
      </c>
      <c r="T114" s="247"/>
      <c r="U114" s="247"/>
      <c r="V114" s="245" t="str">
        <f t="shared" si="43"/>
        <v/>
      </c>
      <c r="W114" s="245" t="str">
        <f t="shared" si="44"/>
        <v/>
      </c>
      <c r="X114" s="245" t="str">
        <f t="shared" si="45"/>
        <v/>
      </c>
      <c r="Y114" s="245" t="str">
        <f t="shared" si="46"/>
        <v/>
      </c>
      <c r="Z114" s="249" t="str">
        <f t="shared" si="47"/>
        <v/>
      </c>
      <c r="AA114" s="250" t="str">
        <f t="shared" si="48"/>
        <v/>
      </c>
      <c r="AB114" s="250" t="str">
        <f t="shared" si="49"/>
        <v/>
      </c>
      <c r="AC114" s="251" t="str">
        <f t="shared" si="50"/>
        <v/>
      </c>
      <c r="AD114" s="252" t="str">
        <f>IF(OR(C114="",D114=""),"",IF(OR(10&lt;=S114,2.2&lt;F114),リスト!$B$3,IF(OR(D114=リスト!$A$2,F114&lt;0.9,S114&lt;=1.5),リスト!$B$4,リスト!$B$2)))</f>
        <v/>
      </c>
      <c r="AE114" s="253" t="str">
        <f>IF(OR(C114="",AD114=""),"",IF(N114="",リスト!$C$2,リスト!$C$3))</f>
        <v/>
      </c>
      <c r="AF114" s="254" t="str">
        <f>IF(OR(C114="",AD114=""),"",IF(D114&lt;=リスト!$A$5,リスト!$D$2,IF(D114=リスト!$A$6,リスト!$D$3,IF(D114=リスト!$A$7,リスト!$D$4,""))))</f>
        <v/>
      </c>
      <c r="AG114" s="255" t="str" cm="1">
        <f t="array" ref="AG114">IFERROR(INDEX(加味率リスト!$A$2:$J$25,MATCH(D114&amp;AF114,加味率リスト!$A$2:$A$25&amp;加味率リスト!$B$2:$B$25,0),10),"")</f>
        <v/>
      </c>
      <c r="AH114" s="256" t="str">
        <f>IF(S114="","",IF(S114&lt;3,リスト!$E$3,IF(S114&lt;5,リスト!$E$4,IF(S114&lt;7,リスト!$E$5,リスト!$E$6))))</f>
        <v/>
      </c>
      <c r="AI114" s="192" t="str">
        <f t="shared" si="51"/>
        <v/>
      </c>
      <c r="AJ114" s="193" t="str">
        <f t="shared" si="52"/>
        <v/>
      </c>
      <c r="AK114" s="141" t="str">
        <f t="shared" si="53"/>
        <v/>
      </c>
      <c r="AL114" s="194" t="str">
        <f>IFERROR(IF(AD114="","",IF(AE114=リスト!$C$2,"－",ROUND((3.142/4*E114^2*(N114+K114+J114+I114+H114)-3.142/4*(0.82^2*H114+(0.82^2+G114^2)/2*J114+G114^2*K114+(G114^2+E114^2)/2*N114))*(U114*V114+(R114-U114)*W114)/R114,2))),"")</f>
        <v/>
      </c>
      <c r="AM114" s="195" t="str">
        <f>IFERROR(IF(AD114="","",IF(AE114=リスト!$C$2,T114,T114+AL114)),"")</f>
        <v/>
      </c>
      <c r="AN114" s="195" t="str">
        <f>IFERROR(IF(AD114="","",IF(AE114=リスト!$C$2,3.142*E114*U114*AA114*V114*U114/2*TAN(X114/180*3.142),3.142*G114*U114*AA114*V114*U114/2*TAN(X114/180*3.142))),"")</f>
        <v/>
      </c>
      <c r="AO114" s="196" t="str">
        <f t="shared" si="13"/>
        <v/>
      </c>
      <c r="AP114" s="196" t="str">
        <f>IFERROR(IF(AE114=リスト!$C$2,(1-3.142*(E114/((E114+1)*2))^2)*(R114-(1-V114/(Z114+AC114*(W114-Z114)))*U114-(AN114+AM114)/(3.142*(Z114+AC114*(W114-Z114)))*(2/E114)^2)*100,AW114*(AX114-AY114)*100),"")</f>
        <v/>
      </c>
      <c r="AQ114" s="197" t="str">
        <f t="shared" si="14"/>
        <v/>
      </c>
      <c r="AR114" s="195" t="str">
        <f t="shared" si="15"/>
        <v/>
      </c>
      <c r="AS114" s="195" t="str">
        <f t="shared" si="16"/>
        <v/>
      </c>
      <c r="AT114" s="195" t="str">
        <f t="shared" si="17"/>
        <v/>
      </c>
      <c r="AU114" s="193" t="str">
        <f t="shared" si="18"/>
        <v/>
      </c>
      <c r="AV114" s="193" t="str">
        <f>IF(OR(AD114=リスト!$B$3,AD114=リスト!$B$5,許容浮上量&lt;AP114),AD114,リスト!$B$5)</f>
        <v/>
      </c>
      <c r="AW114" s="198" t="str">
        <f t="shared" si="19"/>
        <v/>
      </c>
      <c r="AX114" s="199" t="str">
        <f t="shared" si="20"/>
        <v/>
      </c>
      <c r="AY114" s="205" t="str">
        <f t="shared" si="21"/>
        <v/>
      </c>
      <c r="AZ114" s="204" t="str">
        <f>IF(OR(BO114=リスト!$B$3,BO114=リスト!$B$5,BO114=""),"","10^-2")</f>
        <v/>
      </c>
      <c r="BA114" s="200" t="str">
        <f>IF(OR(BO114=リスト!$B$3,BO114=リスト!$B$5,BO114=""),"",2)</f>
        <v/>
      </c>
      <c r="BB114" s="195" t="str">
        <f>IFERROR(IF(OR(BO114=リスト!$B$3,BO114=リスト!$B$5,BO114=""),"",V114*U114+(R114-U114)/2*(W114-Z114)),"")</f>
        <v/>
      </c>
      <c r="BC114" s="195" t="str">
        <f>IF(OR(BO114=リスト!$B$3,BO114=リスト!$B$5,BO114=""),"",40)</f>
        <v/>
      </c>
      <c r="BD114" s="195" t="str">
        <f t="shared" si="22"/>
        <v/>
      </c>
      <c r="BE114" s="195" t="str">
        <f t="shared" si="23"/>
        <v/>
      </c>
      <c r="BF114" s="195" t="str">
        <f t="shared" si="24"/>
        <v/>
      </c>
      <c r="BG114" s="195" t="str">
        <f>IF(OR(BO114=リスト!$B$3,BO114=リスト!$B$5,BO114=""),"",0.6)</f>
        <v/>
      </c>
      <c r="BH114" s="201" t="str">
        <f>IF(OR(BO114=リスト!$B$3,BO114=リスト!$B$5,BO114=""),"",AG114)</f>
        <v/>
      </c>
      <c r="BI114" s="195" t="str">
        <f>IF(OR(BO114=リスト!$B$3,BO114=リスト!$B$5,BO114=""),"",AM114)</f>
        <v/>
      </c>
      <c r="BJ114" s="195" t="str">
        <f>IF(OR(BO114=リスト!$B$3,BO114=リスト!$B$5,BO114=""),"",AN114)</f>
        <v/>
      </c>
      <c r="BK114" s="202" t="str">
        <f>IFERROR(IF(BM114=リスト!$C$2,(1-3.142*(E114/(2*(E114+1)))^2)*(R114-(1-AG114*V114/(Z114+AG114*BG114*(W114-Z114)))*U114-(AN114+AM114)/(3.142*(Z114+AG114*BG114*(W114-Z114)))*(2/E114)^2)*100,(AW114*(BV114-BX114)*100)),"")</f>
        <v/>
      </c>
      <c r="BL114" s="202" t="str">
        <f>IFERROR(IF(BM114=リスト!$C$2,(1-3.142*(E114/(2*(E114+1)))^2)*(R114-(1-AG114*V114/(Z114+AG114*BG114*(W114-Z114)))*U114-(AN114+BF114+AM114)/(3.142*(Z114+AG114*BG114*(W114-Z114)))*(2/E114)^2)*100,(AW114*(BV114-BW114)*100)),"")</f>
        <v/>
      </c>
      <c r="BM114" s="193" t="str">
        <f>IF(OR(BO114=リスト!$B$3,BO114=リスト!$B$5),"",AU114)</f>
        <v/>
      </c>
      <c r="BN114" s="196" t="str">
        <f>IF(OR(BO114=リスト!$B$3,BO114=リスト!$B$5),"",AF114)</f>
        <v/>
      </c>
      <c r="BO114" s="193" t="str">
        <f t="shared" si="25"/>
        <v/>
      </c>
      <c r="BP114" s="193" t="str">
        <f>IF(OR(BO114=リスト!$B$3,BO114=リスト!$B$5,BO114=""),"",IF(許容浮上量+1&lt;=BK114,リスト!$F$2,リスト!$F$3))</f>
        <v/>
      </c>
      <c r="BQ114" s="202" t="str">
        <f>IF(OR(BO114=リスト!$B$3,BO114=リスト!$B$5,BO114=""),"",20)</f>
        <v/>
      </c>
      <c r="BR114" s="195" t="str">
        <f t="shared" si="26"/>
        <v/>
      </c>
      <c r="BS114" s="195" t="str">
        <f t="shared" si="27"/>
        <v/>
      </c>
      <c r="BT114" s="198" t="str">
        <f t="shared" si="28"/>
        <v/>
      </c>
      <c r="BU114" s="198" t="str">
        <f t="shared" si="29"/>
        <v/>
      </c>
      <c r="BV114" s="198" t="str">
        <f t="shared" si="30"/>
        <v/>
      </c>
      <c r="BW114" s="198" t="str">
        <f t="shared" si="31"/>
        <v/>
      </c>
      <c r="BX114" s="205" t="str">
        <f t="shared" si="32"/>
        <v/>
      </c>
      <c r="BY114" s="206" t="str">
        <f>IFERROR(IF(CC114=リスト!$C$2,(CH114-BZ114/(100*CG114))/CI114*CJ114-AN114-AM114,(CH114-BZ114/(100*AW114))/CI114*CJ114-AN114-AM114),"")</f>
        <v/>
      </c>
      <c r="BZ114" s="196" t="str">
        <f>IF(OR(CE114=リスト!$B$3,CE114=リスト!$B$5,CF114=リスト!$F$3,CE114=""),"",許容浮上量)</f>
        <v/>
      </c>
      <c r="CA114" s="198" t="str">
        <f>IF(OR(CE114=リスト!$B$3,CE114=リスト!$B$5,CF114=リスト!$F$3,CE114=""),"",CK114)</f>
        <v/>
      </c>
      <c r="CB114" s="196" t="str">
        <f t="shared" si="33"/>
        <v/>
      </c>
      <c r="CC114" s="193" t="str">
        <f>IF(OR(CE114=リスト!$B$3,CE114=リスト!$B$5,CF114=リスト!$F$3,CE114=""),"",BM114)</f>
        <v/>
      </c>
      <c r="CD114" s="196" t="str">
        <f>IF(OR(CE114=リスト!$B$3,CE114=リスト!$B$5,CF114=リスト!$F$3,CE114=""),"",AH114)</f>
        <v/>
      </c>
      <c r="CE114" s="193" t="str">
        <f t="shared" si="54"/>
        <v/>
      </c>
      <c r="CF114" s="193" t="str">
        <f t="shared" si="55"/>
        <v/>
      </c>
      <c r="CG114" s="198" t="str">
        <f t="shared" si="36"/>
        <v/>
      </c>
      <c r="CH114" s="198" t="str">
        <f t="shared" si="37"/>
        <v/>
      </c>
      <c r="CI114" s="198" t="str">
        <f t="shared" si="38"/>
        <v/>
      </c>
      <c r="CJ114" s="198" t="str">
        <f t="shared" si="39"/>
        <v/>
      </c>
      <c r="CK114" s="205" t="str">
        <f t="shared" si="40"/>
        <v/>
      </c>
      <c r="CL114" s="204" t="str">
        <f>IF(AND(CE114=リスト!$B$4,CF114=リスト!$F$2),リスト!$B$3,CE114)</f>
        <v/>
      </c>
      <c r="CM114" s="193" t="str">
        <f>IF(CL114=リスト!$B$3,"",IF(CL114=リスト!$B$5,"("&amp;リスト!$F$3&amp;")",CF114))</f>
        <v/>
      </c>
      <c r="CN114" s="196" t="str">
        <f>IF(CL114=リスト!$B$3,"",AF114)</f>
        <v/>
      </c>
      <c r="CO114" s="196" t="str">
        <f>IF(OR(CL114=リスト!$B$3,CL114=リスト!$B$5,CL114=リスト!$B$4),"",CD114)</f>
        <v/>
      </c>
      <c r="CP114" s="196" t="str">
        <f>IF(OR(CL114=リスト!$B$3,CL114=リスト!$B$5),"",IF(CB114&lt;40,40,CB114))</f>
        <v/>
      </c>
      <c r="CQ114" s="203" t="str">
        <f>IF(CL114=リスト!$B$5,リスト!$G$2,"")</f>
        <v/>
      </c>
    </row>
    <row r="115" spans="2:95" ht="26.25" customHeight="1">
      <c r="B115" s="243">
        <v>52</v>
      </c>
      <c r="C115" s="244"/>
      <c r="D115" s="245"/>
      <c r="E115" s="246"/>
      <c r="F115" s="246"/>
      <c r="G115" s="247" t="str">
        <f>IF(AE115=リスト!$C$2,"－",IF(AE115=リスト!$C$3,1.05,""))</f>
        <v/>
      </c>
      <c r="H115" s="246"/>
      <c r="I115" s="246"/>
      <c r="J115" s="246"/>
      <c r="K115" s="246"/>
      <c r="L115" s="246"/>
      <c r="M115" s="246"/>
      <c r="N115" s="246"/>
      <c r="O115" s="246"/>
      <c r="P115" s="246"/>
      <c r="Q115" s="246"/>
      <c r="R115" s="248">
        <f t="shared" si="41"/>
        <v>0</v>
      </c>
      <c r="S115" s="247" t="str">
        <f t="shared" si="42"/>
        <v/>
      </c>
      <c r="T115" s="247"/>
      <c r="U115" s="247"/>
      <c r="V115" s="245" t="str">
        <f t="shared" si="43"/>
        <v/>
      </c>
      <c r="W115" s="245" t="str">
        <f t="shared" si="44"/>
        <v/>
      </c>
      <c r="X115" s="245" t="str">
        <f t="shared" si="45"/>
        <v/>
      </c>
      <c r="Y115" s="245" t="str">
        <f t="shared" si="46"/>
        <v/>
      </c>
      <c r="Z115" s="249" t="str">
        <f t="shared" si="47"/>
        <v/>
      </c>
      <c r="AA115" s="250" t="str">
        <f t="shared" si="48"/>
        <v/>
      </c>
      <c r="AB115" s="250" t="str">
        <f t="shared" si="49"/>
        <v/>
      </c>
      <c r="AC115" s="251" t="str">
        <f t="shared" si="50"/>
        <v/>
      </c>
      <c r="AD115" s="252" t="str">
        <f>IF(OR(C115="",D115=""),"",IF(OR(10&lt;=S115,2.2&lt;F115),リスト!$B$3,IF(OR(D115=リスト!$A$2,F115&lt;0.9,S115&lt;=1.5),リスト!$B$4,リスト!$B$2)))</f>
        <v/>
      </c>
      <c r="AE115" s="253" t="str">
        <f>IF(OR(C115="",AD115=""),"",IF(N115="",リスト!$C$2,リスト!$C$3))</f>
        <v/>
      </c>
      <c r="AF115" s="254" t="str">
        <f>IF(OR(C115="",AD115=""),"",IF(D115&lt;=リスト!$A$5,リスト!$D$2,IF(D115=リスト!$A$6,リスト!$D$3,IF(D115=リスト!$A$7,リスト!$D$4,""))))</f>
        <v/>
      </c>
      <c r="AG115" s="255" t="str" cm="1">
        <f t="array" ref="AG115">IFERROR(INDEX(加味率リスト!$A$2:$J$25,MATCH(D115&amp;AF115,加味率リスト!$A$2:$A$25&amp;加味率リスト!$B$2:$B$25,0),10),"")</f>
        <v/>
      </c>
      <c r="AH115" s="256" t="str">
        <f>IF(S115="","",IF(S115&lt;3,リスト!$E$3,IF(S115&lt;5,リスト!$E$4,IF(S115&lt;7,リスト!$E$5,リスト!$E$6))))</f>
        <v/>
      </c>
      <c r="AI115" s="192" t="str">
        <f t="shared" si="51"/>
        <v/>
      </c>
      <c r="AJ115" s="193" t="str">
        <f t="shared" si="52"/>
        <v/>
      </c>
      <c r="AK115" s="141" t="str">
        <f t="shared" si="53"/>
        <v/>
      </c>
      <c r="AL115" s="194" t="str">
        <f>IFERROR(IF(AD115="","",IF(AE115=リスト!$C$2,"－",ROUND((3.142/4*E115^2*(N115+K115+J115+I115+H115)-3.142/4*(0.82^2*H115+(0.82^2+G115^2)/2*J115+G115^2*K115+(G115^2+E115^2)/2*N115))*(U115*V115+(R115-U115)*W115)/R115,2))),"")</f>
        <v/>
      </c>
      <c r="AM115" s="195" t="str">
        <f>IFERROR(IF(AD115="","",IF(AE115=リスト!$C$2,T115,T115+AL115)),"")</f>
        <v/>
      </c>
      <c r="AN115" s="195" t="str">
        <f>IFERROR(IF(AD115="","",IF(AE115=リスト!$C$2,3.142*E115*U115*AA115*V115*U115/2*TAN(X115/180*3.142),3.142*G115*U115*AA115*V115*U115/2*TAN(X115/180*3.142))),"")</f>
        <v/>
      </c>
      <c r="AO115" s="196" t="str">
        <f t="shared" si="13"/>
        <v/>
      </c>
      <c r="AP115" s="196" t="str">
        <f>IFERROR(IF(AE115=リスト!$C$2,(1-3.142*(E115/((E115+1)*2))^2)*(R115-(1-V115/(Z115+AC115*(W115-Z115)))*U115-(AN115+AM115)/(3.142*(Z115+AC115*(W115-Z115)))*(2/E115)^2)*100,AW115*(AX115-AY115)*100),"")</f>
        <v/>
      </c>
      <c r="AQ115" s="197" t="str">
        <f t="shared" si="14"/>
        <v/>
      </c>
      <c r="AR115" s="195" t="str">
        <f t="shared" si="15"/>
        <v/>
      </c>
      <c r="AS115" s="195" t="str">
        <f t="shared" si="16"/>
        <v/>
      </c>
      <c r="AT115" s="195" t="str">
        <f t="shared" si="17"/>
        <v/>
      </c>
      <c r="AU115" s="193" t="str">
        <f t="shared" si="18"/>
        <v/>
      </c>
      <c r="AV115" s="193" t="str">
        <f>IF(OR(AD115=リスト!$B$3,AD115=リスト!$B$5,許容浮上量&lt;AP115),AD115,リスト!$B$5)</f>
        <v/>
      </c>
      <c r="AW115" s="198" t="str">
        <f t="shared" si="19"/>
        <v/>
      </c>
      <c r="AX115" s="199" t="str">
        <f t="shared" si="20"/>
        <v/>
      </c>
      <c r="AY115" s="205" t="str">
        <f t="shared" si="21"/>
        <v/>
      </c>
      <c r="AZ115" s="204" t="str">
        <f>IF(OR(BO115=リスト!$B$3,BO115=リスト!$B$5,BO115=""),"","10^-2")</f>
        <v/>
      </c>
      <c r="BA115" s="200" t="str">
        <f>IF(OR(BO115=リスト!$B$3,BO115=リスト!$B$5,BO115=""),"",2)</f>
        <v/>
      </c>
      <c r="BB115" s="195" t="str">
        <f>IFERROR(IF(OR(BO115=リスト!$B$3,BO115=リスト!$B$5,BO115=""),"",V115*U115+(R115-U115)/2*(W115-Z115)),"")</f>
        <v/>
      </c>
      <c r="BC115" s="195" t="str">
        <f>IF(OR(BO115=リスト!$B$3,BO115=リスト!$B$5,BO115=""),"",40)</f>
        <v/>
      </c>
      <c r="BD115" s="195" t="str">
        <f t="shared" si="22"/>
        <v/>
      </c>
      <c r="BE115" s="195" t="str">
        <f t="shared" si="23"/>
        <v/>
      </c>
      <c r="BF115" s="195" t="str">
        <f t="shared" si="24"/>
        <v/>
      </c>
      <c r="BG115" s="195" t="str">
        <f>IF(OR(BO115=リスト!$B$3,BO115=リスト!$B$5,BO115=""),"",0.6)</f>
        <v/>
      </c>
      <c r="BH115" s="201" t="str">
        <f>IF(OR(BO115=リスト!$B$3,BO115=リスト!$B$5,BO115=""),"",AG115)</f>
        <v/>
      </c>
      <c r="BI115" s="195" t="str">
        <f>IF(OR(BO115=リスト!$B$3,BO115=リスト!$B$5,BO115=""),"",AM115)</f>
        <v/>
      </c>
      <c r="BJ115" s="195" t="str">
        <f>IF(OR(BO115=リスト!$B$3,BO115=リスト!$B$5,BO115=""),"",AN115)</f>
        <v/>
      </c>
      <c r="BK115" s="202" t="str">
        <f>IFERROR(IF(BM115=リスト!$C$2,(1-3.142*(E115/(2*(E115+1)))^2)*(R115-(1-AG115*V115/(Z115+AG115*BG115*(W115-Z115)))*U115-(AN115+AM115)/(3.142*(Z115+AG115*BG115*(W115-Z115)))*(2/E115)^2)*100,(AW115*(BV115-BX115)*100)),"")</f>
        <v/>
      </c>
      <c r="BL115" s="202" t="str">
        <f>IFERROR(IF(BM115=リスト!$C$2,(1-3.142*(E115/(2*(E115+1)))^2)*(R115-(1-AG115*V115/(Z115+AG115*BG115*(W115-Z115)))*U115-(AN115+BF115+AM115)/(3.142*(Z115+AG115*BG115*(W115-Z115)))*(2/E115)^2)*100,(AW115*(BV115-BW115)*100)),"")</f>
        <v/>
      </c>
      <c r="BM115" s="193" t="str">
        <f>IF(OR(BO115=リスト!$B$3,BO115=リスト!$B$5),"",AU115)</f>
        <v/>
      </c>
      <c r="BN115" s="196" t="str">
        <f>IF(OR(BO115=リスト!$B$3,BO115=リスト!$B$5),"",AF115)</f>
        <v/>
      </c>
      <c r="BO115" s="193" t="str">
        <f t="shared" si="25"/>
        <v/>
      </c>
      <c r="BP115" s="193" t="str">
        <f>IF(OR(BO115=リスト!$B$3,BO115=リスト!$B$5,BO115=""),"",IF(許容浮上量+1&lt;=BK115,リスト!$F$2,リスト!$F$3))</f>
        <v/>
      </c>
      <c r="BQ115" s="202" t="str">
        <f>IF(OR(BO115=リスト!$B$3,BO115=リスト!$B$5,BO115=""),"",20)</f>
        <v/>
      </c>
      <c r="BR115" s="195" t="str">
        <f t="shared" si="26"/>
        <v/>
      </c>
      <c r="BS115" s="195" t="str">
        <f t="shared" si="27"/>
        <v/>
      </c>
      <c r="BT115" s="198" t="str">
        <f t="shared" si="28"/>
        <v/>
      </c>
      <c r="BU115" s="198" t="str">
        <f t="shared" si="29"/>
        <v/>
      </c>
      <c r="BV115" s="198" t="str">
        <f t="shared" si="30"/>
        <v/>
      </c>
      <c r="BW115" s="198" t="str">
        <f t="shared" si="31"/>
        <v/>
      </c>
      <c r="BX115" s="205" t="str">
        <f t="shared" si="32"/>
        <v/>
      </c>
      <c r="BY115" s="206" t="str">
        <f>IFERROR(IF(CC115=リスト!$C$2,(CH115-BZ115/(100*CG115))/CI115*CJ115-AN115-AM115,(CH115-BZ115/(100*AW115))/CI115*CJ115-AN115-AM115),"")</f>
        <v/>
      </c>
      <c r="BZ115" s="196" t="str">
        <f>IF(OR(CE115=リスト!$B$3,CE115=リスト!$B$5,CF115=リスト!$F$3,CE115=""),"",許容浮上量)</f>
        <v/>
      </c>
      <c r="CA115" s="198" t="str">
        <f>IF(OR(CE115=リスト!$B$3,CE115=リスト!$B$5,CF115=リスト!$F$3,CE115=""),"",CK115)</f>
        <v/>
      </c>
      <c r="CB115" s="196" t="str">
        <f t="shared" si="33"/>
        <v/>
      </c>
      <c r="CC115" s="193" t="str">
        <f>IF(OR(CE115=リスト!$B$3,CE115=リスト!$B$5,CF115=リスト!$F$3,CE115=""),"",BM115)</f>
        <v/>
      </c>
      <c r="CD115" s="196" t="str">
        <f>IF(OR(CE115=リスト!$B$3,CE115=リスト!$B$5,CF115=リスト!$F$3,CE115=""),"",AH115)</f>
        <v/>
      </c>
      <c r="CE115" s="193" t="str">
        <f t="shared" si="54"/>
        <v/>
      </c>
      <c r="CF115" s="193" t="str">
        <f t="shared" si="55"/>
        <v/>
      </c>
      <c r="CG115" s="198" t="str">
        <f t="shared" si="36"/>
        <v/>
      </c>
      <c r="CH115" s="198" t="str">
        <f t="shared" si="37"/>
        <v/>
      </c>
      <c r="CI115" s="198" t="str">
        <f t="shared" si="38"/>
        <v/>
      </c>
      <c r="CJ115" s="198" t="str">
        <f t="shared" si="39"/>
        <v/>
      </c>
      <c r="CK115" s="205" t="str">
        <f t="shared" si="40"/>
        <v/>
      </c>
      <c r="CL115" s="204" t="str">
        <f>IF(AND(CE115=リスト!$B$4,CF115=リスト!$F$2),リスト!$B$3,CE115)</f>
        <v/>
      </c>
      <c r="CM115" s="193" t="str">
        <f>IF(CL115=リスト!$B$3,"",IF(CL115=リスト!$B$5,"("&amp;リスト!$F$3&amp;")",CF115))</f>
        <v/>
      </c>
      <c r="CN115" s="196" t="str">
        <f>IF(CL115=リスト!$B$3,"",AF115)</f>
        <v/>
      </c>
      <c r="CO115" s="196" t="str">
        <f>IF(OR(CL115=リスト!$B$3,CL115=リスト!$B$5,CL115=リスト!$B$4),"",CD115)</f>
        <v/>
      </c>
      <c r="CP115" s="196" t="str">
        <f>IF(OR(CL115=リスト!$B$3,CL115=リスト!$B$5),"",IF(CB115&lt;40,40,CB115))</f>
        <v/>
      </c>
      <c r="CQ115" s="203" t="str">
        <f>IF(CL115=リスト!$B$5,リスト!$G$2,"")</f>
        <v/>
      </c>
    </row>
    <row r="116" spans="2:95" ht="26.25" customHeight="1">
      <c r="B116" s="243">
        <v>53</v>
      </c>
      <c r="C116" s="244"/>
      <c r="D116" s="245"/>
      <c r="E116" s="246"/>
      <c r="F116" s="246"/>
      <c r="G116" s="247" t="str">
        <f>IF(AE116=リスト!$C$2,"－",IF(AE116=リスト!$C$3,1.05,""))</f>
        <v/>
      </c>
      <c r="H116" s="246"/>
      <c r="I116" s="246"/>
      <c r="J116" s="246"/>
      <c r="K116" s="246"/>
      <c r="L116" s="246"/>
      <c r="M116" s="246"/>
      <c r="N116" s="246"/>
      <c r="O116" s="246"/>
      <c r="P116" s="246"/>
      <c r="Q116" s="246"/>
      <c r="R116" s="248">
        <f t="shared" si="41"/>
        <v>0</v>
      </c>
      <c r="S116" s="247" t="str">
        <f t="shared" si="42"/>
        <v/>
      </c>
      <c r="T116" s="247"/>
      <c r="U116" s="247"/>
      <c r="V116" s="245" t="str">
        <f t="shared" si="43"/>
        <v/>
      </c>
      <c r="W116" s="245" t="str">
        <f t="shared" si="44"/>
        <v/>
      </c>
      <c r="X116" s="245" t="str">
        <f t="shared" si="45"/>
        <v/>
      </c>
      <c r="Y116" s="245" t="str">
        <f t="shared" si="46"/>
        <v/>
      </c>
      <c r="Z116" s="249" t="str">
        <f t="shared" si="47"/>
        <v/>
      </c>
      <c r="AA116" s="250" t="str">
        <f t="shared" si="48"/>
        <v/>
      </c>
      <c r="AB116" s="250" t="str">
        <f t="shared" si="49"/>
        <v/>
      </c>
      <c r="AC116" s="251" t="str">
        <f t="shared" si="50"/>
        <v/>
      </c>
      <c r="AD116" s="252" t="str">
        <f>IF(OR(C116="",D116=""),"",IF(OR(10&lt;=S116,2.2&lt;F116),リスト!$B$3,IF(OR(D116=リスト!$A$2,F116&lt;0.9,S116&lt;=1.5),リスト!$B$4,リスト!$B$2)))</f>
        <v/>
      </c>
      <c r="AE116" s="253" t="str">
        <f>IF(OR(C116="",AD116=""),"",IF(N116="",リスト!$C$2,リスト!$C$3))</f>
        <v/>
      </c>
      <c r="AF116" s="254" t="str">
        <f>IF(OR(C116="",AD116=""),"",IF(D116&lt;=リスト!$A$5,リスト!$D$2,IF(D116=リスト!$A$6,リスト!$D$3,IF(D116=リスト!$A$7,リスト!$D$4,""))))</f>
        <v/>
      </c>
      <c r="AG116" s="255" t="str" cm="1">
        <f t="array" ref="AG116">IFERROR(INDEX(加味率リスト!$A$2:$J$25,MATCH(D116&amp;AF116,加味率リスト!$A$2:$A$25&amp;加味率リスト!$B$2:$B$25,0),10),"")</f>
        <v/>
      </c>
      <c r="AH116" s="256" t="str">
        <f>IF(S116="","",IF(S116&lt;3,リスト!$E$3,IF(S116&lt;5,リスト!$E$4,IF(S116&lt;7,リスト!$E$5,リスト!$E$6))))</f>
        <v/>
      </c>
      <c r="AI116" s="192" t="str">
        <f t="shared" si="51"/>
        <v/>
      </c>
      <c r="AJ116" s="193" t="str">
        <f t="shared" si="52"/>
        <v/>
      </c>
      <c r="AK116" s="141" t="str">
        <f t="shared" si="53"/>
        <v/>
      </c>
      <c r="AL116" s="194" t="str">
        <f>IFERROR(IF(AD116="","",IF(AE116=リスト!$C$2,"－",ROUND((3.142/4*E116^2*(N116+K116+J116+I116+H116)-3.142/4*(0.82^2*H116+(0.82^2+G116^2)/2*J116+G116^2*K116+(G116^2+E116^2)/2*N116))*(U116*V116+(R116-U116)*W116)/R116,2))),"")</f>
        <v/>
      </c>
      <c r="AM116" s="195" t="str">
        <f>IFERROR(IF(AD116="","",IF(AE116=リスト!$C$2,T116,T116+AL116)),"")</f>
        <v/>
      </c>
      <c r="AN116" s="195" t="str">
        <f>IFERROR(IF(AD116="","",IF(AE116=リスト!$C$2,3.142*E116*U116*AA116*V116*U116/2*TAN(X116/180*3.142),3.142*G116*U116*AA116*V116*U116/2*TAN(X116/180*3.142))),"")</f>
        <v/>
      </c>
      <c r="AO116" s="196" t="str">
        <f t="shared" si="13"/>
        <v/>
      </c>
      <c r="AP116" s="196" t="str">
        <f>IFERROR(IF(AE116=リスト!$C$2,(1-3.142*(E116/((E116+1)*2))^2)*(R116-(1-V116/(Z116+AC116*(W116-Z116)))*U116-(AN116+AM116)/(3.142*(Z116+AC116*(W116-Z116)))*(2/E116)^2)*100,AW116*(AX116-AY116)*100),"")</f>
        <v/>
      </c>
      <c r="AQ116" s="197" t="str">
        <f t="shared" si="14"/>
        <v/>
      </c>
      <c r="AR116" s="195" t="str">
        <f t="shared" si="15"/>
        <v/>
      </c>
      <c r="AS116" s="195" t="str">
        <f t="shared" si="16"/>
        <v/>
      </c>
      <c r="AT116" s="195" t="str">
        <f t="shared" si="17"/>
        <v/>
      </c>
      <c r="AU116" s="193" t="str">
        <f t="shared" si="18"/>
        <v/>
      </c>
      <c r="AV116" s="193" t="str">
        <f>IF(OR(AD116=リスト!$B$3,AD116=リスト!$B$5,許容浮上量&lt;AP116),AD116,リスト!$B$5)</f>
        <v/>
      </c>
      <c r="AW116" s="198" t="str">
        <f t="shared" si="19"/>
        <v/>
      </c>
      <c r="AX116" s="199" t="str">
        <f t="shared" si="20"/>
        <v/>
      </c>
      <c r="AY116" s="205" t="str">
        <f t="shared" si="21"/>
        <v/>
      </c>
      <c r="AZ116" s="204" t="str">
        <f>IF(OR(BO116=リスト!$B$3,BO116=リスト!$B$5,BO116=""),"","10^-2")</f>
        <v/>
      </c>
      <c r="BA116" s="200" t="str">
        <f>IF(OR(BO116=リスト!$B$3,BO116=リスト!$B$5,BO116=""),"",2)</f>
        <v/>
      </c>
      <c r="BB116" s="195" t="str">
        <f>IFERROR(IF(OR(BO116=リスト!$B$3,BO116=リスト!$B$5,BO116=""),"",V116*U116+(R116-U116)/2*(W116-Z116)),"")</f>
        <v/>
      </c>
      <c r="BC116" s="195" t="str">
        <f>IF(OR(BO116=リスト!$B$3,BO116=リスト!$B$5,BO116=""),"",40)</f>
        <v/>
      </c>
      <c r="BD116" s="195" t="str">
        <f t="shared" si="22"/>
        <v/>
      </c>
      <c r="BE116" s="195" t="str">
        <f t="shared" si="23"/>
        <v/>
      </c>
      <c r="BF116" s="195" t="str">
        <f t="shared" si="24"/>
        <v/>
      </c>
      <c r="BG116" s="195" t="str">
        <f>IF(OR(BO116=リスト!$B$3,BO116=リスト!$B$5,BO116=""),"",0.6)</f>
        <v/>
      </c>
      <c r="BH116" s="201" t="str">
        <f>IF(OR(BO116=リスト!$B$3,BO116=リスト!$B$5,BO116=""),"",AG116)</f>
        <v/>
      </c>
      <c r="BI116" s="195" t="str">
        <f>IF(OR(BO116=リスト!$B$3,BO116=リスト!$B$5,BO116=""),"",AM116)</f>
        <v/>
      </c>
      <c r="BJ116" s="195" t="str">
        <f>IF(OR(BO116=リスト!$B$3,BO116=リスト!$B$5,BO116=""),"",AN116)</f>
        <v/>
      </c>
      <c r="BK116" s="202" t="str">
        <f>IFERROR(IF(BM116=リスト!$C$2,(1-3.142*(E116/(2*(E116+1)))^2)*(R116-(1-AG116*V116/(Z116+AG116*BG116*(W116-Z116)))*U116-(AN116+AM116)/(3.142*(Z116+AG116*BG116*(W116-Z116)))*(2/E116)^2)*100,(AW116*(BV116-BX116)*100)),"")</f>
        <v/>
      </c>
      <c r="BL116" s="202" t="str">
        <f>IFERROR(IF(BM116=リスト!$C$2,(1-3.142*(E116/(2*(E116+1)))^2)*(R116-(1-AG116*V116/(Z116+AG116*BG116*(W116-Z116)))*U116-(AN116+BF116+AM116)/(3.142*(Z116+AG116*BG116*(W116-Z116)))*(2/E116)^2)*100,(AW116*(BV116-BW116)*100)),"")</f>
        <v/>
      </c>
      <c r="BM116" s="193" t="str">
        <f>IF(OR(BO116=リスト!$B$3,BO116=リスト!$B$5),"",AU116)</f>
        <v/>
      </c>
      <c r="BN116" s="196" t="str">
        <f>IF(OR(BO116=リスト!$B$3,BO116=リスト!$B$5),"",AF116)</f>
        <v/>
      </c>
      <c r="BO116" s="193" t="str">
        <f t="shared" si="25"/>
        <v/>
      </c>
      <c r="BP116" s="193" t="str">
        <f>IF(OR(BO116=リスト!$B$3,BO116=リスト!$B$5,BO116=""),"",IF(許容浮上量+1&lt;=BK116,リスト!$F$2,リスト!$F$3))</f>
        <v/>
      </c>
      <c r="BQ116" s="202" t="str">
        <f>IF(OR(BO116=リスト!$B$3,BO116=リスト!$B$5,BO116=""),"",20)</f>
        <v/>
      </c>
      <c r="BR116" s="195" t="str">
        <f t="shared" si="26"/>
        <v/>
      </c>
      <c r="BS116" s="195" t="str">
        <f t="shared" si="27"/>
        <v/>
      </c>
      <c r="BT116" s="198" t="str">
        <f t="shared" si="28"/>
        <v/>
      </c>
      <c r="BU116" s="198" t="str">
        <f t="shared" si="29"/>
        <v/>
      </c>
      <c r="BV116" s="198" t="str">
        <f t="shared" si="30"/>
        <v/>
      </c>
      <c r="BW116" s="198" t="str">
        <f t="shared" si="31"/>
        <v/>
      </c>
      <c r="BX116" s="205" t="str">
        <f t="shared" si="32"/>
        <v/>
      </c>
      <c r="BY116" s="206" t="str">
        <f>IFERROR(IF(CC116=リスト!$C$2,(CH116-BZ116/(100*CG116))/CI116*CJ116-AN116-AM116,(CH116-BZ116/(100*AW116))/CI116*CJ116-AN116-AM116),"")</f>
        <v/>
      </c>
      <c r="BZ116" s="196" t="str">
        <f>IF(OR(CE116=リスト!$B$3,CE116=リスト!$B$5,CF116=リスト!$F$3,CE116=""),"",許容浮上量)</f>
        <v/>
      </c>
      <c r="CA116" s="198" t="str">
        <f>IF(OR(CE116=リスト!$B$3,CE116=リスト!$B$5,CF116=リスト!$F$3,CE116=""),"",CK116)</f>
        <v/>
      </c>
      <c r="CB116" s="196" t="str">
        <f t="shared" si="33"/>
        <v/>
      </c>
      <c r="CC116" s="193" t="str">
        <f>IF(OR(CE116=リスト!$B$3,CE116=リスト!$B$5,CF116=リスト!$F$3,CE116=""),"",BM116)</f>
        <v/>
      </c>
      <c r="CD116" s="196" t="str">
        <f>IF(OR(CE116=リスト!$B$3,CE116=リスト!$B$5,CF116=リスト!$F$3,CE116=""),"",AH116)</f>
        <v/>
      </c>
      <c r="CE116" s="193" t="str">
        <f t="shared" si="54"/>
        <v/>
      </c>
      <c r="CF116" s="193" t="str">
        <f t="shared" si="55"/>
        <v/>
      </c>
      <c r="CG116" s="198" t="str">
        <f t="shared" si="36"/>
        <v/>
      </c>
      <c r="CH116" s="198" t="str">
        <f t="shared" si="37"/>
        <v/>
      </c>
      <c r="CI116" s="198" t="str">
        <f t="shared" si="38"/>
        <v/>
      </c>
      <c r="CJ116" s="198" t="str">
        <f t="shared" si="39"/>
        <v/>
      </c>
      <c r="CK116" s="205" t="str">
        <f t="shared" si="40"/>
        <v/>
      </c>
      <c r="CL116" s="204" t="str">
        <f>IF(AND(CE116=リスト!$B$4,CF116=リスト!$F$2),リスト!$B$3,CE116)</f>
        <v/>
      </c>
      <c r="CM116" s="193" t="str">
        <f>IF(CL116=リスト!$B$3,"",IF(CL116=リスト!$B$5,"("&amp;リスト!$F$3&amp;")",CF116))</f>
        <v/>
      </c>
      <c r="CN116" s="196" t="str">
        <f>IF(CL116=リスト!$B$3,"",AF116)</f>
        <v/>
      </c>
      <c r="CO116" s="196" t="str">
        <f>IF(OR(CL116=リスト!$B$3,CL116=リスト!$B$5,CL116=リスト!$B$4),"",CD116)</f>
        <v/>
      </c>
      <c r="CP116" s="196" t="str">
        <f>IF(OR(CL116=リスト!$B$3,CL116=リスト!$B$5),"",IF(CB116&lt;40,40,CB116))</f>
        <v/>
      </c>
      <c r="CQ116" s="203" t="str">
        <f>IF(CL116=リスト!$B$5,リスト!$G$2,"")</f>
        <v/>
      </c>
    </row>
    <row r="117" spans="2:95" ht="26.25" customHeight="1">
      <c r="B117" s="243">
        <v>54</v>
      </c>
      <c r="C117" s="244"/>
      <c r="D117" s="245"/>
      <c r="E117" s="246"/>
      <c r="F117" s="246"/>
      <c r="G117" s="247" t="str">
        <f>IF(AE117=リスト!$C$2,"－",IF(AE117=リスト!$C$3,1.05,""))</f>
        <v/>
      </c>
      <c r="H117" s="246"/>
      <c r="I117" s="246"/>
      <c r="J117" s="246"/>
      <c r="K117" s="246"/>
      <c r="L117" s="246"/>
      <c r="M117" s="246"/>
      <c r="N117" s="246"/>
      <c r="O117" s="246"/>
      <c r="P117" s="246"/>
      <c r="Q117" s="246"/>
      <c r="R117" s="248">
        <f t="shared" si="41"/>
        <v>0</v>
      </c>
      <c r="S117" s="247" t="str">
        <f t="shared" si="42"/>
        <v/>
      </c>
      <c r="T117" s="247"/>
      <c r="U117" s="247"/>
      <c r="V117" s="245" t="str">
        <f t="shared" si="43"/>
        <v/>
      </c>
      <c r="W117" s="245" t="str">
        <f t="shared" si="44"/>
        <v/>
      </c>
      <c r="X117" s="245" t="str">
        <f t="shared" si="45"/>
        <v/>
      </c>
      <c r="Y117" s="245" t="str">
        <f t="shared" si="46"/>
        <v/>
      </c>
      <c r="Z117" s="249" t="str">
        <f t="shared" si="47"/>
        <v/>
      </c>
      <c r="AA117" s="250" t="str">
        <f t="shared" si="48"/>
        <v/>
      </c>
      <c r="AB117" s="250" t="str">
        <f t="shared" si="49"/>
        <v/>
      </c>
      <c r="AC117" s="251" t="str">
        <f t="shared" si="50"/>
        <v/>
      </c>
      <c r="AD117" s="252" t="str">
        <f>IF(OR(C117="",D117=""),"",IF(OR(10&lt;=S117,2.2&lt;F117),リスト!$B$3,IF(OR(D117=リスト!$A$2,F117&lt;0.9,S117&lt;=1.5),リスト!$B$4,リスト!$B$2)))</f>
        <v/>
      </c>
      <c r="AE117" s="253" t="str">
        <f>IF(OR(C117="",AD117=""),"",IF(N117="",リスト!$C$2,リスト!$C$3))</f>
        <v/>
      </c>
      <c r="AF117" s="254" t="str">
        <f>IF(OR(C117="",AD117=""),"",IF(D117&lt;=リスト!$A$5,リスト!$D$2,IF(D117=リスト!$A$6,リスト!$D$3,IF(D117=リスト!$A$7,リスト!$D$4,""))))</f>
        <v/>
      </c>
      <c r="AG117" s="255" t="str" cm="1">
        <f t="array" ref="AG117">IFERROR(INDEX(加味率リスト!$A$2:$J$25,MATCH(D117&amp;AF117,加味率リスト!$A$2:$A$25&amp;加味率リスト!$B$2:$B$25,0),10),"")</f>
        <v/>
      </c>
      <c r="AH117" s="256" t="str">
        <f>IF(S117="","",IF(S117&lt;3,リスト!$E$3,IF(S117&lt;5,リスト!$E$4,IF(S117&lt;7,リスト!$E$5,リスト!$E$6))))</f>
        <v/>
      </c>
      <c r="AI117" s="192" t="str">
        <f t="shared" si="51"/>
        <v/>
      </c>
      <c r="AJ117" s="193" t="str">
        <f t="shared" si="52"/>
        <v/>
      </c>
      <c r="AK117" s="141" t="str">
        <f t="shared" si="53"/>
        <v/>
      </c>
      <c r="AL117" s="194" t="str">
        <f>IFERROR(IF(AD117="","",IF(AE117=リスト!$C$2,"－",ROUND((3.142/4*E117^2*(N117+K117+J117+I117+H117)-3.142/4*(0.82^2*H117+(0.82^2+G117^2)/2*J117+G117^2*K117+(G117^2+E117^2)/2*N117))*(U117*V117+(R117-U117)*W117)/R117,2))),"")</f>
        <v/>
      </c>
      <c r="AM117" s="195" t="str">
        <f>IFERROR(IF(AD117="","",IF(AE117=リスト!$C$2,T117,T117+AL117)),"")</f>
        <v/>
      </c>
      <c r="AN117" s="195" t="str">
        <f>IFERROR(IF(AD117="","",IF(AE117=リスト!$C$2,3.142*E117*U117*AA117*V117*U117/2*TAN(X117/180*3.142),3.142*G117*U117*AA117*V117*U117/2*TAN(X117/180*3.142))),"")</f>
        <v/>
      </c>
      <c r="AO117" s="196" t="str">
        <f t="shared" si="13"/>
        <v/>
      </c>
      <c r="AP117" s="196" t="str">
        <f>IFERROR(IF(AE117=リスト!$C$2,(1-3.142*(E117/((E117+1)*2))^2)*(R117-(1-V117/(Z117+AC117*(W117-Z117)))*U117-(AN117+AM117)/(3.142*(Z117+AC117*(W117-Z117)))*(2/E117)^2)*100,AW117*(AX117-AY117)*100),"")</f>
        <v/>
      </c>
      <c r="AQ117" s="197" t="str">
        <f t="shared" si="14"/>
        <v/>
      </c>
      <c r="AR117" s="195" t="str">
        <f t="shared" si="15"/>
        <v/>
      </c>
      <c r="AS117" s="195" t="str">
        <f t="shared" si="16"/>
        <v/>
      </c>
      <c r="AT117" s="195" t="str">
        <f t="shared" si="17"/>
        <v/>
      </c>
      <c r="AU117" s="193" t="str">
        <f t="shared" si="18"/>
        <v/>
      </c>
      <c r="AV117" s="193" t="str">
        <f>IF(OR(AD117=リスト!$B$3,AD117=リスト!$B$5,許容浮上量&lt;AP117),AD117,リスト!$B$5)</f>
        <v/>
      </c>
      <c r="AW117" s="198" t="str">
        <f t="shared" si="19"/>
        <v/>
      </c>
      <c r="AX117" s="199" t="str">
        <f t="shared" si="20"/>
        <v/>
      </c>
      <c r="AY117" s="205" t="str">
        <f t="shared" si="21"/>
        <v/>
      </c>
      <c r="AZ117" s="204" t="str">
        <f>IF(OR(BO117=リスト!$B$3,BO117=リスト!$B$5,BO117=""),"","10^-2")</f>
        <v/>
      </c>
      <c r="BA117" s="200" t="str">
        <f>IF(OR(BO117=リスト!$B$3,BO117=リスト!$B$5,BO117=""),"",2)</f>
        <v/>
      </c>
      <c r="BB117" s="195" t="str">
        <f>IFERROR(IF(OR(BO117=リスト!$B$3,BO117=リスト!$B$5,BO117=""),"",V117*U117+(R117-U117)/2*(W117-Z117)),"")</f>
        <v/>
      </c>
      <c r="BC117" s="195" t="str">
        <f>IF(OR(BO117=リスト!$B$3,BO117=リスト!$B$5,BO117=""),"",40)</f>
        <v/>
      </c>
      <c r="BD117" s="195" t="str">
        <f t="shared" si="22"/>
        <v/>
      </c>
      <c r="BE117" s="195" t="str">
        <f t="shared" si="23"/>
        <v/>
      </c>
      <c r="BF117" s="195" t="str">
        <f t="shared" si="24"/>
        <v/>
      </c>
      <c r="BG117" s="195" t="str">
        <f>IF(OR(BO117=リスト!$B$3,BO117=リスト!$B$5,BO117=""),"",0.6)</f>
        <v/>
      </c>
      <c r="BH117" s="201" t="str">
        <f>IF(OR(BO117=リスト!$B$3,BO117=リスト!$B$5,BO117=""),"",AG117)</f>
        <v/>
      </c>
      <c r="BI117" s="195" t="str">
        <f>IF(OR(BO117=リスト!$B$3,BO117=リスト!$B$5,BO117=""),"",AM117)</f>
        <v/>
      </c>
      <c r="BJ117" s="195" t="str">
        <f>IF(OR(BO117=リスト!$B$3,BO117=リスト!$B$5,BO117=""),"",AN117)</f>
        <v/>
      </c>
      <c r="BK117" s="202" t="str">
        <f>IFERROR(IF(BM117=リスト!$C$2,(1-3.142*(E117/(2*(E117+1)))^2)*(R117-(1-AG117*V117/(Z117+AG117*BG117*(W117-Z117)))*U117-(AN117+AM117)/(3.142*(Z117+AG117*BG117*(W117-Z117)))*(2/E117)^2)*100,(AW117*(BV117-BX117)*100)),"")</f>
        <v/>
      </c>
      <c r="BL117" s="202" t="str">
        <f>IFERROR(IF(BM117=リスト!$C$2,(1-3.142*(E117/(2*(E117+1)))^2)*(R117-(1-AG117*V117/(Z117+AG117*BG117*(W117-Z117)))*U117-(AN117+BF117+AM117)/(3.142*(Z117+AG117*BG117*(W117-Z117)))*(2/E117)^2)*100,(AW117*(BV117-BW117)*100)),"")</f>
        <v/>
      </c>
      <c r="BM117" s="193" t="str">
        <f>IF(OR(BO117=リスト!$B$3,BO117=リスト!$B$5),"",AU117)</f>
        <v/>
      </c>
      <c r="BN117" s="196" t="str">
        <f>IF(OR(BO117=リスト!$B$3,BO117=リスト!$B$5),"",AF117)</f>
        <v/>
      </c>
      <c r="BO117" s="193" t="str">
        <f t="shared" si="25"/>
        <v/>
      </c>
      <c r="BP117" s="193" t="str">
        <f>IF(OR(BO117=リスト!$B$3,BO117=リスト!$B$5,BO117=""),"",IF(許容浮上量+1&lt;=BK117,リスト!$F$2,リスト!$F$3))</f>
        <v/>
      </c>
      <c r="BQ117" s="202" t="str">
        <f>IF(OR(BO117=リスト!$B$3,BO117=リスト!$B$5,BO117=""),"",20)</f>
        <v/>
      </c>
      <c r="BR117" s="195" t="str">
        <f t="shared" si="26"/>
        <v/>
      </c>
      <c r="BS117" s="195" t="str">
        <f t="shared" si="27"/>
        <v/>
      </c>
      <c r="BT117" s="198" t="str">
        <f t="shared" si="28"/>
        <v/>
      </c>
      <c r="BU117" s="198" t="str">
        <f t="shared" si="29"/>
        <v/>
      </c>
      <c r="BV117" s="198" t="str">
        <f t="shared" si="30"/>
        <v/>
      </c>
      <c r="BW117" s="198" t="str">
        <f t="shared" si="31"/>
        <v/>
      </c>
      <c r="BX117" s="205" t="str">
        <f t="shared" si="32"/>
        <v/>
      </c>
      <c r="BY117" s="206" t="str">
        <f>IFERROR(IF(CC117=リスト!$C$2,(CH117-BZ117/(100*CG117))/CI117*CJ117-AN117-AM117,(CH117-BZ117/(100*AW117))/CI117*CJ117-AN117-AM117),"")</f>
        <v/>
      </c>
      <c r="BZ117" s="196" t="str">
        <f>IF(OR(CE117=リスト!$B$3,CE117=リスト!$B$5,CF117=リスト!$F$3,CE117=""),"",許容浮上量)</f>
        <v/>
      </c>
      <c r="CA117" s="198" t="str">
        <f>IF(OR(CE117=リスト!$B$3,CE117=リスト!$B$5,CF117=リスト!$F$3,CE117=""),"",CK117)</f>
        <v/>
      </c>
      <c r="CB117" s="196" t="str">
        <f t="shared" si="33"/>
        <v/>
      </c>
      <c r="CC117" s="193" t="str">
        <f>IF(OR(CE117=リスト!$B$3,CE117=リスト!$B$5,CF117=リスト!$F$3,CE117=""),"",BM117)</f>
        <v/>
      </c>
      <c r="CD117" s="196" t="str">
        <f>IF(OR(CE117=リスト!$B$3,CE117=リスト!$B$5,CF117=リスト!$F$3,CE117=""),"",AH117)</f>
        <v/>
      </c>
      <c r="CE117" s="193" t="str">
        <f t="shared" si="54"/>
        <v/>
      </c>
      <c r="CF117" s="193" t="str">
        <f t="shared" si="55"/>
        <v/>
      </c>
      <c r="CG117" s="198" t="str">
        <f t="shared" si="36"/>
        <v/>
      </c>
      <c r="CH117" s="198" t="str">
        <f t="shared" si="37"/>
        <v/>
      </c>
      <c r="CI117" s="198" t="str">
        <f t="shared" si="38"/>
        <v/>
      </c>
      <c r="CJ117" s="198" t="str">
        <f t="shared" si="39"/>
        <v/>
      </c>
      <c r="CK117" s="205" t="str">
        <f t="shared" si="40"/>
        <v/>
      </c>
      <c r="CL117" s="204" t="str">
        <f>IF(AND(CE117=リスト!$B$4,CF117=リスト!$F$2),リスト!$B$3,CE117)</f>
        <v/>
      </c>
      <c r="CM117" s="193" t="str">
        <f>IF(CL117=リスト!$B$3,"",IF(CL117=リスト!$B$5,"("&amp;リスト!$F$3&amp;")",CF117))</f>
        <v/>
      </c>
      <c r="CN117" s="196" t="str">
        <f>IF(CL117=リスト!$B$3,"",AF117)</f>
        <v/>
      </c>
      <c r="CO117" s="196" t="str">
        <f>IF(OR(CL117=リスト!$B$3,CL117=リスト!$B$5,CL117=リスト!$B$4),"",CD117)</f>
        <v/>
      </c>
      <c r="CP117" s="196" t="str">
        <f>IF(OR(CL117=リスト!$B$3,CL117=リスト!$B$5),"",IF(CB117&lt;40,40,CB117))</f>
        <v/>
      </c>
      <c r="CQ117" s="203" t="str">
        <f>IF(CL117=リスト!$B$5,リスト!$G$2,"")</f>
        <v/>
      </c>
    </row>
    <row r="118" spans="2:95" ht="26.25" customHeight="1">
      <c r="B118" s="243">
        <v>55</v>
      </c>
      <c r="C118" s="244"/>
      <c r="D118" s="245"/>
      <c r="E118" s="246"/>
      <c r="F118" s="246"/>
      <c r="G118" s="247" t="str">
        <f>IF(AE118=リスト!$C$2,"－",IF(AE118=リスト!$C$3,1.05,""))</f>
        <v/>
      </c>
      <c r="H118" s="246"/>
      <c r="I118" s="246"/>
      <c r="J118" s="246"/>
      <c r="K118" s="246"/>
      <c r="L118" s="246"/>
      <c r="M118" s="246"/>
      <c r="N118" s="246"/>
      <c r="O118" s="246"/>
      <c r="P118" s="246"/>
      <c r="Q118" s="246"/>
      <c r="R118" s="248">
        <f t="shared" si="41"/>
        <v>0</v>
      </c>
      <c r="S118" s="247" t="str">
        <f t="shared" si="42"/>
        <v/>
      </c>
      <c r="T118" s="247"/>
      <c r="U118" s="247"/>
      <c r="V118" s="245" t="str">
        <f t="shared" si="43"/>
        <v/>
      </c>
      <c r="W118" s="245" t="str">
        <f t="shared" si="44"/>
        <v/>
      </c>
      <c r="X118" s="245" t="str">
        <f t="shared" si="45"/>
        <v/>
      </c>
      <c r="Y118" s="245" t="str">
        <f t="shared" si="46"/>
        <v/>
      </c>
      <c r="Z118" s="249" t="str">
        <f t="shared" si="47"/>
        <v/>
      </c>
      <c r="AA118" s="250" t="str">
        <f t="shared" si="48"/>
        <v/>
      </c>
      <c r="AB118" s="250" t="str">
        <f t="shared" si="49"/>
        <v/>
      </c>
      <c r="AC118" s="251" t="str">
        <f t="shared" si="50"/>
        <v/>
      </c>
      <c r="AD118" s="252" t="str">
        <f>IF(OR(C118="",D118=""),"",IF(OR(10&lt;=S118,2.2&lt;F118),リスト!$B$3,IF(OR(D118=リスト!$A$2,F118&lt;0.9,S118&lt;=1.5),リスト!$B$4,リスト!$B$2)))</f>
        <v/>
      </c>
      <c r="AE118" s="253" t="str">
        <f>IF(OR(C118="",AD118=""),"",IF(N118="",リスト!$C$2,リスト!$C$3))</f>
        <v/>
      </c>
      <c r="AF118" s="254" t="str">
        <f>IF(OR(C118="",AD118=""),"",IF(D118&lt;=リスト!$A$5,リスト!$D$2,IF(D118=リスト!$A$6,リスト!$D$3,IF(D118=リスト!$A$7,リスト!$D$4,""))))</f>
        <v/>
      </c>
      <c r="AG118" s="255" t="str" cm="1">
        <f t="array" ref="AG118">IFERROR(INDEX(加味率リスト!$A$2:$J$25,MATCH(D118&amp;AF118,加味率リスト!$A$2:$A$25&amp;加味率リスト!$B$2:$B$25,0),10),"")</f>
        <v/>
      </c>
      <c r="AH118" s="256" t="str">
        <f>IF(S118="","",IF(S118&lt;3,リスト!$E$3,IF(S118&lt;5,リスト!$E$4,IF(S118&lt;7,リスト!$E$5,リスト!$E$6))))</f>
        <v/>
      </c>
      <c r="AI118" s="192" t="str">
        <f t="shared" si="51"/>
        <v/>
      </c>
      <c r="AJ118" s="193" t="str">
        <f t="shared" si="52"/>
        <v/>
      </c>
      <c r="AK118" s="141" t="str">
        <f t="shared" si="53"/>
        <v/>
      </c>
      <c r="AL118" s="194" t="str">
        <f>IFERROR(IF(AD118="","",IF(AE118=リスト!$C$2,"－",ROUND((3.142/4*E118^2*(N118+K118+J118+I118+H118)-3.142/4*(0.82^2*H118+(0.82^2+G118^2)/2*J118+G118^2*K118+(G118^2+E118^2)/2*N118))*(U118*V118+(R118-U118)*W118)/R118,2))),"")</f>
        <v/>
      </c>
      <c r="AM118" s="195" t="str">
        <f>IFERROR(IF(AD118="","",IF(AE118=リスト!$C$2,T118,T118+AL118)),"")</f>
        <v/>
      </c>
      <c r="AN118" s="195" t="str">
        <f>IFERROR(IF(AD118="","",IF(AE118=リスト!$C$2,3.142*E118*U118*AA118*V118*U118/2*TAN(X118/180*3.142),3.142*G118*U118*AA118*V118*U118/2*TAN(X118/180*3.142))),"")</f>
        <v/>
      </c>
      <c r="AO118" s="196" t="str">
        <f t="shared" si="13"/>
        <v/>
      </c>
      <c r="AP118" s="196" t="str">
        <f>IFERROR(IF(AE118=リスト!$C$2,(1-3.142*(E118/((E118+1)*2))^2)*(R118-(1-V118/(Z118+AC118*(W118-Z118)))*U118-(AN118+AM118)/(3.142*(Z118+AC118*(W118-Z118)))*(2/E118)^2)*100,AW118*(AX118-AY118)*100),"")</f>
        <v/>
      </c>
      <c r="AQ118" s="197" t="str">
        <f t="shared" si="14"/>
        <v/>
      </c>
      <c r="AR118" s="195" t="str">
        <f t="shared" si="15"/>
        <v/>
      </c>
      <c r="AS118" s="195" t="str">
        <f t="shared" si="16"/>
        <v/>
      </c>
      <c r="AT118" s="195" t="str">
        <f t="shared" si="17"/>
        <v/>
      </c>
      <c r="AU118" s="193" t="str">
        <f t="shared" si="18"/>
        <v/>
      </c>
      <c r="AV118" s="193" t="str">
        <f>IF(OR(AD118=リスト!$B$3,AD118=リスト!$B$5,許容浮上量&lt;AP118),AD118,リスト!$B$5)</f>
        <v/>
      </c>
      <c r="AW118" s="198" t="str">
        <f t="shared" si="19"/>
        <v/>
      </c>
      <c r="AX118" s="199" t="str">
        <f t="shared" si="20"/>
        <v/>
      </c>
      <c r="AY118" s="205" t="str">
        <f t="shared" si="21"/>
        <v/>
      </c>
      <c r="AZ118" s="204" t="str">
        <f>IF(OR(BO118=リスト!$B$3,BO118=リスト!$B$5,BO118=""),"","10^-2")</f>
        <v/>
      </c>
      <c r="BA118" s="200" t="str">
        <f>IF(OR(BO118=リスト!$B$3,BO118=リスト!$B$5,BO118=""),"",2)</f>
        <v/>
      </c>
      <c r="BB118" s="195" t="str">
        <f>IFERROR(IF(OR(BO118=リスト!$B$3,BO118=リスト!$B$5,BO118=""),"",V118*U118+(R118-U118)/2*(W118-Z118)),"")</f>
        <v/>
      </c>
      <c r="BC118" s="195" t="str">
        <f>IF(OR(BO118=リスト!$B$3,BO118=リスト!$B$5,BO118=""),"",40)</f>
        <v/>
      </c>
      <c r="BD118" s="195" t="str">
        <f t="shared" si="22"/>
        <v/>
      </c>
      <c r="BE118" s="195" t="str">
        <f t="shared" si="23"/>
        <v/>
      </c>
      <c r="BF118" s="195" t="str">
        <f t="shared" si="24"/>
        <v/>
      </c>
      <c r="BG118" s="195" t="str">
        <f>IF(OR(BO118=リスト!$B$3,BO118=リスト!$B$5,BO118=""),"",0.6)</f>
        <v/>
      </c>
      <c r="BH118" s="201" t="str">
        <f>IF(OR(BO118=リスト!$B$3,BO118=リスト!$B$5,BO118=""),"",AG118)</f>
        <v/>
      </c>
      <c r="BI118" s="195" t="str">
        <f>IF(OR(BO118=リスト!$B$3,BO118=リスト!$B$5,BO118=""),"",AM118)</f>
        <v/>
      </c>
      <c r="BJ118" s="195" t="str">
        <f>IF(OR(BO118=リスト!$B$3,BO118=リスト!$B$5,BO118=""),"",AN118)</f>
        <v/>
      </c>
      <c r="BK118" s="202" t="str">
        <f>IFERROR(IF(BM118=リスト!$C$2,(1-3.142*(E118/(2*(E118+1)))^2)*(R118-(1-AG118*V118/(Z118+AG118*BG118*(W118-Z118)))*U118-(AN118+AM118)/(3.142*(Z118+AG118*BG118*(W118-Z118)))*(2/E118)^2)*100,(AW118*(BV118-BX118)*100)),"")</f>
        <v/>
      </c>
      <c r="BL118" s="202" t="str">
        <f>IFERROR(IF(BM118=リスト!$C$2,(1-3.142*(E118/(2*(E118+1)))^2)*(R118-(1-AG118*V118/(Z118+AG118*BG118*(W118-Z118)))*U118-(AN118+BF118+AM118)/(3.142*(Z118+AG118*BG118*(W118-Z118)))*(2/E118)^2)*100,(AW118*(BV118-BW118)*100)),"")</f>
        <v/>
      </c>
      <c r="BM118" s="193" t="str">
        <f>IF(OR(BO118=リスト!$B$3,BO118=リスト!$B$5),"",AU118)</f>
        <v/>
      </c>
      <c r="BN118" s="196" t="str">
        <f>IF(OR(BO118=リスト!$B$3,BO118=リスト!$B$5),"",AF118)</f>
        <v/>
      </c>
      <c r="BO118" s="193" t="str">
        <f t="shared" si="25"/>
        <v/>
      </c>
      <c r="BP118" s="193" t="str">
        <f>IF(OR(BO118=リスト!$B$3,BO118=リスト!$B$5,BO118=""),"",IF(許容浮上量+1&lt;=BK118,リスト!$F$2,リスト!$F$3))</f>
        <v/>
      </c>
      <c r="BQ118" s="202" t="str">
        <f>IF(OR(BO118=リスト!$B$3,BO118=リスト!$B$5,BO118=""),"",20)</f>
        <v/>
      </c>
      <c r="BR118" s="195" t="str">
        <f t="shared" si="26"/>
        <v/>
      </c>
      <c r="BS118" s="195" t="str">
        <f t="shared" si="27"/>
        <v/>
      </c>
      <c r="BT118" s="198" t="str">
        <f t="shared" si="28"/>
        <v/>
      </c>
      <c r="BU118" s="198" t="str">
        <f t="shared" si="29"/>
        <v/>
      </c>
      <c r="BV118" s="198" t="str">
        <f t="shared" si="30"/>
        <v/>
      </c>
      <c r="BW118" s="198" t="str">
        <f t="shared" si="31"/>
        <v/>
      </c>
      <c r="BX118" s="205" t="str">
        <f t="shared" si="32"/>
        <v/>
      </c>
      <c r="BY118" s="206" t="str">
        <f>IFERROR(IF(CC118=リスト!$C$2,(CH118-BZ118/(100*CG118))/CI118*CJ118-AN118-AM118,(CH118-BZ118/(100*AW118))/CI118*CJ118-AN118-AM118),"")</f>
        <v/>
      </c>
      <c r="BZ118" s="196" t="str">
        <f>IF(OR(CE118=リスト!$B$3,CE118=リスト!$B$5,CF118=リスト!$F$3,CE118=""),"",許容浮上量)</f>
        <v/>
      </c>
      <c r="CA118" s="198" t="str">
        <f>IF(OR(CE118=リスト!$B$3,CE118=リスト!$B$5,CF118=リスト!$F$3,CE118=""),"",CK118)</f>
        <v/>
      </c>
      <c r="CB118" s="196" t="str">
        <f t="shared" si="33"/>
        <v/>
      </c>
      <c r="CC118" s="193" t="str">
        <f>IF(OR(CE118=リスト!$B$3,CE118=リスト!$B$5,CF118=リスト!$F$3,CE118=""),"",BM118)</f>
        <v/>
      </c>
      <c r="CD118" s="196" t="str">
        <f>IF(OR(CE118=リスト!$B$3,CE118=リスト!$B$5,CF118=リスト!$F$3,CE118=""),"",AH118)</f>
        <v/>
      </c>
      <c r="CE118" s="193" t="str">
        <f t="shared" si="54"/>
        <v/>
      </c>
      <c r="CF118" s="193" t="str">
        <f t="shared" si="55"/>
        <v/>
      </c>
      <c r="CG118" s="198" t="str">
        <f t="shared" si="36"/>
        <v/>
      </c>
      <c r="CH118" s="198" t="str">
        <f t="shared" si="37"/>
        <v/>
      </c>
      <c r="CI118" s="198" t="str">
        <f t="shared" si="38"/>
        <v/>
      </c>
      <c r="CJ118" s="198" t="str">
        <f t="shared" si="39"/>
        <v/>
      </c>
      <c r="CK118" s="205" t="str">
        <f t="shared" si="40"/>
        <v/>
      </c>
      <c r="CL118" s="204" t="str">
        <f>IF(AND(CE118=リスト!$B$4,CF118=リスト!$F$2),リスト!$B$3,CE118)</f>
        <v/>
      </c>
      <c r="CM118" s="193" t="str">
        <f>IF(CL118=リスト!$B$3,"",IF(CL118=リスト!$B$5,"("&amp;リスト!$F$3&amp;")",CF118))</f>
        <v/>
      </c>
      <c r="CN118" s="196" t="str">
        <f>IF(CL118=リスト!$B$3,"",AF118)</f>
        <v/>
      </c>
      <c r="CO118" s="196" t="str">
        <f>IF(OR(CL118=リスト!$B$3,CL118=リスト!$B$5,CL118=リスト!$B$4),"",CD118)</f>
        <v/>
      </c>
      <c r="CP118" s="196" t="str">
        <f>IF(OR(CL118=リスト!$B$3,CL118=リスト!$B$5),"",IF(CB118&lt;40,40,CB118))</f>
        <v/>
      </c>
      <c r="CQ118" s="203" t="str">
        <f>IF(CL118=リスト!$B$5,リスト!$G$2,"")</f>
        <v/>
      </c>
    </row>
    <row r="119" spans="2:95" ht="26.25" customHeight="1">
      <c r="B119" s="243">
        <v>56</v>
      </c>
      <c r="C119" s="244"/>
      <c r="D119" s="245"/>
      <c r="E119" s="246"/>
      <c r="F119" s="246"/>
      <c r="G119" s="247" t="str">
        <f>IF(AE119=リスト!$C$2,"－",IF(AE119=リスト!$C$3,1.05,""))</f>
        <v/>
      </c>
      <c r="H119" s="246"/>
      <c r="I119" s="246"/>
      <c r="J119" s="246"/>
      <c r="K119" s="246"/>
      <c r="L119" s="246"/>
      <c r="M119" s="246"/>
      <c r="N119" s="246"/>
      <c r="O119" s="246"/>
      <c r="P119" s="246"/>
      <c r="Q119" s="246"/>
      <c r="R119" s="248">
        <f t="shared" si="41"/>
        <v>0</v>
      </c>
      <c r="S119" s="247" t="str">
        <f t="shared" si="42"/>
        <v/>
      </c>
      <c r="T119" s="247"/>
      <c r="U119" s="247"/>
      <c r="V119" s="245" t="str">
        <f t="shared" si="43"/>
        <v/>
      </c>
      <c r="W119" s="245" t="str">
        <f t="shared" si="44"/>
        <v/>
      </c>
      <c r="X119" s="245" t="str">
        <f t="shared" si="45"/>
        <v/>
      </c>
      <c r="Y119" s="245" t="str">
        <f t="shared" si="46"/>
        <v/>
      </c>
      <c r="Z119" s="249" t="str">
        <f t="shared" si="47"/>
        <v/>
      </c>
      <c r="AA119" s="250" t="str">
        <f t="shared" si="48"/>
        <v/>
      </c>
      <c r="AB119" s="250" t="str">
        <f t="shared" si="49"/>
        <v/>
      </c>
      <c r="AC119" s="251" t="str">
        <f t="shared" si="50"/>
        <v/>
      </c>
      <c r="AD119" s="252" t="str">
        <f>IF(OR(C119="",D119=""),"",IF(OR(10&lt;=S119,2.2&lt;F119),リスト!$B$3,IF(OR(D119=リスト!$A$2,F119&lt;0.9,S119&lt;=1.5),リスト!$B$4,リスト!$B$2)))</f>
        <v/>
      </c>
      <c r="AE119" s="253" t="str">
        <f>IF(OR(C119="",AD119=""),"",IF(N119="",リスト!$C$2,リスト!$C$3))</f>
        <v/>
      </c>
      <c r="AF119" s="254" t="str">
        <f>IF(OR(C119="",AD119=""),"",IF(D119&lt;=リスト!$A$5,リスト!$D$2,IF(D119=リスト!$A$6,リスト!$D$3,IF(D119=リスト!$A$7,リスト!$D$4,""))))</f>
        <v/>
      </c>
      <c r="AG119" s="255" t="str" cm="1">
        <f t="array" ref="AG119">IFERROR(INDEX(加味率リスト!$A$2:$J$25,MATCH(D119&amp;AF119,加味率リスト!$A$2:$A$25&amp;加味率リスト!$B$2:$B$25,0),10),"")</f>
        <v/>
      </c>
      <c r="AH119" s="256" t="str">
        <f>IF(S119="","",IF(S119&lt;3,リスト!$E$3,IF(S119&lt;5,リスト!$E$4,IF(S119&lt;7,リスト!$E$5,リスト!$E$6))))</f>
        <v/>
      </c>
      <c r="AI119" s="192" t="str">
        <f t="shared" si="51"/>
        <v/>
      </c>
      <c r="AJ119" s="193" t="str">
        <f t="shared" si="52"/>
        <v/>
      </c>
      <c r="AK119" s="141" t="str">
        <f t="shared" si="53"/>
        <v/>
      </c>
      <c r="AL119" s="194" t="str">
        <f>IFERROR(IF(AD119="","",IF(AE119=リスト!$C$2,"－",ROUND((3.142/4*E119^2*(N119+K119+J119+I119+H119)-3.142/4*(0.82^2*H119+(0.82^2+G119^2)/2*J119+G119^2*K119+(G119^2+E119^2)/2*N119))*(U119*V119+(R119-U119)*W119)/R119,2))),"")</f>
        <v/>
      </c>
      <c r="AM119" s="195" t="str">
        <f>IFERROR(IF(AD119="","",IF(AE119=リスト!$C$2,T119,T119+AL119)),"")</f>
        <v/>
      </c>
      <c r="AN119" s="195" t="str">
        <f>IFERROR(IF(AD119="","",IF(AE119=リスト!$C$2,3.142*E119*U119*AA119*V119*U119/2*TAN(X119/180*3.142),3.142*G119*U119*AA119*V119*U119/2*TAN(X119/180*3.142))),"")</f>
        <v/>
      </c>
      <c r="AO119" s="196" t="str">
        <f t="shared" si="13"/>
        <v/>
      </c>
      <c r="AP119" s="196" t="str">
        <f>IFERROR(IF(AE119=リスト!$C$2,(1-3.142*(E119/((E119+1)*2))^2)*(R119-(1-V119/(Z119+AC119*(W119-Z119)))*U119-(AN119+AM119)/(3.142*(Z119+AC119*(W119-Z119)))*(2/E119)^2)*100,AW119*(AX119-AY119)*100),"")</f>
        <v/>
      </c>
      <c r="AQ119" s="197" t="str">
        <f t="shared" si="14"/>
        <v/>
      </c>
      <c r="AR119" s="195" t="str">
        <f t="shared" si="15"/>
        <v/>
      </c>
      <c r="AS119" s="195" t="str">
        <f t="shared" si="16"/>
        <v/>
      </c>
      <c r="AT119" s="195" t="str">
        <f t="shared" si="17"/>
        <v/>
      </c>
      <c r="AU119" s="193" t="str">
        <f t="shared" si="18"/>
        <v/>
      </c>
      <c r="AV119" s="193" t="str">
        <f>IF(OR(AD119=リスト!$B$3,AD119=リスト!$B$5,許容浮上量&lt;AP119),AD119,リスト!$B$5)</f>
        <v/>
      </c>
      <c r="AW119" s="198" t="str">
        <f t="shared" si="19"/>
        <v/>
      </c>
      <c r="AX119" s="199" t="str">
        <f t="shared" si="20"/>
        <v/>
      </c>
      <c r="AY119" s="205" t="str">
        <f t="shared" si="21"/>
        <v/>
      </c>
      <c r="AZ119" s="204" t="str">
        <f>IF(OR(BO119=リスト!$B$3,BO119=リスト!$B$5,BO119=""),"","10^-2")</f>
        <v/>
      </c>
      <c r="BA119" s="200" t="str">
        <f>IF(OR(BO119=リスト!$B$3,BO119=リスト!$B$5,BO119=""),"",2)</f>
        <v/>
      </c>
      <c r="BB119" s="195" t="str">
        <f>IFERROR(IF(OR(BO119=リスト!$B$3,BO119=リスト!$B$5,BO119=""),"",V119*U119+(R119-U119)/2*(W119-Z119)),"")</f>
        <v/>
      </c>
      <c r="BC119" s="195" t="str">
        <f>IF(OR(BO119=リスト!$B$3,BO119=リスト!$B$5,BO119=""),"",40)</f>
        <v/>
      </c>
      <c r="BD119" s="195" t="str">
        <f t="shared" si="22"/>
        <v/>
      </c>
      <c r="BE119" s="195" t="str">
        <f t="shared" si="23"/>
        <v/>
      </c>
      <c r="BF119" s="195" t="str">
        <f t="shared" si="24"/>
        <v/>
      </c>
      <c r="BG119" s="195" t="str">
        <f>IF(OR(BO119=リスト!$B$3,BO119=リスト!$B$5,BO119=""),"",0.6)</f>
        <v/>
      </c>
      <c r="BH119" s="201" t="str">
        <f>IF(OR(BO119=リスト!$B$3,BO119=リスト!$B$5,BO119=""),"",AG119)</f>
        <v/>
      </c>
      <c r="BI119" s="195" t="str">
        <f>IF(OR(BO119=リスト!$B$3,BO119=リスト!$B$5,BO119=""),"",AM119)</f>
        <v/>
      </c>
      <c r="BJ119" s="195" t="str">
        <f>IF(OR(BO119=リスト!$B$3,BO119=リスト!$B$5,BO119=""),"",AN119)</f>
        <v/>
      </c>
      <c r="BK119" s="202" t="str">
        <f>IFERROR(IF(BM119=リスト!$C$2,(1-3.142*(E119/(2*(E119+1)))^2)*(R119-(1-AG119*V119/(Z119+AG119*BG119*(W119-Z119)))*U119-(AN119+AM119)/(3.142*(Z119+AG119*BG119*(W119-Z119)))*(2/E119)^2)*100,(AW119*(BV119-BX119)*100)),"")</f>
        <v/>
      </c>
      <c r="BL119" s="202" t="str">
        <f>IFERROR(IF(BM119=リスト!$C$2,(1-3.142*(E119/(2*(E119+1)))^2)*(R119-(1-AG119*V119/(Z119+AG119*BG119*(W119-Z119)))*U119-(AN119+BF119+AM119)/(3.142*(Z119+AG119*BG119*(W119-Z119)))*(2/E119)^2)*100,(AW119*(BV119-BW119)*100)),"")</f>
        <v/>
      </c>
      <c r="BM119" s="193" t="str">
        <f>IF(OR(BO119=リスト!$B$3,BO119=リスト!$B$5),"",AU119)</f>
        <v/>
      </c>
      <c r="BN119" s="196" t="str">
        <f>IF(OR(BO119=リスト!$B$3,BO119=リスト!$B$5),"",AF119)</f>
        <v/>
      </c>
      <c r="BO119" s="193" t="str">
        <f t="shared" si="25"/>
        <v/>
      </c>
      <c r="BP119" s="193" t="str">
        <f>IF(OR(BO119=リスト!$B$3,BO119=リスト!$B$5,BO119=""),"",IF(許容浮上量+1&lt;=BK119,リスト!$F$2,リスト!$F$3))</f>
        <v/>
      </c>
      <c r="BQ119" s="202" t="str">
        <f>IF(OR(BO119=リスト!$B$3,BO119=リスト!$B$5,BO119=""),"",20)</f>
        <v/>
      </c>
      <c r="BR119" s="195" t="str">
        <f t="shared" si="26"/>
        <v/>
      </c>
      <c r="BS119" s="195" t="str">
        <f t="shared" si="27"/>
        <v/>
      </c>
      <c r="BT119" s="198" t="str">
        <f t="shared" si="28"/>
        <v/>
      </c>
      <c r="BU119" s="198" t="str">
        <f t="shared" si="29"/>
        <v/>
      </c>
      <c r="BV119" s="198" t="str">
        <f t="shared" si="30"/>
        <v/>
      </c>
      <c r="BW119" s="198" t="str">
        <f t="shared" si="31"/>
        <v/>
      </c>
      <c r="BX119" s="205" t="str">
        <f t="shared" si="32"/>
        <v/>
      </c>
      <c r="BY119" s="206" t="str">
        <f>IFERROR(IF(CC119=リスト!$C$2,(CH119-BZ119/(100*CG119))/CI119*CJ119-AN119-AM119,(CH119-BZ119/(100*AW119))/CI119*CJ119-AN119-AM119),"")</f>
        <v/>
      </c>
      <c r="BZ119" s="196" t="str">
        <f>IF(OR(CE119=リスト!$B$3,CE119=リスト!$B$5,CF119=リスト!$F$3,CE119=""),"",許容浮上量)</f>
        <v/>
      </c>
      <c r="CA119" s="198" t="str">
        <f>IF(OR(CE119=リスト!$B$3,CE119=リスト!$B$5,CF119=リスト!$F$3,CE119=""),"",CK119)</f>
        <v/>
      </c>
      <c r="CB119" s="196" t="str">
        <f t="shared" si="33"/>
        <v/>
      </c>
      <c r="CC119" s="193" t="str">
        <f>IF(OR(CE119=リスト!$B$3,CE119=リスト!$B$5,CF119=リスト!$F$3,CE119=""),"",BM119)</f>
        <v/>
      </c>
      <c r="CD119" s="196" t="str">
        <f>IF(OR(CE119=リスト!$B$3,CE119=リスト!$B$5,CF119=リスト!$F$3,CE119=""),"",AH119)</f>
        <v/>
      </c>
      <c r="CE119" s="193" t="str">
        <f t="shared" si="54"/>
        <v/>
      </c>
      <c r="CF119" s="193" t="str">
        <f t="shared" si="55"/>
        <v/>
      </c>
      <c r="CG119" s="198" t="str">
        <f t="shared" si="36"/>
        <v/>
      </c>
      <c r="CH119" s="198" t="str">
        <f t="shared" si="37"/>
        <v/>
      </c>
      <c r="CI119" s="198" t="str">
        <f t="shared" si="38"/>
        <v/>
      </c>
      <c r="CJ119" s="198" t="str">
        <f t="shared" si="39"/>
        <v/>
      </c>
      <c r="CK119" s="205" t="str">
        <f t="shared" si="40"/>
        <v/>
      </c>
      <c r="CL119" s="204" t="str">
        <f>IF(AND(CE119=リスト!$B$4,CF119=リスト!$F$2),リスト!$B$3,CE119)</f>
        <v/>
      </c>
      <c r="CM119" s="193" t="str">
        <f>IF(CL119=リスト!$B$3,"",IF(CL119=リスト!$B$5,"("&amp;リスト!$F$3&amp;")",CF119))</f>
        <v/>
      </c>
      <c r="CN119" s="196" t="str">
        <f>IF(CL119=リスト!$B$3,"",AF119)</f>
        <v/>
      </c>
      <c r="CO119" s="196" t="str">
        <f>IF(OR(CL119=リスト!$B$3,CL119=リスト!$B$5,CL119=リスト!$B$4),"",CD119)</f>
        <v/>
      </c>
      <c r="CP119" s="196" t="str">
        <f>IF(OR(CL119=リスト!$B$3,CL119=リスト!$B$5),"",IF(CB119&lt;40,40,CB119))</f>
        <v/>
      </c>
      <c r="CQ119" s="203" t="str">
        <f>IF(CL119=リスト!$B$5,リスト!$G$2,"")</f>
        <v/>
      </c>
    </row>
    <row r="120" spans="2:95" ht="26.25" customHeight="1">
      <c r="B120" s="243">
        <v>57</v>
      </c>
      <c r="C120" s="244"/>
      <c r="D120" s="245"/>
      <c r="E120" s="246"/>
      <c r="F120" s="246"/>
      <c r="G120" s="247" t="str">
        <f>IF(AE120=リスト!$C$2,"－",IF(AE120=リスト!$C$3,1.05,""))</f>
        <v/>
      </c>
      <c r="H120" s="246"/>
      <c r="I120" s="246"/>
      <c r="J120" s="246"/>
      <c r="K120" s="246"/>
      <c r="L120" s="246"/>
      <c r="M120" s="246"/>
      <c r="N120" s="246"/>
      <c r="O120" s="246"/>
      <c r="P120" s="246"/>
      <c r="Q120" s="246"/>
      <c r="R120" s="248">
        <f t="shared" si="41"/>
        <v>0</v>
      </c>
      <c r="S120" s="247" t="str">
        <f t="shared" si="42"/>
        <v/>
      </c>
      <c r="T120" s="247"/>
      <c r="U120" s="247"/>
      <c r="V120" s="245" t="str">
        <f t="shared" si="43"/>
        <v/>
      </c>
      <c r="W120" s="245" t="str">
        <f t="shared" si="44"/>
        <v/>
      </c>
      <c r="X120" s="245" t="str">
        <f t="shared" si="45"/>
        <v/>
      </c>
      <c r="Y120" s="245" t="str">
        <f t="shared" si="46"/>
        <v/>
      </c>
      <c r="Z120" s="249" t="str">
        <f t="shared" si="47"/>
        <v/>
      </c>
      <c r="AA120" s="250" t="str">
        <f t="shared" si="48"/>
        <v/>
      </c>
      <c r="AB120" s="250" t="str">
        <f t="shared" si="49"/>
        <v/>
      </c>
      <c r="AC120" s="251" t="str">
        <f t="shared" si="50"/>
        <v/>
      </c>
      <c r="AD120" s="252" t="str">
        <f>IF(OR(C120="",D120=""),"",IF(OR(10&lt;=S120,2.2&lt;F120),リスト!$B$3,IF(OR(D120=リスト!$A$2,F120&lt;0.9,S120&lt;=1.5),リスト!$B$4,リスト!$B$2)))</f>
        <v/>
      </c>
      <c r="AE120" s="253" t="str">
        <f>IF(OR(C120="",AD120=""),"",IF(N120="",リスト!$C$2,リスト!$C$3))</f>
        <v/>
      </c>
      <c r="AF120" s="254" t="str">
        <f>IF(OR(C120="",AD120=""),"",IF(D120&lt;=リスト!$A$5,リスト!$D$2,IF(D120=リスト!$A$6,リスト!$D$3,IF(D120=リスト!$A$7,リスト!$D$4,""))))</f>
        <v/>
      </c>
      <c r="AG120" s="255" t="str" cm="1">
        <f t="array" ref="AG120">IFERROR(INDEX(加味率リスト!$A$2:$J$25,MATCH(D120&amp;AF120,加味率リスト!$A$2:$A$25&amp;加味率リスト!$B$2:$B$25,0),10),"")</f>
        <v/>
      </c>
      <c r="AH120" s="256" t="str">
        <f>IF(S120="","",IF(S120&lt;3,リスト!$E$3,IF(S120&lt;5,リスト!$E$4,IF(S120&lt;7,リスト!$E$5,リスト!$E$6))))</f>
        <v/>
      </c>
      <c r="AI120" s="192" t="str">
        <f t="shared" si="51"/>
        <v/>
      </c>
      <c r="AJ120" s="193" t="str">
        <f t="shared" si="52"/>
        <v/>
      </c>
      <c r="AK120" s="141" t="str">
        <f t="shared" si="53"/>
        <v/>
      </c>
      <c r="AL120" s="194" t="str">
        <f>IFERROR(IF(AD120="","",IF(AE120=リスト!$C$2,"－",ROUND((3.142/4*E120^2*(N120+K120+J120+I120+H120)-3.142/4*(0.82^2*H120+(0.82^2+G120^2)/2*J120+G120^2*K120+(G120^2+E120^2)/2*N120))*(U120*V120+(R120-U120)*W120)/R120,2))),"")</f>
        <v/>
      </c>
      <c r="AM120" s="195" t="str">
        <f>IFERROR(IF(AD120="","",IF(AE120=リスト!$C$2,T120,T120+AL120)),"")</f>
        <v/>
      </c>
      <c r="AN120" s="195" t="str">
        <f>IFERROR(IF(AD120="","",IF(AE120=リスト!$C$2,3.142*E120*U120*AA120*V120*U120/2*TAN(X120/180*3.142),3.142*G120*U120*AA120*V120*U120/2*TAN(X120/180*3.142))),"")</f>
        <v/>
      </c>
      <c r="AO120" s="196" t="str">
        <f t="shared" si="13"/>
        <v/>
      </c>
      <c r="AP120" s="196" t="str">
        <f>IFERROR(IF(AE120=リスト!$C$2,(1-3.142*(E120/((E120+1)*2))^2)*(R120-(1-V120/(Z120+AC120*(W120-Z120)))*U120-(AN120+AM120)/(3.142*(Z120+AC120*(W120-Z120)))*(2/E120)^2)*100,AW120*(AX120-AY120)*100),"")</f>
        <v/>
      </c>
      <c r="AQ120" s="197" t="str">
        <f t="shared" si="14"/>
        <v/>
      </c>
      <c r="AR120" s="195" t="str">
        <f t="shared" si="15"/>
        <v/>
      </c>
      <c r="AS120" s="195" t="str">
        <f t="shared" si="16"/>
        <v/>
      </c>
      <c r="AT120" s="195" t="str">
        <f t="shared" si="17"/>
        <v/>
      </c>
      <c r="AU120" s="193" t="str">
        <f t="shared" si="18"/>
        <v/>
      </c>
      <c r="AV120" s="193" t="str">
        <f>IF(OR(AD120=リスト!$B$3,AD120=リスト!$B$5,許容浮上量&lt;AP120),AD120,リスト!$B$5)</f>
        <v/>
      </c>
      <c r="AW120" s="198" t="str">
        <f t="shared" si="19"/>
        <v/>
      </c>
      <c r="AX120" s="199" t="str">
        <f t="shared" si="20"/>
        <v/>
      </c>
      <c r="AY120" s="205" t="str">
        <f t="shared" si="21"/>
        <v/>
      </c>
      <c r="AZ120" s="204" t="str">
        <f>IF(OR(BO120=リスト!$B$3,BO120=リスト!$B$5,BO120=""),"","10^-2")</f>
        <v/>
      </c>
      <c r="BA120" s="200" t="str">
        <f>IF(OR(BO120=リスト!$B$3,BO120=リスト!$B$5,BO120=""),"",2)</f>
        <v/>
      </c>
      <c r="BB120" s="195" t="str">
        <f>IFERROR(IF(OR(BO120=リスト!$B$3,BO120=リスト!$B$5,BO120=""),"",V120*U120+(R120-U120)/2*(W120-Z120)),"")</f>
        <v/>
      </c>
      <c r="BC120" s="195" t="str">
        <f>IF(OR(BO120=リスト!$B$3,BO120=リスト!$B$5,BO120=""),"",40)</f>
        <v/>
      </c>
      <c r="BD120" s="195" t="str">
        <f t="shared" si="22"/>
        <v/>
      </c>
      <c r="BE120" s="195" t="str">
        <f t="shared" si="23"/>
        <v/>
      </c>
      <c r="BF120" s="195" t="str">
        <f t="shared" si="24"/>
        <v/>
      </c>
      <c r="BG120" s="195" t="str">
        <f>IF(OR(BO120=リスト!$B$3,BO120=リスト!$B$5,BO120=""),"",0.6)</f>
        <v/>
      </c>
      <c r="BH120" s="201" t="str">
        <f>IF(OR(BO120=リスト!$B$3,BO120=リスト!$B$5,BO120=""),"",AG120)</f>
        <v/>
      </c>
      <c r="BI120" s="195" t="str">
        <f>IF(OR(BO120=リスト!$B$3,BO120=リスト!$B$5,BO120=""),"",AM120)</f>
        <v/>
      </c>
      <c r="BJ120" s="195" t="str">
        <f>IF(OR(BO120=リスト!$B$3,BO120=リスト!$B$5,BO120=""),"",AN120)</f>
        <v/>
      </c>
      <c r="BK120" s="202" t="str">
        <f>IFERROR(IF(BM120=リスト!$C$2,(1-3.142*(E120/(2*(E120+1)))^2)*(R120-(1-AG120*V120/(Z120+AG120*BG120*(W120-Z120)))*U120-(AN120+AM120)/(3.142*(Z120+AG120*BG120*(W120-Z120)))*(2/E120)^2)*100,(AW120*(BV120-BX120)*100)),"")</f>
        <v/>
      </c>
      <c r="BL120" s="202" t="str">
        <f>IFERROR(IF(BM120=リスト!$C$2,(1-3.142*(E120/(2*(E120+1)))^2)*(R120-(1-AG120*V120/(Z120+AG120*BG120*(W120-Z120)))*U120-(AN120+BF120+AM120)/(3.142*(Z120+AG120*BG120*(W120-Z120)))*(2/E120)^2)*100,(AW120*(BV120-BW120)*100)),"")</f>
        <v/>
      </c>
      <c r="BM120" s="193" t="str">
        <f>IF(OR(BO120=リスト!$B$3,BO120=リスト!$B$5),"",AU120)</f>
        <v/>
      </c>
      <c r="BN120" s="196" t="str">
        <f>IF(OR(BO120=リスト!$B$3,BO120=リスト!$B$5),"",AF120)</f>
        <v/>
      </c>
      <c r="BO120" s="193" t="str">
        <f t="shared" si="25"/>
        <v/>
      </c>
      <c r="BP120" s="193" t="str">
        <f>IF(OR(BO120=リスト!$B$3,BO120=リスト!$B$5,BO120=""),"",IF(許容浮上量+1&lt;=BK120,リスト!$F$2,リスト!$F$3))</f>
        <v/>
      </c>
      <c r="BQ120" s="202" t="str">
        <f>IF(OR(BO120=リスト!$B$3,BO120=リスト!$B$5,BO120=""),"",20)</f>
        <v/>
      </c>
      <c r="BR120" s="195" t="str">
        <f t="shared" si="26"/>
        <v/>
      </c>
      <c r="BS120" s="195" t="str">
        <f t="shared" si="27"/>
        <v/>
      </c>
      <c r="BT120" s="198" t="str">
        <f t="shared" si="28"/>
        <v/>
      </c>
      <c r="BU120" s="198" t="str">
        <f t="shared" si="29"/>
        <v/>
      </c>
      <c r="BV120" s="198" t="str">
        <f t="shared" si="30"/>
        <v/>
      </c>
      <c r="BW120" s="198" t="str">
        <f t="shared" si="31"/>
        <v/>
      </c>
      <c r="BX120" s="205" t="str">
        <f t="shared" si="32"/>
        <v/>
      </c>
      <c r="BY120" s="206" t="str">
        <f>IFERROR(IF(CC120=リスト!$C$2,(CH120-BZ120/(100*CG120))/CI120*CJ120-AN120-AM120,(CH120-BZ120/(100*AW120))/CI120*CJ120-AN120-AM120),"")</f>
        <v/>
      </c>
      <c r="BZ120" s="196" t="str">
        <f>IF(OR(CE120=リスト!$B$3,CE120=リスト!$B$5,CF120=リスト!$F$3,CE120=""),"",許容浮上量)</f>
        <v/>
      </c>
      <c r="CA120" s="198" t="str">
        <f>IF(OR(CE120=リスト!$B$3,CE120=リスト!$B$5,CF120=リスト!$F$3,CE120=""),"",CK120)</f>
        <v/>
      </c>
      <c r="CB120" s="196" t="str">
        <f t="shared" si="33"/>
        <v/>
      </c>
      <c r="CC120" s="193" t="str">
        <f>IF(OR(CE120=リスト!$B$3,CE120=リスト!$B$5,CF120=リスト!$F$3,CE120=""),"",BM120)</f>
        <v/>
      </c>
      <c r="CD120" s="196" t="str">
        <f>IF(OR(CE120=リスト!$B$3,CE120=リスト!$B$5,CF120=リスト!$F$3,CE120=""),"",AH120)</f>
        <v/>
      </c>
      <c r="CE120" s="193" t="str">
        <f t="shared" si="54"/>
        <v/>
      </c>
      <c r="CF120" s="193" t="str">
        <f t="shared" si="55"/>
        <v/>
      </c>
      <c r="CG120" s="198" t="str">
        <f t="shared" si="36"/>
        <v/>
      </c>
      <c r="CH120" s="198" t="str">
        <f t="shared" si="37"/>
        <v/>
      </c>
      <c r="CI120" s="198" t="str">
        <f t="shared" si="38"/>
        <v/>
      </c>
      <c r="CJ120" s="198" t="str">
        <f t="shared" si="39"/>
        <v/>
      </c>
      <c r="CK120" s="205" t="str">
        <f t="shared" si="40"/>
        <v/>
      </c>
      <c r="CL120" s="204" t="str">
        <f>IF(AND(CE120=リスト!$B$4,CF120=リスト!$F$2),リスト!$B$3,CE120)</f>
        <v/>
      </c>
      <c r="CM120" s="193" t="str">
        <f>IF(CL120=リスト!$B$3,"",IF(CL120=リスト!$B$5,"("&amp;リスト!$F$3&amp;")",CF120))</f>
        <v/>
      </c>
      <c r="CN120" s="196" t="str">
        <f>IF(CL120=リスト!$B$3,"",AF120)</f>
        <v/>
      </c>
      <c r="CO120" s="196" t="str">
        <f>IF(OR(CL120=リスト!$B$3,CL120=リスト!$B$5,CL120=リスト!$B$4),"",CD120)</f>
        <v/>
      </c>
      <c r="CP120" s="196" t="str">
        <f>IF(OR(CL120=リスト!$B$3,CL120=リスト!$B$5),"",IF(CB120&lt;40,40,CB120))</f>
        <v/>
      </c>
      <c r="CQ120" s="203" t="str">
        <f>IF(CL120=リスト!$B$5,リスト!$G$2,"")</f>
        <v/>
      </c>
    </row>
    <row r="121" spans="2:95" ht="26.25" customHeight="1">
      <c r="B121" s="243">
        <v>58</v>
      </c>
      <c r="C121" s="244"/>
      <c r="D121" s="245"/>
      <c r="E121" s="246"/>
      <c r="F121" s="246"/>
      <c r="G121" s="247" t="str">
        <f>IF(AE121=リスト!$C$2,"－",IF(AE121=リスト!$C$3,1.05,""))</f>
        <v/>
      </c>
      <c r="H121" s="246"/>
      <c r="I121" s="246"/>
      <c r="J121" s="246"/>
      <c r="K121" s="246"/>
      <c r="L121" s="246"/>
      <c r="M121" s="246"/>
      <c r="N121" s="246"/>
      <c r="O121" s="246"/>
      <c r="P121" s="246"/>
      <c r="Q121" s="246"/>
      <c r="R121" s="248">
        <f t="shared" si="41"/>
        <v>0</v>
      </c>
      <c r="S121" s="247" t="str">
        <f t="shared" si="42"/>
        <v/>
      </c>
      <c r="T121" s="247"/>
      <c r="U121" s="247"/>
      <c r="V121" s="245" t="str">
        <f t="shared" si="43"/>
        <v/>
      </c>
      <c r="W121" s="245" t="str">
        <f t="shared" si="44"/>
        <v/>
      </c>
      <c r="X121" s="245" t="str">
        <f t="shared" si="45"/>
        <v/>
      </c>
      <c r="Y121" s="245" t="str">
        <f t="shared" si="46"/>
        <v/>
      </c>
      <c r="Z121" s="249" t="str">
        <f t="shared" si="47"/>
        <v/>
      </c>
      <c r="AA121" s="250" t="str">
        <f t="shared" si="48"/>
        <v/>
      </c>
      <c r="AB121" s="250" t="str">
        <f t="shared" si="49"/>
        <v/>
      </c>
      <c r="AC121" s="251" t="str">
        <f t="shared" si="50"/>
        <v/>
      </c>
      <c r="AD121" s="252" t="str">
        <f>IF(OR(C121="",D121=""),"",IF(OR(10&lt;=S121,2.2&lt;F121),リスト!$B$3,IF(OR(D121=リスト!$A$2,F121&lt;0.9,S121&lt;=1.5),リスト!$B$4,リスト!$B$2)))</f>
        <v/>
      </c>
      <c r="AE121" s="253" t="str">
        <f>IF(OR(C121="",AD121=""),"",IF(N121="",リスト!$C$2,リスト!$C$3))</f>
        <v/>
      </c>
      <c r="AF121" s="254" t="str">
        <f>IF(OR(C121="",AD121=""),"",IF(D121&lt;=リスト!$A$5,リスト!$D$2,IF(D121=リスト!$A$6,リスト!$D$3,IF(D121=リスト!$A$7,リスト!$D$4,""))))</f>
        <v/>
      </c>
      <c r="AG121" s="255" t="str" cm="1">
        <f t="array" ref="AG121">IFERROR(INDEX(加味率リスト!$A$2:$J$25,MATCH(D121&amp;AF121,加味率リスト!$A$2:$A$25&amp;加味率リスト!$B$2:$B$25,0),10),"")</f>
        <v/>
      </c>
      <c r="AH121" s="256" t="str">
        <f>IF(S121="","",IF(S121&lt;3,リスト!$E$3,IF(S121&lt;5,リスト!$E$4,IF(S121&lt;7,リスト!$E$5,リスト!$E$6))))</f>
        <v/>
      </c>
      <c r="AI121" s="192" t="str">
        <f t="shared" si="51"/>
        <v/>
      </c>
      <c r="AJ121" s="193" t="str">
        <f t="shared" si="52"/>
        <v/>
      </c>
      <c r="AK121" s="141" t="str">
        <f t="shared" si="53"/>
        <v/>
      </c>
      <c r="AL121" s="194" t="str">
        <f>IFERROR(IF(AD121="","",IF(AE121=リスト!$C$2,"－",ROUND((3.142/4*E121^2*(N121+K121+J121+I121+H121)-3.142/4*(0.82^2*H121+(0.82^2+G121^2)/2*J121+G121^2*K121+(G121^2+E121^2)/2*N121))*(U121*V121+(R121-U121)*W121)/R121,2))),"")</f>
        <v/>
      </c>
      <c r="AM121" s="195" t="str">
        <f>IFERROR(IF(AD121="","",IF(AE121=リスト!$C$2,T121,T121+AL121)),"")</f>
        <v/>
      </c>
      <c r="AN121" s="195" t="str">
        <f>IFERROR(IF(AD121="","",IF(AE121=リスト!$C$2,3.142*E121*U121*AA121*V121*U121/2*TAN(X121/180*3.142),3.142*G121*U121*AA121*V121*U121/2*TAN(X121/180*3.142))),"")</f>
        <v/>
      </c>
      <c r="AO121" s="196" t="str">
        <f t="shared" si="13"/>
        <v/>
      </c>
      <c r="AP121" s="196" t="str">
        <f>IFERROR(IF(AE121=リスト!$C$2,(1-3.142*(E121/((E121+1)*2))^2)*(R121-(1-V121/(Z121+AC121*(W121-Z121)))*U121-(AN121+AM121)/(3.142*(Z121+AC121*(W121-Z121)))*(2/E121)^2)*100,AW121*(AX121-AY121)*100),"")</f>
        <v/>
      </c>
      <c r="AQ121" s="197" t="str">
        <f t="shared" si="14"/>
        <v/>
      </c>
      <c r="AR121" s="195" t="str">
        <f t="shared" si="15"/>
        <v/>
      </c>
      <c r="AS121" s="195" t="str">
        <f t="shared" si="16"/>
        <v/>
      </c>
      <c r="AT121" s="195" t="str">
        <f t="shared" si="17"/>
        <v/>
      </c>
      <c r="AU121" s="193" t="str">
        <f t="shared" si="18"/>
        <v/>
      </c>
      <c r="AV121" s="193" t="str">
        <f>IF(OR(AD121=リスト!$B$3,AD121=リスト!$B$5,許容浮上量&lt;AP121),AD121,リスト!$B$5)</f>
        <v/>
      </c>
      <c r="AW121" s="198" t="str">
        <f t="shared" si="19"/>
        <v/>
      </c>
      <c r="AX121" s="199" t="str">
        <f t="shared" si="20"/>
        <v/>
      </c>
      <c r="AY121" s="205" t="str">
        <f t="shared" si="21"/>
        <v/>
      </c>
      <c r="AZ121" s="204" t="str">
        <f>IF(OR(BO121=リスト!$B$3,BO121=リスト!$B$5,BO121=""),"","10^-2")</f>
        <v/>
      </c>
      <c r="BA121" s="200" t="str">
        <f>IF(OR(BO121=リスト!$B$3,BO121=リスト!$B$5,BO121=""),"",2)</f>
        <v/>
      </c>
      <c r="BB121" s="195" t="str">
        <f>IFERROR(IF(OR(BO121=リスト!$B$3,BO121=リスト!$B$5,BO121=""),"",V121*U121+(R121-U121)/2*(W121-Z121)),"")</f>
        <v/>
      </c>
      <c r="BC121" s="195" t="str">
        <f>IF(OR(BO121=リスト!$B$3,BO121=リスト!$B$5,BO121=""),"",40)</f>
        <v/>
      </c>
      <c r="BD121" s="195" t="str">
        <f t="shared" si="22"/>
        <v/>
      </c>
      <c r="BE121" s="195" t="str">
        <f t="shared" si="23"/>
        <v/>
      </c>
      <c r="BF121" s="195" t="str">
        <f t="shared" si="24"/>
        <v/>
      </c>
      <c r="BG121" s="195" t="str">
        <f>IF(OR(BO121=リスト!$B$3,BO121=リスト!$B$5,BO121=""),"",0.6)</f>
        <v/>
      </c>
      <c r="BH121" s="201" t="str">
        <f>IF(OR(BO121=リスト!$B$3,BO121=リスト!$B$5,BO121=""),"",AG121)</f>
        <v/>
      </c>
      <c r="BI121" s="195" t="str">
        <f>IF(OR(BO121=リスト!$B$3,BO121=リスト!$B$5,BO121=""),"",AM121)</f>
        <v/>
      </c>
      <c r="BJ121" s="195" t="str">
        <f>IF(OR(BO121=リスト!$B$3,BO121=リスト!$B$5,BO121=""),"",AN121)</f>
        <v/>
      </c>
      <c r="BK121" s="202" t="str">
        <f>IFERROR(IF(BM121=リスト!$C$2,(1-3.142*(E121/(2*(E121+1)))^2)*(R121-(1-AG121*V121/(Z121+AG121*BG121*(W121-Z121)))*U121-(AN121+AM121)/(3.142*(Z121+AG121*BG121*(W121-Z121)))*(2/E121)^2)*100,(AW121*(BV121-BX121)*100)),"")</f>
        <v/>
      </c>
      <c r="BL121" s="202" t="str">
        <f>IFERROR(IF(BM121=リスト!$C$2,(1-3.142*(E121/(2*(E121+1)))^2)*(R121-(1-AG121*V121/(Z121+AG121*BG121*(W121-Z121)))*U121-(AN121+BF121+AM121)/(3.142*(Z121+AG121*BG121*(W121-Z121)))*(2/E121)^2)*100,(AW121*(BV121-BW121)*100)),"")</f>
        <v/>
      </c>
      <c r="BM121" s="193" t="str">
        <f>IF(OR(BO121=リスト!$B$3,BO121=リスト!$B$5),"",AU121)</f>
        <v/>
      </c>
      <c r="BN121" s="196" t="str">
        <f>IF(OR(BO121=リスト!$B$3,BO121=リスト!$B$5),"",AF121)</f>
        <v/>
      </c>
      <c r="BO121" s="193" t="str">
        <f t="shared" si="25"/>
        <v/>
      </c>
      <c r="BP121" s="193" t="str">
        <f>IF(OR(BO121=リスト!$B$3,BO121=リスト!$B$5,BO121=""),"",IF(許容浮上量+1&lt;=BK121,リスト!$F$2,リスト!$F$3))</f>
        <v/>
      </c>
      <c r="BQ121" s="202" t="str">
        <f>IF(OR(BO121=リスト!$B$3,BO121=リスト!$B$5,BO121=""),"",20)</f>
        <v/>
      </c>
      <c r="BR121" s="195" t="str">
        <f t="shared" si="26"/>
        <v/>
      </c>
      <c r="BS121" s="195" t="str">
        <f t="shared" si="27"/>
        <v/>
      </c>
      <c r="BT121" s="198" t="str">
        <f t="shared" si="28"/>
        <v/>
      </c>
      <c r="BU121" s="198" t="str">
        <f t="shared" si="29"/>
        <v/>
      </c>
      <c r="BV121" s="198" t="str">
        <f t="shared" si="30"/>
        <v/>
      </c>
      <c r="BW121" s="198" t="str">
        <f t="shared" si="31"/>
        <v/>
      </c>
      <c r="BX121" s="205" t="str">
        <f t="shared" si="32"/>
        <v/>
      </c>
      <c r="BY121" s="206" t="str">
        <f>IFERROR(IF(CC121=リスト!$C$2,(CH121-BZ121/(100*CG121))/CI121*CJ121-AN121-AM121,(CH121-BZ121/(100*AW121))/CI121*CJ121-AN121-AM121),"")</f>
        <v/>
      </c>
      <c r="BZ121" s="196" t="str">
        <f>IF(OR(CE121=リスト!$B$3,CE121=リスト!$B$5,CF121=リスト!$F$3,CE121=""),"",許容浮上量)</f>
        <v/>
      </c>
      <c r="CA121" s="198" t="str">
        <f>IF(OR(CE121=リスト!$B$3,CE121=リスト!$B$5,CF121=リスト!$F$3,CE121=""),"",CK121)</f>
        <v/>
      </c>
      <c r="CB121" s="196" t="str">
        <f t="shared" si="33"/>
        <v/>
      </c>
      <c r="CC121" s="193" t="str">
        <f>IF(OR(CE121=リスト!$B$3,CE121=リスト!$B$5,CF121=リスト!$F$3,CE121=""),"",BM121)</f>
        <v/>
      </c>
      <c r="CD121" s="196" t="str">
        <f>IF(OR(CE121=リスト!$B$3,CE121=リスト!$B$5,CF121=リスト!$F$3,CE121=""),"",AH121)</f>
        <v/>
      </c>
      <c r="CE121" s="193" t="str">
        <f t="shared" si="54"/>
        <v/>
      </c>
      <c r="CF121" s="193" t="str">
        <f t="shared" si="55"/>
        <v/>
      </c>
      <c r="CG121" s="198" t="str">
        <f t="shared" si="36"/>
        <v/>
      </c>
      <c r="CH121" s="198" t="str">
        <f t="shared" si="37"/>
        <v/>
      </c>
      <c r="CI121" s="198" t="str">
        <f t="shared" si="38"/>
        <v/>
      </c>
      <c r="CJ121" s="198" t="str">
        <f t="shared" si="39"/>
        <v/>
      </c>
      <c r="CK121" s="205" t="str">
        <f t="shared" si="40"/>
        <v/>
      </c>
      <c r="CL121" s="204" t="str">
        <f>IF(AND(CE121=リスト!$B$4,CF121=リスト!$F$2),リスト!$B$3,CE121)</f>
        <v/>
      </c>
      <c r="CM121" s="193" t="str">
        <f>IF(CL121=リスト!$B$3,"",IF(CL121=リスト!$B$5,"("&amp;リスト!$F$3&amp;")",CF121))</f>
        <v/>
      </c>
      <c r="CN121" s="196" t="str">
        <f>IF(CL121=リスト!$B$3,"",AF121)</f>
        <v/>
      </c>
      <c r="CO121" s="196" t="str">
        <f>IF(OR(CL121=リスト!$B$3,CL121=リスト!$B$5,CL121=リスト!$B$4),"",CD121)</f>
        <v/>
      </c>
      <c r="CP121" s="196" t="str">
        <f>IF(OR(CL121=リスト!$B$3,CL121=リスト!$B$5),"",IF(CB121&lt;40,40,CB121))</f>
        <v/>
      </c>
      <c r="CQ121" s="203" t="str">
        <f>IF(CL121=リスト!$B$5,リスト!$G$2,"")</f>
        <v/>
      </c>
    </row>
    <row r="122" spans="2:95" ht="26.25" customHeight="1">
      <c r="B122" s="243">
        <v>59</v>
      </c>
      <c r="C122" s="244"/>
      <c r="D122" s="245"/>
      <c r="E122" s="246"/>
      <c r="F122" s="246"/>
      <c r="G122" s="247" t="str">
        <f>IF(AE122=リスト!$C$2,"－",IF(AE122=リスト!$C$3,1.05,""))</f>
        <v/>
      </c>
      <c r="H122" s="246"/>
      <c r="I122" s="246"/>
      <c r="J122" s="246"/>
      <c r="K122" s="246"/>
      <c r="L122" s="246"/>
      <c r="M122" s="246"/>
      <c r="N122" s="246"/>
      <c r="O122" s="246"/>
      <c r="P122" s="246"/>
      <c r="Q122" s="246"/>
      <c r="R122" s="248">
        <f t="shared" si="41"/>
        <v>0</v>
      </c>
      <c r="S122" s="247" t="str">
        <f t="shared" si="42"/>
        <v/>
      </c>
      <c r="T122" s="247"/>
      <c r="U122" s="247"/>
      <c r="V122" s="245" t="str">
        <f t="shared" si="43"/>
        <v/>
      </c>
      <c r="W122" s="245" t="str">
        <f t="shared" si="44"/>
        <v/>
      </c>
      <c r="X122" s="245" t="str">
        <f t="shared" si="45"/>
        <v/>
      </c>
      <c r="Y122" s="245" t="str">
        <f t="shared" si="46"/>
        <v/>
      </c>
      <c r="Z122" s="249" t="str">
        <f t="shared" si="47"/>
        <v/>
      </c>
      <c r="AA122" s="250" t="str">
        <f t="shared" si="48"/>
        <v/>
      </c>
      <c r="AB122" s="250" t="str">
        <f t="shared" si="49"/>
        <v/>
      </c>
      <c r="AC122" s="251" t="str">
        <f t="shared" si="50"/>
        <v/>
      </c>
      <c r="AD122" s="252" t="str">
        <f>IF(OR(C122="",D122=""),"",IF(OR(10&lt;=S122,2.2&lt;F122),リスト!$B$3,IF(OR(D122=リスト!$A$2,F122&lt;0.9,S122&lt;=1.5),リスト!$B$4,リスト!$B$2)))</f>
        <v/>
      </c>
      <c r="AE122" s="253" t="str">
        <f>IF(OR(C122="",AD122=""),"",IF(N122="",リスト!$C$2,リスト!$C$3))</f>
        <v/>
      </c>
      <c r="AF122" s="254" t="str">
        <f>IF(OR(C122="",AD122=""),"",IF(D122&lt;=リスト!$A$5,リスト!$D$2,IF(D122=リスト!$A$6,リスト!$D$3,IF(D122=リスト!$A$7,リスト!$D$4,""))))</f>
        <v/>
      </c>
      <c r="AG122" s="255" t="str" cm="1">
        <f t="array" ref="AG122">IFERROR(INDEX(加味率リスト!$A$2:$J$25,MATCH(D122&amp;AF122,加味率リスト!$A$2:$A$25&amp;加味率リスト!$B$2:$B$25,0),10),"")</f>
        <v/>
      </c>
      <c r="AH122" s="256" t="str">
        <f>IF(S122="","",IF(S122&lt;3,リスト!$E$3,IF(S122&lt;5,リスト!$E$4,IF(S122&lt;7,リスト!$E$5,リスト!$E$6))))</f>
        <v/>
      </c>
      <c r="AI122" s="192" t="str">
        <f t="shared" si="51"/>
        <v/>
      </c>
      <c r="AJ122" s="193" t="str">
        <f t="shared" si="52"/>
        <v/>
      </c>
      <c r="AK122" s="141" t="str">
        <f t="shared" si="53"/>
        <v/>
      </c>
      <c r="AL122" s="194" t="str">
        <f>IFERROR(IF(AD122="","",IF(AE122=リスト!$C$2,"－",ROUND((3.142/4*E122^2*(N122+K122+J122+I122+H122)-3.142/4*(0.82^2*H122+(0.82^2+G122^2)/2*J122+G122^2*K122+(G122^2+E122^2)/2*N122))*(U122*V122+(R122-U122)*W122)/R122,2))),"")</f>
        <v/>
      </c>
      <c r="AM122" s="195" t="str">
        <f>IFERROR(IF(AD122="","",IF(AE122=リスト!$C$2,T122,T122+AL122)),"")</f>
        <v/>
      </c>
      <c r="AN122" s="195" t="str">
        <f>IFERROR(IF(AD122="","",IF(AE122=リスト!$C$2,3.142*E122*U122*AA122*V122*U122/2*TAN(X122/180*3.142),3.142*G122*U122*AA122*V122*U122/2*TAN(X122/180*3.142))),"")</f>
        <v/>
      </c>
      <c r="AO122" s="196" t="str">
        <f t="shared" si="13"/>
        <v/>
      </c>
      <c r="AP122" s="196" t="str">
        <f>IFERROR(IF(AE122=リスト!$C$2,(1-3.142*(E122/((E122+1)*2))^2)*(R122-(1-V122/(Z122+AC122*(W122-Z122)))*U122-(AN122+AM122)/(3.142*(Z122+AC122*(W122-Z122)))*(2/E122)^2)*100,AW122*(AX122-AY122)*100),"")</f>
        <v/>
      </c>
      <c r="AQ122" s="197" t="str">
        <f t="shared" si="14"/>
        <v/>
      </c>
      <c r="AR122" s="195" t="str">
        <f t="shared" si="15"/>
        <v/>
      </c>
      <c r="AS122" s="195" t="str">
        <f t="shared" si="16"/>
        <v/>
      </c>
      <c r="AT122" s="195" t="str">
        <f t="shared" si="17"/>
        <v/>
      </c>
      <c r="AU122" s="193" t="str">
        <f t="shared" si="18"/>
        <v/>
      </c>
      <c r="AV122" s="193" t="str">
        <f>IF(OR(AD122=リスト!$B$3,AD122=リスト!$B$5,許容浮上量&lt;AP122),AD122,リスト!$B$5)</f>
        <v/>
      </c>
      <c r="AW122" s="198" t="str">
        <f t="shared" si="19"/>
        <v/>
      </c>
      <c r="AX122" s="199" t="str">
        <f t="shared" si="20"/>
        <v/>
      </c>
      <c r="AY122" s="205" t="str">
        <f t="shared" si="21"/>
        <v/>
      </c>
      <c r="AZ122" s="204" t="str">
        <f>IF(OR(BO122=リスト!$B$3,BO122=リスト!$B$5,BO122=""),"","10^-2")</f>
        <v/>
      </c>
      <c r="BA122" s="200" t="str">
        <f>IF(OR(BO122=リスト!$B$3,BO122=リスト!$B$5,BO122=""),"",2)</f>
        <v/>
      </c>
      <c r="BB122" s="195" t="str">
        <f>IFERROR(IF(OR(BO122=リスト!$B$3,BO122=リスト!$B$5,BO122=""),"",V122*U122+(R122-U122)/2*(W122-Z122)),"")</f>
        <v/>
      </c>
      <c r="BC122" s="195" t="str">
        <f>IF(OR(BO122=リスト!$B$3,BO122=リスト!$B$5,BO122=""),"",40)</f>
        <v/>
      </c>
      <c r="BD122" s="195" t="str">
        <f t="shared" si="22"/>
        <v/>
      </c>
      <c r="BE122" s="195" t="str">
        <f t="shared" si="23"/>
        <v/>
      </c>
      <c r="BF122" s="195" t="str">
        <f t="shared" si="24"/>
        <v/>
      </c>
      <c r="BG122" s="195" t="str">
        <f>IF(OR(BO122=リスト!$B$3,BO122=リスト!$B$5,BO122=""),"",0.6)</f>
        <v/>
      </c>
      <c r="BH122" s="201" t="str">
        <f>IF(OR(BO122=リスト!$B$3,BO122=リスト!$B$5,BO122=""),"",AG122)</f>
        <v/>
      </c>
      <c r="BI122" s="195" t="str">
        <f>IF(OR(BO122=リスト!$B$3,BO122=リスト!$B$5,BO122=""),"",AM122)</f>
        <v/>
      </c>
      <c r="BJ122" s="195" t="str">
        <f>IF(OR(BO122=リスト!$B$3,BO122=リスト!$B$5,BO122=""),"",AN122)</f>
        <v/>
      </c>
      <c r="BK122" s="202" t="str">
        <f>IFERROR(IF(BM122=リスト!$C$2,(1-3.142*(E122/(2*(E122+1)))^2)*(R122-(1-AG122*V122/(Z122+AG122*BG122*(W122-Z122)))*U122-(AN122+AM122)/(3.142*(Z122+AG122*BG122*(W122-Z122)))*(2/E122)^2)*100,(AW122*(BV122-BX122)*100)),"")</f>
        <v/>
      </c>
      <c r="BL122" s="202" t="str">
        <f>IFERROR(IF(BM122=リスト!$C$2,(1-3.142*(E122/(2*(E122+1)))^2)*(R122-(1-AG122*V122/(Z122+AG122*BG122*(W122-Z122)))*U122-(AN122+BF122+AM122)/(3.142*(Z122+AG122*BG122*(W122-Z122)))*(2/E122)^2)*100,(AW122*(BV122-BW122)*100)),"")</f>
        <v/>
      </c>
      <c r="BM122" s="193" t="str">
        <f>IF(OR(BO122=リスト!$B$3,BO122=リスト!$B$5),"",AU122)</f>
        <v/>
      </c>
      <c r="BN122" s="196" t="str">
        <f>IF(OR(BO122=リスト!$B$3,BO122=リスト!$B$5),"",AF122)</f>
        <v/>
      </c>
      <c r="BO122" s="193" t="str">
        <f t="shared" si="25"/>
        <v/>
      </c>
      <c r="BP122" s="193" t="str">
        <f>IF(OR(BO122=リスト!$B$3,BO122=リスト!$B$5,BO122=""),"",IF(許容浮上量+1&lt;=BK122,リスト!$F$2,リスト!$F$3))</f>
        <v/>
      </c>
      <c r="BQ122" s="202" t="str">
        <f>IF(OR(BO122=リスト!$B$3,BO122=リスト!$B$5,BO122=""),"",20)</f>
        <v/>
      </c>
      <c r="BR122" s="195" t="str">
        <f t="shared" si="26"/>
        <v/>
      </c>
      <c r="BS122" s="195" t="str">
        <f t="shared" si="27"/>
        <v/>
      </c>
      <c r="BT122" s="198" t="str">
        <f t="shared" si="28"/>
        <v/>
      </c>
      <c r="BU122" s="198" t="str">
        <f t="shared" si="29"/>
        <v/>
      </c>
      <c r="BV122" s="198" t="str">
        <f t="shared" si="30"/>
        <v/>
      </c>
      <c r="BW122" s="198" t="str">
        <f t="shared" si="31"/>
        <v/>
      </c>
      <c r="BX122" s="205" t="str">
        <f t="shared" si="32"/>
        <v/>
      </c>
      <c r="BY122" s="206" t="str">
        <f>IFERROR(IF(CC122=リスト!$C$2,(CH122-BZ122/(100*CG122))/CI122*CJ122-AN122-AM122,(CH122-BZ122/(100*AW122))/CI122*CJ122-AN122-AM122),"")</f>
        <v/>
      </c>
      <c r="BZ122" s="196" t="str">
        <f>IF(OR(CE122=リスト!$B$3,CE122=リスト!$B$5,CF122=リスト!$F$3,CE122=""),"",許容浮上量)</f>
        <v/>
      </c>
      <c r="CA122" s="198" t="str">
        <f>IF(OR(CE122=リスト!$B$3,CE122=リスト!$B$5,CF122=リスト!$F$3,CE122=""),"",CK122)</f>
        <v/>
      </c>
      <c r="CB122" s="196" t="str">
        <f t="shared" si="33"/>
        <v/>
      </c>
      <c r="CC122" s="193" t="str">
        <f>IF(OR(CE122=リスト!$B$3,CE122=リスト!$B$5,CF122=リスト!$F$3,CE122=""),"",BM122)</f>
        <v/>
      </c>
      <c r="CD122" s="196" t="str">
        <f>IF(OR(CE122=リスト!$B$3,CE122=リスト!$B$5,CF122=リスト!$F$3,CE122=""),"",AH122)</f>
        <v/>
      </c>
      <c r="CE122" s="193" t="str">
        <f t="shared" si="54"/>
        <v/>
      </c>
      <c r="CF122" s="193" t="str">
        <f t="shared" si="55"/>
        <v/>
      </c>
      <c r="CG122" s="198" t="str">
        <f t="shared" si="36"/>
        <v/>
      </c>
      <c r="CH122" s="198" t="str">
        <f t="shared" si="37"/>
        <v/>
      </c>
      <c r="CI122" s="198" t="str">
        <f t="shared" si="38"/>
        <v/>
      </c>
      <c r="CJ122" s="198" t="str">
        <f t="shared" si="39"/>
        <v/>
      </c>
      <c r="CK122" s="205" t="str">
        <f t="shared" si="40"/>
        <v/>
      </c>
      <c r="CL122" s="204" t="str">
        <f>IF(AND(CE122=リスト!$B$4,CF122=リスト!$F$2),リスト!$B$3,CE122)</f>
        <v/>
      </c>
      <c r="CM122" s="193" t="str">
        <f>IF(CL122=リスト!$B$3,"",IF(CL122=リスト!$B$5,"("&amp;リスト!$F$3&amp;")",CF122))</f>
        <v/>
      </c>
      <c r="CN122" s="196" t="str">
        <f>IF(CL122=リスト!$B$3,"",AF122)</f>
        <v/>
      </c>
      <c r="CO122" s="196" t="str">
        <f>IF(OR(CL122=リスト!$B$3,CL122=リスト!$B$5,CL122=リスト!$B$4),"",CD122)</f>
        <v/>
      </c>
      <c r="CP122" s="196" t="str">
        <f>IF(OR(CL122=リスト!$B$3,CL122=リスト!$B$5),"",IF(CB122&lt;40,40,CB122))</f>
        <v/>
      </c>
      <c r="CQ122" s="203" t="str">
        <f>IF(CL122=リスト!$B$5,リスト!$G$2,"")</f>
        <v/>
      </c>
    </row>
    <row r="123" spans="2:95" ht="26.25" customHeight="1">
      <c r="B123" s="243">
        <v>60</v>
      </c>
      <c r="C123" s="244"/>
      <c r="D123" s="245"/>
      <c r="E123" s="246"/>
      <c r="F123" s="246"/>
      <c r="G123" s="247" t="str">
        <f>IF(AE123=リスト!$C$2,"－",IF(AE123=リスト!$C$3,1.05,""))</f>
        <v/>
      </c>
      <c r="H123" s="246"/>
      <c r="I123" s="246"/>
      <c r="J123" s="246"/>
      <c r="K123" s="246"/>
      <c r="L123" s="246"/>
      <c r="M123" s="246"/>
      <c r="N123" s="246"/>
      <c r="O123" s="246"/>
      <c r="P123" s="246"/>
      <c r="Q123" s="246"/>
      <c r="R123" s="248">
        <f t="shared" si="41"/>
        <v>0</v>
      </c>
      <c r="S123" s="247" t="str">
        <f t="shared" si="42"/>
        <v/>
      </c>
      <c r="T123" s="247"/>
      <c r="U123" s="247"/>
      <c r="V123" s="245" t="str">
        <f t="shared" si="43"/>
        <v/>
      </c>
      <c r="W123" s="245" t="str">
        <f t="shared" si="44"/>
        <v/>
      </c>
      <c r="X123" s="245" t="str">
        <f t="shared" si="45"/>
        <v/>
      </c>
      <c r="Y123" s="245" t="str">
        <f t="shared" si="46"/>
        <v/>
      </c>
      <c r="Z123" s="249" t="str">
        <f t="shared" si="47"/>
        <v/>
      </c>
      <c r="AA123" s="250" t="str">
        <f t="shared" si="48"/>
        <v/>
      </c>
      <c r="AB123" s="250" t="str">
        <f t="shared" si="49"/>
        <v/>
      </c>
      <c r="AC123" s="251" t="str">
        <f t="shared" si="50"/>
        <v/>
      </c>
      <c r="AD123" s="252" t="str">
        <f>IF(OR(C123="",D123=""),"",IF(OR(10&lt;=S123,2.2&lt;F123),リスト!$B$3,IF(OR(D123=リスト!$A$2,F123&lt;0.9,S123&lt;=1.5),リスト!$B$4,リスト!$B$2)))</f>
        <v/>
      </c>
      <c r="AE123" s="253" t="str">
        <f>IF(OR(C123="",AD123=""),"",IF(N123="",リスト!$C$2,リスト!$C$3))</f>
        <v/>
      </c>
      <c r="AF123" s="254" t="str">
        <f>IF(OR(C123="",AD123=""),"",IF(D123&lt;=リスト!$A$5,リスト!$D$2,IF(D123=リスト!$A$6,リスト!$D$3,IF(D123=リスト!$A$7,リスト!$D$4,""))))</f>
        <v/>
      </c>
      <c r="AG123" s="255" t="str" cm="1">
        <f t="array" ref="AG123">IFERROR(INDEX(加味率リスト!$A$2:$J$25,MATCH(D123&amp;AF123,加味率リスト!$A$2:$A$25&amp;加味率リスト!$B$2:$B$25,0),10),"")</f>
        <v/>
      </c>
      <c r="AH123" s="256" t="str">
        <f>IF(S123="","",IF(S123&lt;3,リスト!$E$3,IF(S123&lt;5,リスト!$E$4,IF(S123&lt;7,リスト!$E$5,リスト!$E$6))))</f>
        <v/>
      </c>
      <c r="AI123" s="192" t="str">
        <f t="shared" si="51"/>
        <v/>
      </c>
      <c r="AJ123" s="193" t="str">
        <f t="shared" si="52"/>
        <v/>
      </c>
      <c r="AK123" s="141" t="str">
        <f t="shared" si="53"/>
        <v/>
      </c>
      <c r="AL123" s="194" t="str">
        <f>IFERROR(IF(AD123="","",IF(AE123=リスト!$C$2,"－",ROUND((3.142/4*E123^2*(N123+K123+J123+I123+H123)-3.142/4*(0.82^2*H123+(0.82^2+G123^2)/2*J123+G123^2*K123+(G123^2+E123^2)/2*N123))*(U123*V123+(R123-U123)*W123)/R123,2))),"")</f>
        <v/>
      </c>
      <c r="AM123" s="195" t="str">
        <f>IFERROR(IF(AD123="","",IF(AE123=リスト!$C$2,T123,T123+AL123)),"")</f>
        <v/>
      </c>
      <c r="AN123" s="195" t="str">
        <f>IFERROR(IF(AD123="","",IF(AE123=リスト!$C$2,3.142*E123*U123*AA123*V123*U123/2*TAN(X123/180*3.142),3.142*G123*U123*AA123*V123*U123/2*TAN(X123/180*3.142))),"")</f>
        <v/>
      </c>
      <c r="AO123" s="196" t="str">
        <f t="shared" si="13"/>
        <v/>
      </c>
      <c r="AP123" s="196" t="str">
        <f>IFERROR(IF(AE123=リスト!$C$2,(1-3.142*(E123/((E123+1)*2))^2)*(R123-(1-V123/(Z123+AC123*(W123-Z123)))*U123-(AN123+AM123)/(3.142*(Z123+AC123*(W123-Z123)))*(2/E123)^2)*100,AW123*(AX123-AY123)*100),"")</f>
        <v/>
      </c>
      <c r="AQ123" s="197" t="str">
        <f t="shared" si="14"/>
        <v/>
      </c>
      <c r="AR123" s="195" t="str">
        <f t="shared" si="15"/>
        <v/>
      </c>
      <c r="AS123" s="195" t="str">
        <f t="shared" si="16"/>
        <v/>
      </c>
      <c r="AT123" s="195" t="str">
        <f t="shared" si="17"/>
        <v/>
      </c>
      <c r="AU123" s="193" t="str">
        <f t="shared" si="18"/>
        <v/>
      </c>
      <c r="AV123" s="193" t="str">
        <f>IF(OR(AD123=リスト!$B$3,AD123=リスト!$B$5,許容浮上量&lt;AP123),AD123,リスト!$B$5)</f>
        <v/>
      </c>
      <c r="AW123" s="198" t="str">
        <f t="shared" si="19"/>
        <v/>
      </c>
      <c r="AX123" s="199" t="str">
        <f t="shared" si="20"/>
        <v/>
      </c>
      <c r="AY123" s="205" t="str">
        <f t="shared" si="21"/>
        <v/>
      </c>
      <c r="AZ123" s="204" t="str">
        <f>IF(OR(BO123=リスト!$B$3,BO123=リスト!$B$5,BO123=""),"","10^-2")</f>
        <v/>
      </c>
      <c r="BA123" s="200" t="str">
        <f>IF(OR(BO123=リスト!$B$3,BO123=リスト!$B$5,BO123=""),"",2)</f>
        <v/>
      </c>
      <c r="BB123" s="195" t="str">
        <f>IFERROR(IF(OR(BO123=リスト!$B$3,BO123=リスト!$B$5,BO123=""),"",V123*U123+(R123-U123)/2*(W123-Z123)),"")</f>
        <v/>
      </c>
      <c r="BC123" s="195" t="str">
        <f>IF(OR(BO123=リスト!$B$3,BO123=リスト!$B$5,BO123=""),"",40)</f>
        <v/>
      </c>
      <c r="BD123" s="195" t="str">
        <f t="shared" si="22"/>
        <v/>
      </c>
      <c r="BE123" s="195" t="str">
        <f t="shared" si="23"/>
        <v/>
      </c>
      <c r="BF123" s="195" t="str">
        <f t="shared" si="24"/>
        <v/>
      </c>
      <c r="BG123" s="195" t="str">
        <f>IF(OR(BO123=リスト!$B$3,BO123=リスト!$B$5,BO123=""),"",0.6)</f>
        <v/>
      </c>
      <c r="BH123" s="201" t="str">
        <f>IF(OR(BO123=リスト!$B$3,BO123=リスト!$B$5,BO123=""),"",AG123)</f>
        <v/>
      </c>
      <c r="BI123" s="195" t="str">
        <f>IF(OR(BO123=リスト!$B$3,BO123=リスト!$B$5,BO123=""),"",AM123)</f>
        <v/>
      </c>
      <c r="BJ123" s="195" t="str">
        <f>IF(OR(BO123=リスト!$B$3,BO123=リスト!$B$5,BO123=""),"",AN123)</f>
        <v/>
      </c>
      <c r="BK123" s="202" t="str">
        <f>IFERROR(IF(BM123=リスト!$C$2,(1-3.142*(E123/(2*(E123+1)))^2)*(R123-(1-AG123*V123/(Z123+AG123*BG123*(W123-Z123)))*U123-(AN123+AM123)/(3.142*(Z123+AG123*BG123*(W123-Z123)))*(2/E123)^2)*100,(AW123*(BV123-BX123)*100)),"")</f>
        <v/>
      </c>
      <c r="BL123" s="202" t="str">
        <f>IFERROR(IF(BM123=リスト!$C$2,(1-3.142*(E123/(2*(E123+1)))^2)*(R123-(1-AG123*V123/(Z123+AG123*BG123*(W123-Z123)))*U123-(AN123+BF123+AM123)/(3.142*(Z123+AG123*BG123*(W123-Z123)))*(2/E123)^2)*100,(AW123*(BV123-BW123)*100)),"")</f>
        <v/>
      </c>
      <c r="BM123" s="193" t="str">
        <f>IF(OR(BO123=リスト!$B$3,BO123=リスト!$B$5),"",AU123)</f>
        <v/>
      </c>
      <c r="BN123" s="196" t="str">
        <f>IF(OR(BO123=リスト!$B$3,BO123=リスト!$B$5),"",AF123)</f>
        <v/>
      </c>
      <c r="BO123" s="193" t="str">
        <f t="shared" si="25"/>
        <v/>
      </c>
      <c r="BP123" s="193" t="str">
        <f>IF(OR(BO123=リスト!$B$3,BO123=リスト!$B$5,BO123=""),"",IF(許容浮上量+1&lt;=BK123,リスト!$F$2,リスト!$F$3))</f>
        <v/>
      </c>
      <c r="BQ123" s="202" t="str">
        <f>IF(OR(BO123=リスト!$B$3,BO123=リスト!$B$5,BO123=""),"",20)</f>
        <v/>
      </c>
      <c r="BR123" s="195" t="str">
        <f t="shared" si="26"/>
        <v/>
      </c>
      <c r="BS123" s="195" t="str">
        <f t="shared" si="27"/>
        <v/>
      </c>
      <c r="BT123" s="198" t="str">
        <f t="shared" si="28"/>
        <v/>
      </c>
      <c r="BU123" s="198" t="str">
        <f t="shared" si="29"/>
        <v/>
      </c>
      <c r="BV123" s="198" t="str">
        <f t="shared" si="30"/>
        <v/>
      </c>
      <c r="BW123" s="198" t="str">
        <f t="shared" si="31"/>
        <v/>
      </c>
      <c r="BX123" s="205" t="str">
        <f t="shared" si="32"/>
        <v/>
      </c>
      <c r="BY123" s="206" t="str">
        <f>IFERROR(IF(CC123=リスト!$C$2,(CH123-BZ123/(100*CG123))/CI123*CJ123-AN123-AM123,(CH123-BZ123/(100*AW123))/CI123*CJ123-AN123-AM123),"")</f>
        <v/>
      </c>
      <c r="BZ123" s="196" t="str">
        <f>IF(OR(CE123=リスト!$B$3,CE123=リスト!$B$5,CF123=リスト!$F$3,CE123=""),"",許容浮上量)</f>
        <v/>
      </c>
      <c r="CA123" s="198" t="str">
        <f>IF(OR(CE123=リスト!$B$3,CE123=リスト!$B$5,CF123=リスト!$F$3,CE123=""),"",CK123)</f>
        <v/>
      </c>
      <c r="CB123" s="196" t="str">
        <f t="shared" si="33"/>
        <v/>
      </c>
      <c r="CC123" s="193" t="str">
        <f>IF(OR(CE123=リスト!$B$3,CE123=リスト!$B$5,CF123=リスト!$F$3,CE123=""),"",BM123)</f>
        <v/>
      </c>
      <c r="CD123" s="196" t="str">
        <f>IF(OR(CE123=リスト!$B$3,CE123=リスト!$B$5,CF123=リスト!$F$3,CE123=""),"",AH123)</f>
        <v/>
      </c>
      <c r="CE123" s="193" t="str">
        <f t="shared" si="54"/>
        <v/>
      </c>
      <c r="CF123" s="193" t="str">
        <f t="shared" si="55"/>
        <v/>
      </c>
      <c r="CG123" s="198" t="str">
        <f t="shared" si="36"/>
        <v/>
      </c>
      <c r="CH123" s="198" t="str">
        <f t="shared" si="37"/>
        <v/>
      </c>
      <c r="CI123" s="198" t="str">
        <f t="shared" si="38"/>
        <v/>
      </c>
      <c r="CJ123" s="198" t="str">
        <f t="shared" si="39"/>
        <v/>
      </c>
      <c r="CK123" s="205" t="str">
        <f t="shared" si="40"/>
        <v/>
      </c>
      <c r="CL123" s="204" t="str">
        <f>IF(AND(CE123=リスト!$B$4,CF123=リスト!$F$2),リスト!$B$3,CE123)</f>
        <v/>
      </c>
      <c r="CM123" s="193" t="str">
        <f>IF(CL123=リスト!$B$3,"",IF(CL123=リスト!$B$5,"("&amp;リスト!$F$3&amp;")",CF123))</f>
        <v/>
      </c>
      <c r="CN123" s="196" t="str">
        <f>IF(CL123=リスト!$B$3,"",AF123)</f>
        <v/>
      </c>
      <c r="CO123" s="196" t="str">
        <f>IF(OR(CL123=リスト!$B$3,CL123=リスト!$B$5,CL123=リスト!$B$4),"",CD123)</f>
        <v/>
      </c>
      <c r="CP123" s="196" t="str">
        <f>IF(OR(CL123=リスト!$B$3,CL123=リスト!$B$5),"",IF(CB123&lt;40,40,CB123))</f>
        <v/>
      </c>
      <c r="CQ123" s="203" t="str">
        <f>IF(CL123=リスト!$B$5,リスト!$G$2,"")</f>
        <v/>
      </c>
    </row>
    <row r="124" spans="2:95" ht="26.25" customHeight="1">
      <c r="B124" s="243">
        <v>61</v>
      </c>
      <c r="C124" s="244"/>
      <c r="D124" s="245"/>
      <c r="E124" s="246"/>
      <c r="F124" s="246"/>
      <c r="G124" s="247" t="str">
        <f>IF(AE124=リスト!$C$2,"－",IF(AE124=リスト!$C$3,1.05,""))</f>
        <v/>
      </c>
      <c r="H124" s="246"/>
      <c r="I124" s="246"/>
      <c r="J124" s="246"/>
      <c r="K124" s="246"/>
      <c r="L124" s="246"/>
      <c r="M124" s="246"/>
      <c r="N124" s="246"/>
      <c r="O124" s="246"/>
      <c r="P124" s="246"/>
      <c r="Q124" s="246"/>
      <c r="R124" s="248">
        <f t="shared" si="41"/>
        <v>0</v>
      </c>
      <c r="S124" s="247" t="str">
        <f t="shared" si="42"/>
        <v/>
      </c>
      <c r="T124" s="247"/>
      <c r="U124" s="247"/>
      <c r="V124" s="245" t="str">
        <f t="shared" si="43"/>
        <v/>
      </c>
      <c r="W124" s="245" t="str">
        <f t="shared" si="44"/>
        <v/>
      </c>
      <c r="X124" s="245" t="str">
        <f t="shared" si="45"/>
        <v/>
      </c>
      <c r="Y124" s="245" t="str">
        <f t="shared" si="46"/>
        <v/>
      </c>
      <c r="Z124" s="249" t="str">
        <f t="shared" si="47"/>
        <v/>
      </c>
      <c r="AA124" s="250" t="str">
        <f t="shared" si="48"/>
        <v/>
      </c>
      <c r="AB124" s="250" t="str">
        <f t="shared" si="49"/>
        <v/>
      </c>
      <c r="AC124" s="251" t="str">
        <f t="shared" si="50"/>
        <v/>
      </c>
      <c r="AD124" s="252" t="str">
        <f>IF(OR(C124="",D124=""),"",IF(OR(10&lt;=S124,2.2&lt;F124),リスト!$B$3,IF(OR(D124=リスト!$A$2,F124&lt;0.9,S124&lt;=1.5),リスト!$B$4,リスト!$B$2)))</f>
        <v/>
      </c>
      <c r="AE124" s="253" t="str">
        <f>IF(OR(C124="",AD124=""),"",IF(N124="",リスト!$C$2,リスト!$C$3))</f>
        <v/>
      </c>
      <c r="AF124" s="254" t="str">
        <f>IF(OR(C124="",AD124=""),"",IF(D124&lt;=リスト!$A$5,リスト!$D$2,IF(D124=リスト!$A$6,リスト!$D$3,IF(D124=リスト!$A$7,リスト!$D$4,""))))</f>
        <v/>
      </c>
      <c r="AG124" s="255" t="str" cm="1">
        <f t="array" ref="AG124">IFERROR(INDEX(加味率リスト!$A$2:$J$25,MATCH(D124&amp;AF124,加味率リスト!$A$2:$A$25&amp;加味率リスト!$B$2:$B$25,0),10),"")</f>
        <v/>
      </c>
      <c r="AH124" s="256" t="str">
        <f>IF(S124="","",IF(S124&lt;3,リスト!$E$3,IF(S124&lt;5,リスト!$E$4,IF(S124&lt;7,リスト!$E$5,リスト!$E$6))))</f>
        <v/>
      </c>
      <c r="AI124" s="192" t="str">
        <f t="shared" si="51"/>
        <v/>
      </c>
      <c r="AJ124" s="193" t="str">
        <f t="shared" si="52"/>
        <v/>
      </c>
      <c r="AK124" s="141" t="str">
        <f t="shared" si="53"/>
        <v/>
      </c>
      <c r="AL124" s="194" t="str">
        <f>IFERROR(IF(AD124="","",IF(AE124=リスト!$C$2,"－",ROUND((3.142/4*E124^2*(N124+K124+J124+I124+H124)-3.142/4*(0.82^2*H124+(0.82^2+G124^2)/2*J124+G124^2*K124+(G124^2+E124^2)/2*N124))*(U124*V124+(R124-U124)*W124)/R124,2))),"")</f>
        <v/>
      </c>
      <c r="AM124" s="195" t="str">
        <f>IFERROR(IF(AD124="","",IF(AE124=リスト!$C$2,T124,T124+AL124)),"")</f>
        <v/>
      </c>
      <c r="AN124" s="195" t="str">
        <f>IFERROR(IF(AD124="","",IF(AE124=リスト!$C$2,3.142*E124*U124*AA124*V124*U124/2*TAN(X124/180*3.142),3.142*G124*U124*AA124*V124*U124/2*TAN(X124/180*3.142))),"")</f>
        <v/>
      </c>
      <c r="AO124" s="196" t="str">
        <f t="shared" si="13"/>
        <v/>
      </c>
      <c r="AP124" s="196" t="str">
        <f>IFERROR(IF(AE124=リスト!$C$2,(1-3.142*(E124/((E124+1)*2))^2)*(R124-(1-V124/(Z124+AC124*(W124-Z124)))*U124-(AN124+AM124)/(3.142*(Z124+AC124*(W124-Z124)))*(2/E124)^2)*100,AW124*(AX124-AY124)*100),"")</f>
        <v/>
      </c>
      <c r="AQ124" s="197" t="str">
        <f t="shared" si="14"/>
        <v/>
      </c>
      <c r="AR124" s="195" t="str">
        <f t="shared" si="15"/>
        <v/>
      </c>
      <c r="AS124" s="195" t="str">
        <f t="shared" si="16"/>
        <v/>
      </c>
      <c r="AT124" s="195" t="str">
        <f t="shared" si="17"/>
        <v/>
      </c>
      <c r="AU124" s="193" t="str">
        <f t="shared" si="18"/>
        <v/>
      </c>
      <c r="AV124" s="193" t="str">
        <f>IF(OR(AD124=リスト!$B$3,AD124=リスト!$B$5,許容浮上量&lt;AP124),AD124,リスト!$B$5)</f>
        <v/>
      </c>
      <c r="AW124" s="198" t="str">
        <f t="shared" si="19"/>
        <v/>
      </c>
      <c r="AX124" s="199" t="str">
        <f t="shared" si="20"/>
        <v/>
      </c>
      <c r="AY124" s="205" t="str">
        <f t="shared" si="21"/>
        <v/>
      </c>
      <c r="AZ124" s="204" t="str">
        <f>IF(OR(BO124=リスト!$B$3,BO124=リスト!$B$5,BO124=""),"","10^-2")</f>
        <v/>
      </c>
      <c r="BA124" s="200" t="str">
        <f>IF(OR(BO124=リスト!$B$3,BO124=リスト!$B$5,BO124=""),"",2)</f>
        <v/>
      </c>
      <c r="BB124" s="195" t="str">
        <f>IFERROR(IF(OR(BO124=リスト!$B$3,BO124=リスト!$B$5,BO124=""),"",V124*U124+(R124-U124)/2*(W124-Z124)),"")</f>
        <v/>
      </c>
      <c r="BC124" s="195" t="str">
        <f>IF(OR(BO124=リスト!$B$3,BO124=リスト!$B$5,BO124=""),"",40)</f>
        <v/>
      </c>
      <c r="BD124" s="195" t="str">
        <f t="shared" si="22"/>
        <v/>
      </c>
      <c r="BE124" s="195" t="str">
        <f t="shared" si="23"/>
        <v/>
      </c>
      <c r="BF124" s="195" t="str">
        <f t="shared" si="24"/>
        <v/>
      </c>
      <c r="BG124" s="195" t="str">
        <f>IF(OR(BO124=リスト!$B$3,BO124=リスト!$B$5,BO124=""),"",0.6)</f>
        <v/>
      </c>
      <c r="BH124" s="201" t="str">
        <f>IF(OR(BO124=リスト!$B$3,BO124=リスト!$B$5,BO124=""),"",AG124)</f>
        <v/>
      </c>
      <c r="BI124" s="195" t="str">
        <f>IF(OR(BO124=リスト!$B$3,BO124=リスト!$B$5,BO124=""),"",AM124)</f>
        <v/>
      </c>
      <c r="BJ124" s="195" t="str">
        <f>IF(OR(BO124=リスト!$B$3,BO124=リスト!$B$5,BO124=""),"",AN124)</f>
        <v/>
      </c>
      <c r="BK124" s="202" t="str">
        <f>IFERROR(IF(BM124=リスト!$C$2,(1-3.142*(E124/(2*(E124+1)))^2)*(R124-(1-AG124*V124/(Z124+AG124*BG124*(W124-Z124)))*U124-(AN124+AM124)/(3.142*(Z124+AG124*BG124*(W124-Z124)))*(2/E124)^2)*100,(AW124*(BV124-BX124)*100)),"")</f>
        <v/>
      </c>
      <c r="BL124" s="202" t="str">
        <f>IFERROR(IF(BM124=リスト!$C$2,(1-3.142*(E124/(2*(E124+1)))^2)*(R124-(1-AG124*V124/(Z124+AG124*BG124*(W124-Z124)))*U124-(AN124+BF124+AM124)/(3.142*(Z124+AG124*BG124*(W124-Z124)))*(2/E124)^2)*100,(AW124*(BV124-BW124)*100)),"")</f>
        <v/>
      </c>
      <c r="BM124" s="193" t="str">
        <f>IF(OR(BO124=リスト!$B$3,BO124=リスト!$B$5),"",AU124)</f>
        <v/>
      </c>
      <c r="BN124" s="196" t="str">
        <f>IF(OR(BO124=リスト!$B$3,BO124=リスト!$B$5),"",AF124)</f>
        <v/>
      </c>
      <c r="BO124" s="193" t="str">
        <f t="shared" si="25"/>
        <v/>
      </c>
      <c r="BP124" s="193" t="str">
        <f>IF(OR(BO124=リスト!$B$3,BO124=リスト!$B$5,BO124=""),"",IF(許容浮上量+1&lt;=BK124,リスト!$F$2,リスト!$F$3))</f>
        <v/>
      </c>
      <c r="BQ124" s="202" t="str">
        <f>IF(OR(BO124=リスト!$B$3,BO124=リスト!$B$5,BO124=""),"",20)</f>
        <v/>
      </c>
      <c r="BR124" s="195" t="str">
        <f t="shared" si="26"/>
        <v/>
      </c>
      <c r="BS124" s="195" t="str">
        <f t="shared" si="27"/>
        <v/>
      </c>
      <c r="BT124" s="198" t="str">
        <f t="shared" si="28"/>
        <v/>
      </c>
      <c r="BU124" s="198" t="str">
        <f t="shared" si="29"/>
        <v/>
      </c>
      <c r="BV124" s="198" t="str">
        <f t="shared" si="30"/>
        <v/>
      </c>
      <c r="BW124" s="198" t="str">
        <f t="shared" si="31"/>
        <v/>
      </c>
      <c r="BX124" s="205" t="str">
        <f t="shared" si="32"/>
        <v/>
      </c>
      <c r="BY124" s="206" t="str">
        <f>IFERROR(IF(CC124=リスト!$C$2,(CH124-BZ124/(100*CG124))/CI124*CJ124-AN124-AM124,(CH124-BZ124/(100*AW124))/CI124*CJ124-AN124-AM124),"")</f>
        <v/>
      </c>
      <c r="BZ124" s="196" t="str">
        <f>IF(OR(CE124=リスト!$B$3,CE124=リスト!$B$5,CF124=リスト!$F$3,CE124=""),"",許容浮上量)</f>
        <v/>
      </c>
      <c r="CA124" s="198" t="str">
        <f>IF(OR(CE124=リスト!$B$3,CE124=リスト!$B$5,CF124=リスト!$F$3,CE124=""),"",CK124)</f>
        <v/>
      </c>
      <c r="CB124" s="196" t="str">
        <f t="shared" si="33"/>
        <v/>
      </c>
      <c r="CC124" s="193" t="str">
        <f>IF(OR(CE124=リスト!$B$3,CE124=リスト!$B$5,CF124=リスト!$F$3,CE124=""),"",BM124)</f>
        <v/>
      </c>
      <c r="CD124" s="196" t="str">
        <f>IF(OR(CE124=リスト!$B$3,CE124=リスト!$B$5,CF124=リスト!$F$3,CE124=""),"",AH124)</f>
        <v/>
      </c>
      <c r="CE124" s="193" t="str">
        <f t="shared" si="54"/>
        <v/>
      </c>
      <c r="CF124" s="193" t="str">
        <f t="shared" si="55"/>
        <v/>
      </c>
      <c r="CG124" s="198" t="str">
        <f t="shared" si="36"/>
        <v/>
      </c>
      <c r="CH124" s="198" t="str">
        <f t="shared" si="37"/>
        <v/>
      </c>
      <c r="CI124" s="198" t="str">
        <f t="shared" si="38"/>
        <v/>
      </c>
      <c r="CJ124" s="198" t="str">
        <f t="shared" si="39"/>
        <v/>
      </c>
      <c r="CK124" s="205" t="str">
        <f t="shared" si="40"/>
        <v/>
      </c>
      <c r="CL124" s="204" t="str">
        <f>IF(AND(CE124=リスト!$B$4,CF124=リスト!$F$2),リスト!$B$3,CE124)</f>
        <v/>
      </c>
      <c r="CM124" s="193" t="str">
        <f>IF(CL124=リスト!$B$3,"",IF(CL124=リスト!$B$5,"("&amp;リスト!$F$3&amp;")",CF124))</f>
        <v/>
      </c>
      <c r="CN124" s="196" t="str">
        <f>IF(CL124=リスト!$B$3,"",AF124)</f>
        <v/>
      </c>
      <c r="CO124" s="196" t="str">
        <f>IF(OR(CL124=リスト!$B$3,CL124=リスト!$B$5,CL124=リスト!$B$4),"",CD124)</f>
        <v/>
      </c>
      <c r="CP124" s="196" t="str">
        <f>IF(OR(CL124=リスト!$B$3,CL124=リスト!$B$5),"",IF(CB124&lt;40,40,CB124))</f>
        <v/>
      </c>
      <c r="CQ124" s="203" t="str">
        <f>IF(CL124=リスト!$B$5,リスト!$G$2,"")</f>
        <v/>
      </c>
    </row>
    <row r="125" spans="2:95" ht="26.25" customHeight="1">
      <c r="B125" s="243">
        <v>62</v>
      </c>
      <c r="C125" s="244"/>
      <c r="D125" s="245"/>
      <c r="E125" s="246"/>
      <c r="F125" s="246"/>
      <c r="G125" s="247" t="str">
        <f>IF(AE125=リスト!$C$2,"－",IF(AE125=リスト!$C$3,1.05,""))</f>
        <v/>
      </c>
      <c r="H125" s="246"/>
      <c r="I125" s="246"/>
      <c r="J125" s="246"/>
      <c r="K125" s="246"/>
      <c r="L125" s="246"/>
      <c r="M125" s="246"/>
      <c r="N125" s="246"/>
      <c r="O125" s="246"/>
      <c r="P125" s="246"/>
      <c r="Q125" s="246"/>
      <c r="R125" s="248">
        <f t="shared" si="41"/>
        <v>0</v>
      </c>
      <c r="S125" s="247" t="str">
        <f t="shared" si="42"/>
        <v/>
      </c>
      <c r="T125" s="247"/>
      <c r="U125" s="247"/>
      <c r="V125" s="245" t="str">
        <f t="shared" si="43"/>
        <v/>
      </c>
      <c r="W125" s="245" t="str">
        <f t="shared" si="44"/>
        <v/>
      </c>
      <c r="X125" s="245" t="str">
        <f t="shared" si="45"/>
        <v/>
      </c>
      <c r="Y125" s="245" t="str">
        <f t="shared" si="46"/>
        <v/>
      </c>
      <c r="Z125" s="249" t="str">
        <f t="shared" si="47"/>
        <v/>
      </c>
      <c r="AA125" s="250" t="str">
        <f t="shared" si="48"/>
        <v/>
      </c>
      <c r="AB125" s="250" t="str">
        <f t="shared" si="49"/>
        <v/>
      </c>
      <c r="AC125" s="251" t="str">
        <f t="shared" si="50"/>
        <v/>
      </c>
      <c r="AD125" s="252" t="str">
        <f>IF(OR(C125="",D125=""),"",IF(OR(10&lt;=S125,2.2&lt;F125),リスト!$B$3,IF(OR(D125=リスト!$A$2,F125&lt;0.9,S125&lt;=1.5),リスト!$B$4,リスト!$B$2)))</f>
        <v/>
      </c>
      <c r="AE125" s="253" t="str">
        <f>IF(OR(C125="",AD125=""),"",IF(N125="",リスト!$C$2,リスト!$C$3))</f>
        <v/>
      </c>
      <c r="AF125" s="254" t="str">
        <f>IF(OR(C125="",AD125=""),"",IF(D125&lt;=リスト!$A$5,リスト!$D$2,IF(D125=リスト!$A$6,リスト!$D$3,IF(D125=リスト!$A$7,リスト!$D$4,""))))</f>
        <v/>
      </c>
      <c r="AG125" s="255" t="str" cm="1">
        <f t="array" ref="AG125">IFERROR(INDEX(加味率リスト!$A$2:$J$25,MATCH(D125&amp;AF125,加味率リスト!$A$2:$A$25&amp;加味率リスト!$B$2:$B$25,0),10),"")</f>
        <v/>
      </c>
      <c r="AH125" s="256" t="str">
        <f>IF(S125="","",IF(S125&lt;3,リスト!$E$3,IF(S125&lt;5,リスト!$E$4,IF(S125&lt;7,リスト!$E$5,リスト!$E$6))))</f>
        <v/>
      </c>
      <c r="AI125" s="192" t="str">
        <f t="shared" si="51"/>
        <v/>
      </c>
      <c r="AJ125" s="193" t="str">
        <f t="shared" si="52"/>
        <v/>
      </c>
      <c r="AK125" s="141" t="str">
        <f t="shared" si="53"/>
        <v/>
      </c>
      <c r="AL125" s="194" t="str">
        <f>IFERROR(IF(AD125="","",IF(AE125=リスト!$C$2,"－",ROUND((3.142/4*E125^2*(N125+K125+J125+I125+H125)-3.142/4*(0.82^2*H125+(0.82^2+G125^2)/2*J125+G125^2*K125+(G125^2+E125^2)/2*N125))*(U125*V125+(R125-U125)*W125)/R125,2))),"")</f>
        <v/>
      </c>
      <c r="AM125" s="195" t="str">
        <f>IFERROR(IF(AD125="","",IF(AE125=リスト!$C$2,T125,T125+AL125)),"")</f>
        <v/>
      </c>
      <c r="AN125" s="195" t="str">
        <f>IFERROR(IF(AD125="","",IF(AE125=リスト!$C$2,3.142*E125*U125*AA125*V125*U125/2*TAN(X125/180*3.142),3.142*G125*U125*AA125*V125*U125/2*TAN(X125/180*3.142))),"")</f>
        <v/>
      </c>
      <c r="AO125" s="196" t="str">
        <f t="shared" si="13"/>
        <v/>
      </c>
      <c r="AP125" s="196" t="str">
        <f>IFERROR(IF(AE125=リスト!$C$2,(1-3.142*(E125/((E125+1)*2))^2)*(R125-(1-V125/(Z125+AC125*(W125-Z125)))*U125-(AN125+AM125)/(3.142*(Z125+AC125*(W125-Z125)))*(2/E125)^2)*100,AW125*(AX125-AY125)*100),"")</f>
        <v/>
      </c>
      <c r="AQ125" s="197" t="str">
        <f t="shared" si="14"/>
        <v/>
      </c>
      <c r="AR125" s="195" t="str">
        <f t="shared" si="15"/>
        <v/>
      </c>
      <c r="AS125" s="195" t="str">
        <f t="shared" si="16"/>
        <v/>
      </c>
      <c r="AT125" s="195" t="str">
        <f t="shared" si="17"/>
        <v/>
      </c>
      <c r="AU125" s="193" t="str">
        <f t="shared" si="18"/>
        <v/>
      </c>
      <c r="AV125" s="193" t="str">
        <f>IF(OR(AD125=リスト!$B$3,AD125=リスト!$B$5,許容浮上量&lt;AP125),AD125,リスト!$B$5)</f>
        <v/>
      </c>
      <c r="AW125" s="198" t="str">
        <f t="shared" si="19"/>
        <v/>
      </c>
      <c r="AX125" s="199" t="str">
        <f t="shared" si="20"/>
        <v/>
      </c>
      <c r="AY125" s="205" t="str">
        <f t="shared" si="21"/>
        <v/>
      </c>
      <c r="AZ125" s="204" t="str">
        <f>IF(OR(BO125=リスト!$B$3,BO125=リスト!$B$5,BO125=""),"","10^-2")</f>
        <v/>
      </c>
      <c r="BA125" s="200" t="str">
        <f>IF(OR(BO125=リスト!$B$3,BO125=リスト!$B$5,BO125=""),"",2)</f>
        <v/>
      </c>
      <c r="BB125" s="195" t="str">
        <f>IFERROR(IF(OR(BO125=リスト!$B$3,BO125=リスト!$B$5,BO125=""),"",V125*U125+(R125-U125)/2*(W125-Z125)),"")</f>
        <v/>
      </c>
      <c r="BC125" s="195" t="str">
        <f>IF(OR(BO125=リスト!$B$3,BO125=リスト!$B$5,BO125=""),"",40)</f>
        <v/>
      </c>
      <c r="BD125" s="195" t="str">
        <f t="shared" si="22"/>
        <v/>
      </c>
      <c r="BE125" s="195" t="str">
        <f t="shared" si="23"/>
        <v/>
      </c>
      <c r="BF125" s="195" t="str">
        <f t="shared" si="24"/>
        <v/>
      </c>
      <c r="BG125" s="195" t="str">
        <f>IF(OR(BO125=リスト!$B$3,BO125=リスト!$B$5,BO125=""),"",0.6)</f>
        <v/>
      </c>
      <c r="BH125" s="201" t="str">
        <f>IF(OR(BO125=リスト!$B$3,BO125=リスト!$B$5,BO125=""),"",AG125)</f>
        <v/>
      </c>
      <c r="BI125" s="195" t="str">
        <f>IF(OR(BO125=リスト!$B$3,BO125=リスト!$B$5,BO125=""),"",AM125)</f>
        <v/>
      </c>
      <c r="BJ125" s="195" t="str">
        <f>IF(OR(BO125=リスト!$B$3,BO125=リスト!$B$5,BO125=""),"",AN125)</f>
        <v/>
      </c>
      <c r="BK125" s="202" t="str">
        <f>IFERROR(IF(BM125=リスト!$C$2,(1-3.142*(E125/(2*(E125+1)))^2)*(R125-(1-AG125*V125/(Z125+AG125*BG125*(W125-Z125)))*U125-(AN125+AM125)/(3.142*(Z125+AG125*BG125*(W125-Z125)))*(2/E125)^2)*100,(AW125*(BV125-BX125)*100)),"")</f>
        <v/>
      </c>
      <c r="BL125" s="202" t="str">
        <f>IFERROR(IF(BM125=リスト!$C$2,(1-3.142*(E125/(2*(E125+1)))^2)*(R125-(1-AG125*V125/(Z125+AG125*BG125*(W125-Z125)))*U125-(AN125+BF125+AM125)/(3.142*(Z125+AG125*BG125*(W125-Z125)))*(2/E125)^2)*100,(AW125*(BV125-BW125)*100)),"")</f>
        <v/>
      </c>
      <c r="BM125" s="193" t="str">
        <f>IF(OR(BO125=リスト!$B$3,BO125=リスト!$B$5),"",AU125)</f>
        <v/>
      </c>
      <c r="BN125" s="196" t="str">
        <f>IF(OR(BO125=リスト!$B$3,BO125=リスト!$B$5),"",AF125)</f>
        <v/>
      </c>
      <c r="BO125" s="193" t="str">
        <f t="shared" si="25"/>
        <v/>
      </c>
      <c r="BP125" s="193" t="str">
        <f>IF(OR(BO125=リスト!$B$3,BO125=リスト!$B$5,BO125=""),"",IF(許容浮上量+1&lt;=BK125,リスト!$F$2,リスト!$F$3))</f>
        <v/>
      </c>
      <c r="BQ125" s="202" t="str">
        <f>IF(OR(BO125=リスト!$B$3,BO125=リスト!$B$5,BO125=""),"",20)</f>
        <v/>
      </c>
      <c r="BR125" s="195" t="str">
        <f t="shared" si="26"/>
        <v/>
      </c>
      <c r="BS125" s="195" t="str">
        <f t="shared" si="27"/>
        <v/>
      </c>
      <c r="BT125" s="198" t="str">
        <f t="shared" si="28"/>
        <v/>
      </c>
      <c r="BU125" s="198" t="str">
        <f t="shared" si="29"/>
        <v/>
      </c>
      <c r="BV125" s="198" t="str">
        <f t="shared" si="30"/>
        <v/>
      </c>
      <c r="BW125" s="198" t="str">
        <f t="shared" si="31"/>
        <v/>
      </c>
      <c r="BX125" s="205" t="str">
        <f t="shared" si="32"/>
        <v/>
      </c>
      <c r="BY125" s="206" t="str">
        <f>IFERROR(IF(CC125=リスト!$C$2,(CH125-BZ125/(100*CG125))/CI125*CJ125-AN125-AM125,(CH125-BZ125/(100*AW125))/CI125*CJ125-AN125-AM125),"")</f>
        <v/>
      </c>
      <c r="BZ125" s="196" t="str">
        <f>IF(OR(CE125=リスト!$B$3,CE125=リスト!$B$5,CF125=リスト!$F$3,CE125=""),"",許容浮上量)</f>
        <v/>
      </c>
      <c r="CA125" s="198" t="str">
        <f>IF(OR(CE125=リスト!$B$3,CE125=リスト!$B$5,CF125=リスト!$F$3,CE125=""),"",CK125)</f>
        <v/>
      </c>
      <c r="CB125" s="196" t="str">
        <f t="shared" si="33"/>
        <v/>
      </c>
      <c r="CC125" s="193" t="str">
        <f>IF(OR(CE125=リスト!$B$3,CE125=リスト!$B$5,CF125=リスト!$F$3,CE125=""),"",BM125)</f>
        <v/>
      </c>
      <c r="CD125" s="196" t="str">
        <f>IF(OR(CE125=リスト!$B$3,CE125=リスト!$B$5,CF125=リスト!$F$3,CE125=""),"",AH125)</f>
        <v/>
      </c>
      <c r="CE125" s="193" t="str">
        <f t="shared" si="54"/>
        <v/>
      </c>
      <c r="CF125" s="193" t="str">
        <f t="shared" si="55"/>
        <v/>
      </c>
      <c r="CG125" s="198" t="str">
        <f t="shared" si="36"/>
        <v/>
      </c>
      <c r="CH125" s="198" t="str">
        <f t="shared" si="37"/>
        <v/>
      </c>
      <c r="CI125" s="198" t="str">
        <f t="shared" si="38"/>
        <v/>
      </c>
      <c r="CJ125" s="198" t="str">
        <f t="shared" si="39"/>
        <v/>
      </c>
      <c r="CK125" s="205" t="str">
        <f t="shared" si="40"/>
        <v/>
      </c>
      <c r="CL125" s="204" t="str">
        <f>IF(AND(CE125=リスト!$B$4,CF125=リスト!$F$2),リスト!$B$3,CE125)</f>
        <v/>
      </c>
      <c r="CM125" s="193" t="str">
        <f>IF(CL125=リスト!$B$3,"",IF(CL125=リスト!$B$5,"("&amp;リスト!$F$3&amp;")",CF125))</f>
        <v/>
      </c>
      <c r="CN125" s="196" t="str">
        <f>IF(CL125=リスト!$B$3,"",AF125)</f>
        <v/>
      </c>
      <c r="CO125" s="196" t="str">
        <f>IF(OR(CL125=リスト!$B$3,CL125=リスト!$B$5,CL125=リスト!$B$4),"",CD125)</f>
        <v/>
      </c>
      <c r="CP125" s="196" t="str">
        <f>IF(OR(CL125=リスト!$B$3,CL125=リスト!$B$5),"",IF(CB125&lt;40,40,CB125))</f>
        <v/>
      </c>
      <c r="CQ125" s="203" t="str">
        <f>IF(CL125=リスト!$B$5,リスト!$G$2,"")</f>
        <v/>
      </c>
    </row>
    <row r="126" spans="2:95" ht="26.25" customHeight="1">
      <c r="B126" s="243">
        <v>63</v>
      </c>
      <c r="C126" s="244"/>
      <c r="D126" s="245"/>
      <c r="E126" s="246"/>
      <c r="F126" s="246"/>
      <c r="G126" s="247" t="str">
        <f>IF(AE126=リスト!$C$2,"－",IF(AE126=リスト!$C$3,1.05,""))</f>
        <v/>
      </c>
      <c r="H126" s="246"/>
      <c r="I126" s="246"/>
      <c r="J126" s="246"/>
      <c r="K126" s="246"/>
      <c r="L126" s="246"/>
      <c r="M126" s="246"/>
      <c r="N126" s="246"/>
      <c r="O126" s="246"/>
      <c r="P126" s="246"/>
      <c r="Q126" s="246"/>
      <c r="R126" s="248">
        <f t="shared" si="41"/>
        <v>0</v>
      </c>
      <c r="S126" s="247" t="str">
        <f t="shared" si="42"/>
        <v/>
      </c>
      <c r="T126" s="247"/>
      <c r="U126" s="247"/>
      <c r="V126" s="245" t="str">
        <f t="shared" si="43"/>
        <v/>
      </c>
      <c r="W126" s="245" t="str">
        <f t="shared" si="44"/>
        <v/>
      </c>
      <c r="X126" s="245" t="str">
        <f t="shared" si="45"/>
        <v/>
      </c>
      <c r="Y126" s="245" t="str">
        <f t="shared" si="46"/>
        <v/>
      </c>
      <c r="Z126" s="249" t="str">
        <f t="shared" si="47"/>
        <v/>
      </c>
      <c r="AA126" s="250" t="str">
        <f t="shared" si="48"/>
        <v/>
      </c>
      <c r="AB126" s="250" t="str">
        <f t="shared" si="49"/>
        <v/>
      </c>
      <c r="AC126" s="251" t="str">
        <f t="shared" si="50"/>
        <v/>
      </c>
      <c r="AD126" s="252" t="str">
        <f>IF(OR(C126="",D126=""),"",IF(OR(10&lt;=S126,2.2&lt;F126),リスト!$B$3,IF(OR(D126=リスト!$A$2,F126&lt;0.9,S126&lt;=1.5),リスト!$B$4,リスト!$B$2)))</f>
        <v/>
      </c>
      <c r="AE126" s="253" t="str">
        <f>IF(OR(C126="",AD126=""),"",IF(N126="",リスト!$C$2,リスト!$C$3))</f>
        <v/>
      </c>
      <c r="AF126" s="254" t="str">
        <f>IF(OR(C126="",AD126=""),"",IF(D126&lt;=リスト!$A$5,リスト!$D$2,IF(D126=リスト!$A$6,リスト!$D$3,IF(D126=リスト!$A$7,リスト!$D$4,""))))</f>
        <v/>
      </c>
      <c r="AG126" s="255" t="str" cm="1">
        <f t="array" ref="AG126">IFERROR(INDEX(加味率リスト!$A$2:$J$25,MATCH(D126&amp;AF126,加味率リスト!$A$2:$A$25&amp;加味率リスト!$B$2:$B$25,0),10),"")</f>
        <v/>
      </c>
      <c r="AH126" s="256" t="str">
        <f>IF(S126="","",IF(S126&lt;3,リスト!$E$3,IF(S126&lt;5,リスト!$E$4,IF(S126&lt;7,リスト!$E$5,リスト!$E$6))))</f>
        <v/>
      </c>
      <c r="AI126" s="192" t="str">
        <f t="shared" si="51"/>
        <v/>
      </c>
      <c r="AJ126" s="193" t="str">
        <f t="shared" si="52"/>
        <v/>
      </c>
      <c r="AK126" s="141" t="str">
        <f t="shared" si="53"/>
        <v/>
      </c>
      <c r="AL126" s="194" t="str">
        <f>IFERROR(IF(AD126="","",IF(AE126=リスト!$C$2,"－",ROUND((3.142/4*E126^2*(N126+K126+J126+I126+H126)-3.142/4*(0.82^2*H126+(0.82^2+G126^2)/2*J126+G126^2*K126+(G126^2+E126^2)/2*N126))*(U126*V126+(R126-U126)*W126)/R126,2))),"")</f>
        <v/>
      </c>
      <c r="AM126" s="195" t="str">
        <f>IFERROR(IF(AD126="","",IF(AE126=リスト!$C$2,T126,T126+AL126)),"")</f>
        <v/>
      </c>
      <c r="AN126" s="195" t="str">
        <f>IFERROR(IF(AD126="","",IF(AE126=リスト!$C$2,3.142*E126*U126*AA126*V126*U126/2*TAN(X126/180*3.142),3.142*G126*U126*AA126*V126*U126/2*TAN(X126/180*3.142))),"")</f>
        <v/>
      </c>
      <c r="AO126" s="196" t="str">
        <f t="shared" si="13"/>
        <v/>
      </c>
      <c r="AP126" s="196" t="str">
        <f>IFERROR(IF(AE126=リスト!$C$2,(1-3.142*(E126/((E126+1)*2))^2)*(R126-(1-V126/(Z126+AC126*(W126-Z126)))*U126-(AN126+AM126)/(3.142*(Z126+AC126*(W126-Z126)))*(2/E126)^2)*100,AW126*(AX126-AY126)*100),"")</f>
        <v/>
      </c>
      <c r="AQ126" s="197" t="str">
        <f t="shared" si="14"/>
        <v/>
      </c>
      <c r="AR126" s="195" t="str">
        <f t="shared" si="15"/>
        <v/>
      </c>
      <c r="AS126" s="195" t="str">
        <f t="shared" si="16"/>
        <v/>
      </c>
      <c r="AT126" s="195" t="str">
        <f t="shared" si="17"/>
        <v/>
      </c>
      <c r="AU126" s="193" t="str">
        <f t="shared" si="18"/>
        <v/>
      </c>
      <c r="AV126" s="193" t="str">
        <f>IF(OR(AD126=リスト!$B$3,AD126=リスト!$B$5,許容浮上量&lt;AP126),AD126,リスト!$B$5)</f>
        <v/>
      </c>
      <c r="AW126" s="198" t="str">
        <f t="shared" si="19"/>
        <v/>
      </c>
      <c r="AX126" s="199" t="str">
        <f t="shared" si="20"/>
        <v/>
      </c>
      <c r="AY126" s="205" t="str">
        <f t="shared" si="21"/>
        <v/>
      </c>
      <c r="AZ126" s="204" t="str">
        <f>IF(OR(BO126=リスト!$B$3,BO126=リスト!$B$5,BO126=""),"","10^-2")</f>
        <v/>
      </c>
      <c r="BA126" s="200" t="str">
        <f>IF(OR(BO126=リスト!$B$3,BO126=リスト!$B$5,BO126=""),"",2)</f>
        <v/>
      </c>
      <c r="BB126" s="195" t="str">
        <f>IFERROR(IF(OR(BO126=リスト!$B$3,BO126=リスト!$B$5,BO126=""),"",V126*U126+(R126-U126)/2*(W126-Z126)),"")</f>
        <v/>
      </c>
      <c r="BC126" s="195" t="str">
        <f>IF(OR(BO126=リスト!$B$3,BO126=リスト!$B$5,BO126=""),"",40)</f>
        <v/>
      </c>
      <c r="BD126" s="195" t="str">
        <f t="shared" si="22"/>
        <v/>
      </c>
      <c r="BE126" s="195" t="str">
        <f t="shared" si="23"/>
        <v/>
      </c>
      <c r="BF126" s="195" t="str">
        <f t="shared" si="24"/>
        <v/>
      </c>
      <c r="BG126" s="195" t="str">
        <f>IF(OR(BO126=リスト!$B$3,BO126=リスト!$B$5,BO126=""),"",0.6)</f>
        <v/>
      </c>
      <c r="BH126" s="201" t="str">
        <f>IF(OR(BO126=リスト!$B$3,BO126=リスト!$B$5,BO126=""),"",AG126)</f>
        <v/>
      </c>
      <c r="BI126" s="195" t="str">
        <f>IF(OR(BO126=リスト!$B$3,BO126=リスト!$B$5,BO126=""),"",AM126)</f>
        <v/>
      </c>
      <c r="BJ126" s="195" t="str">
        <f>IF(OR(BO126=リスト!$B$3,BO126=リスト!$B$5,BO126=""),"",AN126)</f>
        <v/>
      </c>
      <c r="BK126" s="202" t="str">
        <f>IFERROR(IF(BM126=リスト!$C$2,(1-3.142*(E126/(2*(E126+1)))^2)*(R126-(1-AG126*V126/(Z126+AG126*BG126*(W126-Z126)))*U126-(AN126+AM126)/(3.142*(Z126+AG126*BG126*(W126-Z126)))*(2/E126)^2)*100,(AW126*(BV126-BX126)*100)),"")</f>
        <v/>
      </c>
      <c r="BL126" s="202" t="str">
        <f>IFERROR(IF(BM126=リスト!$C$2,(1-3.142*(E126/(2*(E126+1)))^2)*(R126-(1-AG126*V126/(Z126+AG126*BG126*(W126-Z126)))*U126-(AN126+BF126+AM126)/(3.142*(Z126+AG126*BG126*(W126-Z126)))*(2/E126)^2)*100,(AW126*(BV126-BW126)*100)),"")</f>
        <v/>
      </c>
      <c r="BM126" s="193" t="str">
        <f>IF(OR(BO126=リスト!$B$3,BO126=リスト!$B$5),"",AU126)</f>
        <v/>
      </c>
      <c r="BN126" s="196" t="str">
        <f>IF(OR(BO126=リスト!$B$3,BO126=リスト!$B$5),"",AF126)</f>
        <v/>
      </c>
      <c r="BO126" s="193" t="str">
        <f t="shared" si="25"/>
        <v/>
      </c>
      <c r="BP126" s="193" t="str">
        <f>IF(OR(BO126=リスト!$B$3,BO126=リスト!$B$5,BO126=""),"",IF(許容浮上量+1&lt;=BK126,リスト!$F$2,リスト!$F$3))</f>
        <v/>
      </c>
      <c r="BQ126" s="202" t="str">
        <f>IF(OR(BO126=リスト!$B$3,BO126=リスト!$B$5,BO126=""),"",20)</f>
        <v/>
      </c>
      <c r="BR126" s="195" t="str">
        <f t="shared" si="26"/>
        <v/>
      </c>
      <c r="BS126" s="195" t="str">
        <f t="shared" si="27"/>
        <v/>
      </c>
      <c r="BT126" s="198" t="str">
        <f t="shared" si="28"/>
        <v/>
      </c>
      <c r="BU126" s="198" t="str">
        <f t="shared" si="29"/>
        <v/>
      </c>
      <c r="BV126" s="198" t="str">
        <f t="shared" si="30"/>
        <v/>
      </c>
      <c r="BW126" s="198" t="str">
        <f t="shared" si="31"/>
        <v/>
      </c>
      <c r="BX126" s="205" t="str">
        <f t="shared" si="32"/>
        <v/>
      </c>
      <c r="BY126" s="206" t="str">
        <f>IFERROR(IF(CC126=リスト!$C$2,(CH126-BZ126/(100*CG126))/CI126*CJ126-AN126-AM126,(CH126-BZ126/(100*AW126))/CI126*CJ126-AN126-AM126),"")</f>
        <v/>
      </c>
      <c r="BZ126" s="196" t="str">
        <f>IF(OR(CE126=リスト!$B$3,CE126=リスト!$B$5,CF126=リスト!$F$3,CE126=""),"",許容浮上量)</f>
        <v/>
      </c>
      <c r="CA126" s="198" t="str">
        <f>IF(OR(CE126=リスト!$B$3,CE126=リスト!$B$5,CF126=リスト!$F$3,CE126=""),"",CK126)</f>
        <v/>
      </c>
      <c r="CB126" s="196" t="str">
        <f t="shared" si="33"/>
        <v/>
      </c>
      <c r="CC126" s="193" t="str">
        <f>IF(OR(CE126=リスト!$B$3,CE126=リスト!$B$5,CF126=リスト!$F$3,CE126=""),"",BM126)</f>
        <v/>
      </c>
      <c r="CD126" s="196" t="str">
        <f>IF(OR(CE126=リスト!$B$3,CE126=リスト!$B$5,CF126=リスト!$F$3,CE126=""),"",AH126)</f>
        <v/>
      </c>
      <c r="CE126" s="193" t="str">
        <f t="shared" si="54"/>
        <v/>
      </c>
      <c r="CF126" s="193" t="str">
        <f t="shared" si="55"/>
        <v/>
      </c>
      <c r="CG126" s="198" t="str">
        <f t="shared" si="36"/>
        <v/>
      </c>
      <c r="CH126" s="198" t="str">
        <f t="shared" si="37"/>
        <v/>
      </c>
      <c r="CI126" s="198" t="str">
        <f t="shared" si="38"/>
        <v/>
      </c>
      <c r="CJ126" s="198" t="str">
        <f t="shared" si="39"/>
        <v/>
      </c>
      <c r="CK126" s="205" t="str">
        <f t="shared" si="40"/>
        <v/>
      </c>
      <c r="CL126" s="204" t="str">
        <f>IF(AND(CE126=リスト!$B$4,CF126=リスト!$F$2),リスト!$B$3,CE126)</f>
        <v/>
      </c>
      <c r="CM126" s="193" t="str">
        <f>IF(CL126=リスト!$B$3,"",IF(CL126=リスト!$B$5,"("&amp;リスト!$F$3&amp;")",CF126))</f>
        <v/>
      </c>
      <c r="CN126" s="196" t="str">
        <f>IF(CL126=リスト!$B$3,"",AF126)</f>
        <v/>
      </c>
      <c r="CO126" s="196" t="str">
        <f>IF(OR(CL126=リスト!$B$3,CL126=リスト!$B$5,CL126=リスト!$B$4),"",CD126)</f>
        <v/>
      </c>
      <c r="CP126" s="196" t="str">
        <f>IF(OR(CL126=リスト!$B$3,CL126=リスト!$B$5),"",IF(CB126&lt;40,40,CB126))</f>
        <v/>
      </c>
      <c r="CQ126" s="203" t="str">
        <f>IF(CL126=リスト!$B$5,リスト!$G$2,"")</f>
        <v/>
      </c>
    </row>
    <row r="127" spans="2:95" ht="26.25" customHeight="1">
      <c r="B127" s="243">
        <v>64</v>
      </c>
      <c r="C127" s="244"/>
      <c r="D127" s="245"/>
      <c r="E127" s="246"/>
      <c r="F127" s="246"/>
      <c r="G127" s="247" t="str">
        <f>IF(AE127=リスト!$C$2,"－",IF(AE127=リスト!$C$3,1.05,""))</f>
        <v/>
      </c>
      <c r="H127" s="246"/>
      <c r="I127" s="246"/>
      <c r="J127" s="246"/>
      <c r="K127" s="246"/>
      <c r="L127" s="246"/>
      <c r="M127" s="246"/>
      <c r="N127" s="246"/>
      <c r="O127" s="246"/>
      <c r="P127" s="246"/>
      <c r="Q127" s="246"/>
      <c r="R127" s="248">
        <f t="shared" si="41"/>
        <v>0</v>
      </c>
      <c r="S127" s="247" t="str">
        <f t="shared" si="42"/>
        <v/>
      </c>
      <c r="T127" s="247"/>
      <c r="U127" s="247"/>
      <c r="V127" s="245" t="str">
        <f t="shared" si="43"/>
        <v/>
      </c>
      <c r="W127" s="245" t="str">
        <f t="shared" si="44"/>
        <v/>
      </c>
      <c r="X127" s="245" t="str">
        <f t="shared" si="45"/>
        <v/>
      </c>
      <c r="Y127" s="245" t="str">
        <f t="shared" si="46"/>
        <v/>
      </c>
      <c r="Z127" s="249" t="str">
        <f t="shared" si="47"/>
        <v/>
      </c>
      <c r="AA127" s="250" t="str">
        <f t="shared" si="48"/>
        <v/>
      </c>
      <c r="AB127" s="250" t="str">
        <f t="shared" si="49"/>
        <v/>
      </c>
      <c r="AC127" s="251" t="str">
        <f t="shared" si="50"/>
        <v/>
      </c>
      <c r="AD127" s="252" t="str">
        <f>IF(OR(C127="",D127=""),"",IF(OR(10&lt;=S127,2.2&lt;F127),リスト!$B$3,IF(OR(D127=リスト!$A$2,F127&lt;0.9,S127&lt;=1.5),リスト!$B$4,リスト!$B$2)))</f>
        <v/>
      </c>
      <c r="AE127" s="253" t="str">
        <f>IF(OR(C127="",AD127=""),"",IF(N127="",リスト!$C$2,リスト!$C$3))</f>
        <v/>
      </c>
      <c r="AF127" s="254" t="str">
        <f>IF(OR(C127="",AD127=""),"",IF(D127&lt;=リスト!$A$5,リスト!$D$2,IF(D127=リスト!$A$6,リスト!$D$3,IF(D127=リスト!$A$7,リスト!$D$4,""))))</f>
        <v/>
      </c>
      <c r="AG127" s="255" t="str" cm="1">
        <f t="array" ref="AG127">IFERROR(INDEX(加味率リスト!$A$2:$J$25,MATCH(D127&amp;AF127,加味率リスト!$A$2:$A$25&amp;加味率リスト!$B$2:$B$25,0),10),"")</f>
        <v/>
      </c>
      <c r="AH127" s="256" t="str">
        <f>IF(S127="","",IF(S127&lt;3,リスト!$E$3,IF(S127&lt;5,リスト!$E$4,IF(S127&lt;7,リスト!$E$5,リスト!$E$6))))</f>
        <v/>
      </c>
      <c r="AI127" s="192" t="str">
        <f t="shared" si="51"/>
        <v/>
      </c>
      <c r="AJ127" s="193" t="str">
        <f t="shared" si="52"/>
        <v/>
      </c>
      <c r="AK127" s="141" t="str">
        <f t="shared" si="53"/>
        <v/>
      </c>
      <c r="AL127" s="194" t="str">
        <f>IFERROR(IF(AD127="","",IF(AE127=リスト!$C$2,"－",ROUND((3.142/4*E127^2*(N127+K127+J127+I127+H127)-3.142/4*(0.82^2*H127+(0.82^2+G127^2)/2*J127+G127^2*K127+(G127^2+E127^2)/2*N127))*(U127*V127+(R127-U127)*W127)/R127,2))),"")</f>
        <v/>
      </c>
      <c r="AM127" s="195" t="str">
        <f>IFERROR(IF(AD127="","",IF(AE127=リスト!$C$2,T127,T127+AL127)),"")</f>
        <v/>
      </c>
      <c r="AN127" s="195" t="str">
        <f>IFERROR(IF(AD127="","",IF(AE127=リスト!$C$2,3.142*E127*U127*AA127*V127*U127/2*TAN(X127/180*3.142),3.142*G127*U127*AA127*V127*U127/2*TAN(X127/180*3.142))),"")</f>
        <v/>
      </c>
      <c r="AO127" s="196" t="str">
        <f t="shared" si="13"/>
        <v/>
      </c>
      <c r="AP127" s="196" t="str">
        <f>IFERROR(IF(AE127=リスト!$C$2,(1-3.142*(E127/((E127+1)*2))^2)*(R127-(1-V127/(Z127+AC127*(W127-Z127)))*U127-(AN127+AM127)/(3.142*(Z127+AC127*(W127-Z127)))*(2/E127)^2)*100,AW127*(AX127-AY127)*100),"")</f>
        <v/>
      </c>
      <c r="AQ127" s="197" t="str">
        <f t="shared" si="14"/>
        <v/>
      </c>
      <c r="AR127" s="195" t="str">
        <f t="shared" si="15"/>
        <v/>
      </c>
      <c r="AS127" s="195" t="str">
        <f t="shared" si="16"/>
        <v/>
      </c>
      <c r="AT127" s="195" t="str">
        <f t="shared" si="17"/>
        <v/>
      </c>
      <c r="AU127" s="193" t="str">
        <f t="shared" si="18"/>
        <v/>
      </c>
      <c r="AV127" s="193" t="str">
        <f>IF(OR(AD127=リスト!$B$3,AD127=リスト!$B$5,許容浮上量&lt;AP127),AD127,リスト!$B$5)</f>
        <v/>
      </c>
      <c r="AW127" s="198" t="str">
        <f t="shared" si="19"/>
        <v/>
      </c>
      <c r="AX127" s="199" t="str">
        <f t="shared" si="20"/>
        <v/>
      </c>
      <c r="AY127" s="205" t="str">
        <f t="shared" si="21"/>
        <v/>
      </c>
      <c r="AZ127" s="204" t="str">
        <f>IF(OR(BO127=リスト!$B$3,BO127=リスト!$B$5,BO127=""),"","10^-2")</f>
        <v/>
      </c>
      <c r="BA127" s="200" t="str">
        <f>IF(OR(BO127=リスト!$B$3,BO127=リスト!$B$5,BO127=""),"",2)</f>
        <v/>
      </c>
      <c r="BB127" s="195" t="str">
        <f>IFERROR(IF(OR(BO127=リスト!$B$3,BO127=リスト!$B$5,BO127=""),"",V127*U127+(R127-U127)/2*(W127-Z127)),"")</f>
        <v/>
      </c>
      <c r="BC127" s="195" t="str">
        <f>IF(OR(BO127=リスト!$B$3,BO127=リスト!$B$5,BO127=""),"",40)</f>
        <v/>
      </c>
      <c r="BD127" s="195" t="str">
        <f t="shared" si="22"/>
        <v/>
      </c>
      <c r="BE127" s="195" t="str">
        <f t="shared" si="23"/>
        <v/>
      </c>
      <c r="BF127" s="195" t="str">
        <f t="shared" si="24"/>
        <v/>
      </c>
      <c r="BG127" s="195" t="str">
        <f>IF(OR(BO127=リスト!$B$3,BO127=リスト!$B$5,BO127=""),"",0.6)</f>
        <v/>
      </c>
      <c r="BH127" s="201" t="str">
        <f>IF(OR(BO127=リスト!$B$3,BO127=リスト!$B$5,BO127=""),"",AG127)</f>
        <v/>
      </c>
      <c r="BI127" s="195" t="str">
        <f>IF(OR(BO127=リスト!$B$3,BO127=リスト!$B$5,BO127=""),"",AM127)</f>
        <v/>
      </c>
      <c r="BJ127" s="195" t="str">
        <f>IF(OR(BO127=リスト!$B$3,BO127=リスト!$B$5,BO127=""),"",AN127)</f>
        <v/>
      </c>
      <c r="BK127" s="202" t="str">
        <f>IFERROR(IF(BM127=リスト!$C$2,(1-3.142*(E127/(2*(E127+1)))^2)*(R127-(1-AG127*V127/(Z127+AG127*BG127*(W127-Z127)))*U127-(AN127+AM127)/(3.142*(Z127+AG127*BG127*(W127-Z127)))*(2/E127)^2)*100,(AW127*(BV127-BX127)*100)),"")</f>
        <v/>
      </c>
      <c r="BL127" s="202" t="str">
        <f>IFERROR(IF(BM127=リスト!$C$2,(1-3.142*(E127/(2*(E127+1)))^2)*(R127-(1-AG127*V127/(Z127+AG127*BG127*(W127-Z127)))*U127-(AN127+BF127+AM127)/(3.142*(Z127+AG127*BG127*(W127-Z127)))*(2/E127)^2)*100,(AW127*(BV127-BW127)*100)),"")</f>
        <v/>
      </c>
      <c r="BM127" s="193" t="str">
        <f>IF(OR(BO127=リスト!$B$3,BO127=リスト!$B$5),"",AU127)</f>
        <v/>
      </c>
      <c r="BN127" s="196" t="str">
        <f>IF(OR(BO127=リスト!$B$3,BO127=リスト!$B$5),"",AF127)</f>
        <v/>
      </c>
      <c r="BO127" s="193" t="str">
        <f t="shared" si="25"/>
        <v/>
      </c>
      <c r="BP127" s="193" t="str">
        <f>IF(OR(BO127=リスト!$B$3,BO127=リスト!$B$5,BO127=""),"",IF(許容浮上量+1&lt;=BK127,リスト!$F$2,リスト!$F$3))</f>
        <v/>
      </c>
      <c r="BQ127" s="202" t="str">
        <f>IF(OR(BO127=リスト!$B$3,BO127=リスト!$B$5,BO127=""),"",20)</f>
        <v/>
      </c>
      <c r="BR127" s="195" t="str">
        <f t="shared" si="26"/>
        <v/>
      </c>
      <c r="BS127" s="195" t="str">
        <f t="shared" si="27"/>
        <v/>
      </c>
      <c r="BT127" s="198" t="str">
        <f t="shared" si="28"/>
        <v/>
      </c>
      <c r="BU127" s="198" t="str">
        <f t="shared" si="29"/>
        <v/>
      </c>
      <c r="BV127" s="198" t="str">
        <f t="shared" si="30"/>
        <v/>
      </c>
      <c r="BW127" s="198" t="str">
        <f t="shared" si="31"/>
        <v/>
      </c>
      <c r="BX127" s="205" t="str">
        <f t="shared" si="32"/>
        <v/>
      </c>
      <c r="BY127" s="206" t="str">
        <f>IFERROR(IF(CC127=リスト!$C$2,(CH127-BZ127/(100*CG127))/CI127*CJ127-AN127-AM127,(CH127-BZ127/(100*AW127))/CI127*CJ127-AN127-AM127),"")</f>
        <v/>
      </c>
      <c r="BZ127" s="196" t="str">
        <f>IF(OR(CE127=リスト!$B$3,CE127=リスト!$B$5,CF127=リスト!$F$3,CE127=""),"",許容浮上量)</f>
        <v/>
      </c>
      <c r="CA127" s="198" t="str">
        <f>IF(OR(CE127=リスト!$B$3,CE127=リスト!$B$5,CF127=リスト!$F$3,CE127=""),"",CK127)</f>
        <v/>
      </c>
      <c r="CB127" s="196" t="str">
        <f t="shared" si="33"/>
        <v/>
      </c>
      <c r="CC127" s="193" t="str">
        <f>IF(OR(CE127=リスト!$B$3,CE127=リスト!$B$5,CF127=リスト!$F$3,CE127=""),"",BM127)</f>
        <v/>
      </c>
      <c r="CD127" s="196" t="str">
        <f>IF(OR(CE127=リスト!$B$3,CE127=リスト!$B$5,CF127=リスト!$F$3,CE127=""),"",AH127)</f>
        <v/>
      </c>
      <c r="CE127" s="193" t="str">
        <f t="shared" si="54"/>
        <v/>
      </c>
      <c r="CF127" s="193" t="str">
        <f t="shared" si="55"/>
        <v/>
      </c>
      <c r="CG127" s="198" t="str">
        <f t="shared" si="36"/>
        <v/>
      </c>
      <c r="CH127" s="198" t="str">
        <f t="shared" si="37"/>
        <v/>
      </c>
      <c r="CI127" s="198" t="str">
        <f t="shared" si="38"/>
        <v/>
      </c>
      <c r="CJ127" s="198" t="str">
        <f t="shared" si="39"/>
        <v/>
      </c>
      <c r="CK127" s="205" t="str">
        <f t="shared" si="40"/>
        <v/>
      </c>
      <c r="CL127" s="204" t="str">
        <f>IF(AND(CE127=リスト!$B$4,CF127=リスト!$F$2),リスト!$B$3,CE127)</f>
        <v/>
      </c>
      <c r="CM127" s="193" t="str">
        <f>IF(CL127=リスト!$B$3,"",IF(CL127=リスト!$B$5,"("&amp;リスト!$F$3&amp;")",CF127))</f>
        <v/>
      </c>
      <c r="CN127" s="196" t="str">
        <f>IF(CL127=リスト!$B$3,"",AF127)</f>
        <v/>
      </c>
      <c r="CO127" s="196" t="str">
        <f>IF(OR(CL127=リスト!$B$3,CL127=リスト!$B$5,CL127=リスト!$B$4),"",CD127)</f>
        <v/>
      </c>
      <c r="CP127" s="196" t="str">
        <f>IF(OR(CL127=リスト!$B$3,CL127=リスト!$B$5),"",IF(CB127&lt;40,40,CB127))</f>
        <v/>
      </c>
      <c r="CQ127" s="203" t="str">
        <f>IF(CL127=リスト!$B$5,リスト!$G$2,"")</f>
        <v/>
      </c>
    </row>
    <row r="128" spans="2:95" ht="26.25" customHeight="1">
      <c r="B128" s="243">
        <v>65</v>
      </c>
      <c r="C128" s="244"/>
      <c r="D128" s="245"/>
      <c r="E128" s="246"/>
      <c r="F128" s="246"/>
      <c r="G128" s="247" t="str">
        <f>IF(AE128=リスト!$C$2,"－",IF(AE128=リスト!$C$3,1.05,""))</f>
        <v/>
      </c>
      <c r="H128" s="246"/>
      <c r="I128" s="246"/>
      <c r="J128" s="246"/>
      <c r="K128" s="246"/>
      <c r="L128" s="246"/>
      <c r="M128" s="246"/>
      <c r="N128" s="246"/>
      <c r="O128" s="246"/>
      <c r="P128" s="246"/>
      <c r="Q128" s="246"/>
      <c r="R128" s="248">
        <f t="shared" ref="R128:R159" si="56">SUM(H128:Q128)</f>
        <v>0</v>
      </c>
      <c r="S128" s="247" t="str">
        <f t="shared" ref="S128:S159" si="57">IF(R128=0,"",R128-0.2)</f>
        <v/>
      </c>
      <c r="T128" s="247"/>
      <c r="U128" s="247"/>
      <c r="V128" s="245" t="str">
        <f t="shared" ref="V128:V159" si="58">IF(OR(C128="",AD128=""),"",18)</f>
        <v/>
      </c>
      <c r="W128" s="245" t="str">
        <f t="shared" ref="W128:W159" si="59">IF(OR(C128="",AD128=""),"",19)</f>
        <v/>
      </c>
      <c r="X128" s="245" t="str">
        <f t="shared" ref="X128:X159" si="60">IF(OR(C128="",AD128=""),"",30)</f>
        <v/>
      </c>
      <c r="Y128" s="245" t="str">
        <f t="shared" ref="Y128:Y159" si="61">IF(OR(C128="",AD128=""),"",30)</f>
        <v/>
      </c>
      <c r="Z128" s="249" t="str">
        <f t="shared" ref="Z128:Z159" si="62">IF(OR(C128="",AD128=""),"",10)</f>
        <v/>
      </c>
      <c r="AA128" s="250" t="str">
        <f t="shared" ref="AA128:AA159" si="63">IF(OR(C128="",AD128=""),"",0.5)</f>
        <v/>
      </c>
      <c r="AB128" s="250" t="str">
        <f t="shared" ref="AB128:AB159" si="64">IF(OR(C128="",AD128=""),"",1)</f>
        <v/>
      </c>
      <c r="AC128" s="251" t="str">
        <f t="shared" ref="AC128:AC159" si="65">IF(OR(C128="",AD128=""),"",1)</f>
        <v/>
      </c>
      <c r="AD128" s="252" t="str">
        <f>IF(OR(C128="",D128=""),"",IF(OR(10&lt;=S128,2.2&lt;F128),リスト!$B$3,IF(OR(D128=リスト!$A$2,F128&lt;0.9,S128&lt;=1.5),リスト!$B$4,リスト!$B$2)))</f>
        <v/>
      </c>
      <c r="AE128" s="253" t="str">
        <f>IF(OR(C128="",AD128=""),"",IF(N128="",リスト!$C$2,リスト!$C$3))</f>
        <v/>
      </c>
      <c r="AF128" s="254" t="str">
        <f>IF(OR(C128="",AD128=""),"",IF(D128&lt;=リスト!$A$5,リスト!$D$2,IF(D128=リスト!$A$6,リスト!$D$3,IF(D128=リスト!$A$7,リスト!$D$4,""))))</f>
        <v/>
      </c>
      <c r="AG128" s="255" t="str" cm="1">
        <f t="array" ref="AG128">IFERROR(INDEX(加味率リスト!$A$2:$J$25,MATCH(D128&amp;AF128,加味率リスト!$A$2:$A$25&amp;加味率リスト!$B$2:$B$25,0),10),"")</f>
        <v/>
      </c>
      <c r="AH128" s="256" t="str">
        <f>IF(S128="","",IF(S128&lt;3,リスト!$E$3,IF(S128&lt;5,リスト!$E$4,IF(S128&lt;7,リスト!$E$5,リスト!$E$6))))</f>
        <v/>
      </c>
      <c r="AI128" s="192" t="str">
        <f t="shared" ref="AI128:AI159" si="66">IF($B128="","",IF($AJ128="","",$B128))</f>
        <v/>
      </c>
      <c r="AJ128" s="193" t="str">
        <f t="shared" ref="AJ128:AJ159" si="67">IF($C128="","",$C128)</f>
        <v/>
      </c>
      <c r="AK128" s="141" t="str">
        <f t="shared" ref="AK128:AK159" si="68">IF($D128="","",$D128)</f>
        <v/>
      </c>
      <c r="AL128" s="194" t="str">
        <f>IFERROR(IF(AD128="","",IF(AE128=リスト!$C$2,"－",ROUND((3.142/4*E128^2*(N128+K128+J128+I128+H128)-3.142/4*(0.82^2*H128+(0.82^2+G128^2)/2*J128+G128^2*K128+(G128^2+E128^2)/2*N128))*(U128*V128+(R128-U128)*W128)/R128,2))),"")</f>
        <v/>
      </c>
      <c r="AM128" s="195" t="str">
        <f>IFERROR(IF(AD128="","",IF(AE128=リスト!$C$2,T128,T128+AL128)),"")</f>
        <v/>
      </c>
      <c r="AN128" s="195" t="str">
        <f>IFERROR(IF(AD128="","",IF(AE128=リスト!$C$2,3.142*E128*U128*AA128*V128*U128/2*TAN(X128/180*3.142),3.142*G128*U128*AA128*V128*U128/2*TAN(X128/180*3.142))),"")</f>
        <v/>
      </c>
      <c r="AO128" s="196" t="str">
        <f t="shared" si="13"/>
        <v/>
      </c>
      <c r="AP128" s="196" t="str">
        <f>IFERROR(IF(AE128=リスト!$C$2,(1-3.142*(E128/((E128+1)*2))^2)*(R128-(1-V128/(Z128+AC128*(W128-Z128)))*U128-(AN128+AM128)/(3.142*(Z128+AC128*(W128-Z128)))*(2/E128)^2)*100,AW128*(AX128-AY128)*100),"")</f>
        <v/>
      </c>
      <c r="AQ128" s="197" t="str">
        <f t="shared" si="14"/>
        <v/>
      </c>
      <c r="AR128" s="195" t="str">
        <f t="shared" si="15"/>
        <v/>
      </c>
      <c r="AS128" s="195" t="str">
        <f t="shared" si="16"/>
        <v/>
      </c>
      <c r="AT128" s="195" t="str">
        <f t="shared" si="17"/>
        <v/>
      </c>
      <c r="AU128" s="193" t="str">
        <f t="shared" si="18"/>
        <v/>
      </c>
      <c r="AV128" s="193" t="str">
        <f>IF(OR(AD128=リスト!$B$3,AD128=リスト!$B$5,許容浮上量&lt;AP128),AD128,リスト!$B$5)</f>
        <v/>
      </c>
      <c r="AW128" s="198" t="str">
        <f t="shared" si="19"/>
        <v/>
      </c>
      <c r="AX128" s="199" t="str">
        <f t="shared" si="20"/>
        <v/>
      </c>
      <c r="AY128" s="205" t="str">
        <f t="shared" si="21"/>
        <v/>
      </c>
      <c r="AZ128" s="204" t="str">
        <f>IF(OR(BO128=リスト!$B$3,BO128=リスト!$B$5,BO128=""),"","10^-2")</f>
        <v/>
      </c>
      <c r="BA128" s="200" t="str">
        <f>IF(OR(BO128=リスト!$B$3,BO128=リスト!$B$5,BO128=""),"",2)</f>
        <v/>
      </c>
      <c r="BB128" s="195" t="str">
        <f>IFERROR(IF(OR(BO128=リスト!$B$3,BO128=リスト!$B$5,BO128=""),"",V128*U128+(R128-U128)/2*(W128-Z128)),"")</f>
        <v/>
      </c>
      <c r="BC128" s="195" t="str">
        <f>IF(OR(BO128=リスト!$B$3,BO128=リスト!$B$5,BO128=""),"",40)</f>
        <v/>
      </c>
      <c r="BD128" s="195" t="str">
        <f t="shared" si="22"/>
        <v/>
      </c>
      <c r="BE128" s="195" t="str">
        <f t="shared" si="23"/>
        <v/>
      </c>
      <c r="BF128" s="195" t="str">
        <f t="shared" si="24"/>
        <v/>
      </c>
      <c r="BG128" s="195" t="str">
        <f>IF(OR(BO128=リスト!$B$3,BO128=リスト!$B$5,BO128=""),"",0.6)</f>
        <v/>
      </c>
      <c r="BH128" s="201" t="str">
        <f>IF(OR(BO128=リスト!$B$3,BO128=リスト!$B$5,BO128=""),"",AG128)</f>
        <v/>
      </c>
      <c r="BI128" s="195" t="str">
        <f>IF(OR(BO128=リスト!$B$3,BO128=リスト!$B$5,BO128=""),"",AM128)</f>
        <v/>
      </c>
      <c r="BJ128" s="195" t="str">
        <f>IF(OR(BO128=リスト!$B$3,BO128=リスト!$B$5,BO128=""),"",AN128)</f>
        <v/>
      </c>
      <c r="BK128" s="202" t="str">
        <f>IFERROR(IF(BM128=リスト!$C$2,(1-3.142*(E128/(2*(E128+1)))^2)*(R128-(1-AG128*V128/(Z128+AG128*BG128*(W128-Z128)))*U128-(AN128+AM128)/(3.142*(Z128+AG128*BG128*(W128-Z128)))*(2/E128)^2)*100,(AW128*(BV128-BX128)*100)),"")</f>
        <v/>
      </c>
      <c r="BL128" s="202" t="str">
        <f>IFERROR(IF(BM128=リスト!$C$2,(1-3.142*(E128/(2*(E128+1)))^2)*(R128-(1-AG128*V128/(Z128+AG128*BG128*(W128-Z128)))*U128-(AN128+BF128+AM128)/(3.142*(Z128+AG128*BG128*(W128-Z128)))*(2/E128)^2)*100,(AW128*(BV128-BW128)*100)),"")</f>
        <v/>
      </c>
      <c r="BM128" s="193" t="str">
        <f>IF(OR(BO128=リスト!$B$3,BO128=リスト!$B$5),"",AU128)</f>
        <v/>
      </c>
      <c r="BN128" s="196" t="str">
        <f>IF(OR(BO128=リスト!$B$3,BO128=リスト!$B$5),"",AF128)</f>
        <v/>
      </c>
      <c r="BO128" s="193" t="str">
        <f t="shared" si="25"/>
        <v/>
      </c>
      <c r="BP128" s="193" t="str">
        <f>IF(OR(BO128=リスト!$B$3,BO128=リスト!$B$5,BO128=""),"",IF(許容浮上量+1&lt;=BK128,リスト!$F$2,リスト!$F$3))</f>
        <v/>
      </c>
      <c r="BQ128" s="202" t="str">
        <f>IF(OR(BO128=リスト!$B$3,BO128=リスト!$B$5,BO128=""),"",20)</f>
        <v/>
      </c>
      <c r="BR128" s="195" t="str">
        <f t="shared" si="26"/>
        <v/>
      </c>
      <c r="BS128" s="195" t="str">
        <f t="shared" si="27"/>
        <v/>
      </c>
      <c r="BT128" s="198" t="str">
        <f t="shared" si="28"/>
        <v/>
      </c>
      <c r="BU128" s="198" t="str">
        <f t="shared" si="29"/>
        <v/>
      </c>
      <c r="BV128" s="198" t="str">
        <f t="shared" si="30"/>
        <v/>
      </c>
      <c r="BW128" s="198" t="str">
        <f t="shared" si="31"/>
        <v/>
      </c>
      <c r="BX128" s="205" t="str">
        <f t="shared" si="32"/>
        <v/>
      </c>
      <c r="BY128" s="206" t="str">
        <f>IFERROR(IF(CC128=リスト!$C$2,(CH128-BZ128/(100*CG128))/CI128*CJ128-AN128-AM128,(CH128-BZ128/(100*AW128))/CI128*CJ128-AN128-AM128),"")</f>
        <v/>
      </c>
      <c r="BZ128" s="196" t="str">
        <f>IF(OR(CE128=リスト!$B$3,CE128=リスト!$B$5,CF128=リスト!$F$3,CE128=""),"",許容浮上量)</f>
        <v/>
      </c>
      <c r="CA128" s="198" t="str">
        <f>IF(OR(CE128=リスト!$B$3,CE128=リスト!$B$5,CF128=リスト!$F$3,CE128=""),"",CK128)</f>
        <v/>
      </c>
      <c r="CB128" s="196" t="str">
        <f t="shared" si="33"/>
        <v/>
      </c>
      <c r="CC128" s="193" t="str">
        <f>IF(OR(CE128=リスト!$B$3,CE128=リスト!$B$5,CF128=リスト!$F$3,CE128=""),"",BM128)</f>
        <v/>
      </c>
      <c r="CD128" s="196" t="str">
        <f>IF(OR(CE128=リスト!$B$3,CE128=リスト!$B$5,CF128=リスト!$F$3,CE128=""),"",AH128)</f>
        <v/>
      </c>
      <c r="CE128" s="193" t="str">
        <f t="shared" ref="CE128:CE159" si="69">$BO128</f>
        <v/>
      </c>
      <c r="CF128" s="193" t="str">
        <f t="shared" ref="CF128:CF159" si="70">$BP128</f>
        <v/>
      </c>
      <c r="CG128" s="198" t="str">
        <f t="shared" si="36"/>
        <v/>
      </c>
      <c r="CH128" s="198" t="str">
        <f t="shared" si="37"/>
        <v/>
      </c>
      <c r="CI128" s="198" t="str">
        <f t="shared" si="38"/>
        <v/>
      </c>
      <c r="CJ128" s="198" t="str">
        <f t="shared" si="39"/>
        <v/>
      </c>
      <c r="CK128" s="205" t="str">
        <f t="shared" si="40"/>
        <v/>
      </c>
      <c r="CL128" s="204" t="str">
        <f>IF(AND(CE128=リスト!$B$4,CF128=リスト!$F$2),リスト!$B$3,CE128)</f>
        <v/>
      </c>
      <c r="CM128" s="193" t="str">
        <f>IF(CL128=リスト!$B$3,"",IF(CL128=リスト!$B$5,"("&amp;リスト!$F$3&amp;")",CF128))</f>
        <v/>
      </c>
      <c r="CN128" s="196" t="str">
        <f>IF(CL128=リスト!$B$3,"",AF128)</f>
        <v/>
      </c>
      <c r="CO128" s="196" t="str">
        <f>IF(OR(CL128=リスト!$B$3,CL128=リスト!$B$5,CL128=リスト!$B$4),"",CD128)</f>
        <v/>
      </c>
      <c r="CP128" s="196" t="str">
        <f>IF(OR(CL128=リスト!$B$3,CL128=リスト!$B$5),"",IF(CB128&lt;40,40,CB128))</f>
        <v/>
      </c>
      <c r="CQ128" s="203" t="str">
        <f>IF(CL128=リスト!$B$5,リスト!$G$2,"")</f>
        <v/>
      </c>
    </row>
    <row r="129" spans="2:95" ht="26.25" customHeight="1">
      <c r="B129" s="243">
        <v>66</v>
      </c>
      <c r="C129" s="244"/>
      <c r="D129" s="245"/>
      <c r="E129" s="246"/>
      <c r="F129" s="246"/>
      <c r="G129" s="247" t="str">
        <f>IF(AE129=リスト!$C$2,"－",IF(AE129=リスト!$C$3,1.05,""))</f>
        <v/>
      </c>
      <c r="H129" s="246"/>
      <c r="I129" s="246"/>
      <c r="J129" s="246"/>
      <c r="K129" s="246"/>
      <c r="L129" s="246"/>
      <c r="M129" s="246"/>
      <c r="N129" s="246"/>
      <c r="O129" s="246"/>
      <c r="P129" s="246"/>
      <c r="Q129" s="246"/>
      <c r="R129" s="248">
        <f t="shared" si="56"/>
        <v>0</v>
      </c>
      <c r="S129" s="247" t="str">
        <f t="shared" si="57"/>
        <v/>
      </c>
      <c r="T129" s="247"/>
      <c r="U129" s="247"/>
      <c r="V129" s="245" t="str">
        <f t="shared" si="58"/>
        <v/>
      </c>
      <c r="W129" s="245" t="str">
        <f t="shared" si="59"/>
        <v/>
      </c>
      <c r="X129" s="245" t="str">
        <f t="shared" si="60"/>
        <v/>
      </c>
      <c r="Y129" s="245" t="str">
        <f t="shared" si="61"/>
        <v/>
      </c>
      <c r="Z129" s="249" t="str">
        <f t="shared" si="62"/>
        <v/>
      </c>
      <c r="AA129" s="250" t="str">
        <f t="shared" si="63"/>
        <v/>
      </c>
      <c r="AB129" s="250" t="str">
        <f t="shared" si="64"/>
        <v/>
      </c>
      <c r="AC129" s="251" t="str">
        <f t="shared" si="65"/>
        <v/>
      </c>
      <c r="AD129" s="252" t="str">
        <f>IF(OR(C129="",D129=""),"",IF(OR(10&lt;=S129,2.2&lt;F129),リスト!$B$3,IF(OR(D129=リスト!$A$2,F129&lt;0.9,S129&lt;=1.5),リスト!$B$4,リスト!$B$2)))</f>
        <v/>
      </c>
      <c r="AE129" s="253" t="str">
        <f>IF(OR(C129="",AD129=""),"",IF(N129="",リスト!$C$2,リスト!$C$3))</f>
        <v/>
      </c>
      <c r="AF129" s="254" t="str">
        <f>IF(OR(C129="",AD129=""),"",IF(D129&lt;=リスト!$A$5,リスト!$D$2,IF(D129=リスト!$A$6,リスト!$D$3,IF(D129=リスト!$A$7,リスト!$D$4,""))))</f>
        <v/>
      </c>
      <c r="AG129" s="255" t="str" cm="1">
        <f t="array" ref="AG129">IFERROR(INDEX(加味率リスト!$A$2:$J$25,MATCH(D129&amp;AF129,加味率リスト!$A$2:$A$25&amp;加味率リスト!$B$2:$B$25,0),10),"")</f>
        <v/>
      </c>
      <c r="AH129" s="256" t="str">
        <f>IF(S129="","",IF(S129&lt;3,リスト!$E$3,IF(S129&lt;5,リスト!$E$4,IF(S129&lt;7,リスト!$E$5,リスト!$E$6))))</f>
        <v/>
      </c>
      <c r="AI129" s="192" t="str">
        <f t="shared" si="66"/>
        <v/>
      </c>
      <c r="AJ129" s="193" t="str">
        <f t="shared" si="67"/>
        <v/>
      </c>
      <c r="AK129" s="141" t="str">
        <f t="shared" si="68"/>
        <v/>
      </c>
      <c r="AL129" s="194" t="str">
        <f>IFERROR(IF(AD129="","",IF(AE129=リスト!$C$2,"－",ROUND((3.142/4*E129^2*(N129+K129+J129+I129+H129)-3.142/4*(0.82^2*H129+(0.82^2+G129^2)/2*J129+G129^2*K129+(G129^2+E129^2)/2*N129))*(U129*V129+(R129-U129)*W129)/R129,2))),"")</f>
        <v/>
      </c>
      <c r="AM129" s="195" t="str">
        <f>IFERROR(IF(AD129="","",IF(AE129=リスト!$C$2,T129,T129+AL129)),"")</f>
        <v/>
      </c>
      <c r="AN129" s="195" t="str">
        <f>IFERROR(IF(AD129="","",IF(AE129=リスト!$C$2,3.142*E129*U129*AA129*V129*U129/2*TAN(X129/180*3.142),3.142*G129*U129*AA129*V129*U129/2*TAN(X129/180*3.142))),"")</f>
        <v/>
      </c>
      <c r="AO129" s="196" t="str">
        <f t="shared" ref="AO129:AO192" si="71">IF(AD129="","",0)</f>
        <v/>
      </c>
      <c r="AP129" s="196" t="str">
        <f>IFERROR(IF(AE129=リスト!$C$2,(1-3.142*(E129/((E129+1)*2))^2)*(R129-(1-V129/(Z129+AC129*(W129-Z129)))*U129-(AN129+AM129)/(3.142*(Z129+AC129*(W129-Z129)))*(2/E129)^2)*100,AW129*(AX129-AY129)*100),"")</f>
        <v/>
      </c>
      <c r="AQ129" s="197" t="str">
        <f t="shared" ref="AQ129:AQ192" si="72">IFERROR(IF(AD129="","",3.142*(E129/2)^2/((E129+1)^2-3.142*(E129/2)^2)),"")</f>
        <v/>
      </c>
      <c r="AR129" s="195" t="str">
        <f t="shared" ref="AR129:AR192" si="73">IFERROR(Z129*(R129-U129-(AP129/100)-AQ129),"")</f>
        <v/>
      </c>
      <c r="AS129" s="195" t="str">
        <f t="shared" ref="AS129:AS192" si="74">IFERROR(V129*U129+(W129-Z129)*(R129-U129-(AP129/100)-AQ129),"")</f>
        <v/>
      </c>
      <c r="AT129" s="195" t="str">
        <f t="shared" ref="AT129:AT192" si="75">IFERROR(3.14*(E129/2)^2*(AR129+AS129),"")</f>
        <v/>
      </c>
      <c r="AU129" s="193" t="str">
        <f t="shared" ref="AU129:AU192" si="76">IF(AD129="","",AE129)</f>
        <v/>
      </c>
      <c r="AV129" s="193" t="str">
        <f>IF(OR(AD129=リスト!$B$3,AD129=リスト!$B$5,許容浮上量&lt;AP129),AD129,リスト!$B$5)</f>
        <v/>
      </c>
      <c r="AW129" s="198" t="str">
        <f t="shared" ref="AW129:AW192" si="77">IFERROR(((E129+1)^2-3.142*(G129/2)^2)/((E129+1)^2-3.142*((G129/2)^2-(E129/2)^2)),"")</f>
        <v/>
      </c>
      <c r="AX129" s="199" t="str">
        <f t="shared" ref="AX129:AX192" si="78">IFERROR(R129-(1-V129/(Z129+AC129*(W129-Z129)))*U129,"")</f>
        <v/>
      </c>
      <c r="AY129" s="205" t="str">
        <f t="shared" ref="AY129:AY192" si="79">IFERROR((AN129+AO129+AM129)/((Z129+AC129*(W129-Z129))*3.142)*(2/E129)^2,"")</f>
        <v/>
      </c>
      <c r="AZ129" s="204" t="str">
        <f>IF(OR(BO129=リスト!$B$3,BO129=リスト!$B$5,BO129=""),"","10^-2")</f>
        <v/>
      </c>
      <c r="BA129" s="200" t="str">
        <f>IF(OR(BO129=リスト!$B$3,BO129=リスト!$B$5,BO129=""),"",2)</f>
        <v/>
      </c>
      <c r="BB129" s="195" t="str">
        <f>IFERROR(IF(OR(BO129=リスト!$B$3,BO129=リスト!$B$5,BO129=""),"",V129*U129+(R129-U129)/2*(W129-Z129)),"")</f>
        <v/>
      </c>
      <c r="BC129" s="195" t="str">
        <f>IF(OR(BO129=リスト!$B$3,BO129=リスト!$B$5,BO129=""),"",40)</f>
        <v/>
      </c>
      <c r="BD129" s="195" t="str">
        <f t="shared" ref="BD129:BD192" si="80">IFERROR((BR129-BU129)/(BR129-BS129)*100,"")</f>
        <v/>
      </c>
      <c r="BE129" s="195" t="str">
        <f t="shared" ref="BE129:BE192" si="81">IFERROR(0.41*LN(BD129)-1.42,"")</f>
        <v/>
      </c>
      <c r="BF129" s="195" t="str">
        <f t="shared" ref="BF129:BF192" si="82">IFERROR(3.142*E129*(R129-U129)*AB129*BB129*BE129,"")</f>
        <v/>
      </c>
      <c r="BG129" s="195" t="str">
        <f>IF(OR(BO129=リスト!$B$3,BO129=リスト!$B$5,BO129=""),"",0.6)</f>
        <v/>
      </c>
      <c r="BH129" s="201" t="str">
        <f>IF(OR(BO129=リスト!$B$3,BO129=リスト!$B$5,BO129=""),"",AG129)</f>
        <v/>
      </c>
      <c r="BI129" s="195" t="str">
        <f>IF(OR(BO129=リスト!$B$3,BO129=リスト!$B$5,BO129=""),"",AM129)</f>
        <v/>
      </c>
      <c r="BJ129" s="195" t="str">
        <f>IF(OR(BO129=リスト!$B$3,BO129=リスト!$B$5,BO129=""),"",AN129)</f>
        <v/>
      </c>
      <c r="BK129" s="202" t="str">
        <f>IFERROR(IF(BM129=リスト!$C$2,(1-3.142*(E129/(2*(E129+1)))^2)*(R129-(1-AG129*V129/(Z129+AG129*BG129*(W129-Z129)))*U129-(AN129+AM129)/(3.142*(Z129+AG129*BG129*(W129-Z129)))*(2/E129)^2)*100,(AW129*(BV129-BX129)*100)),"")</f>
        <v/>
      </c>
      <c r="BL129" s="202" t="str">
        <f>IFERROR(IF(BM129=リスト!$C$2,(1-3.142*(E129/(2*(E129+1)))^2)*(R129-(1-AG129*V129/(Z129+AG129*BG129*(W129-Z129)))*U129-(AN129+BF129+AM129)/(3.142*(Z129+AG129*BG129*(W129-Z129)))*(2/E129)^2)*100,(AW129*(BV129-BW129)*100)),"")</f>
        <v/>
      </c>
      <c r="BM129" s="193" t="str">
        <f>IF(OR(BO129=リスト!$B$3,BO129=リスト!$B$5),"",AU129)</f>
        <v/>
      </c>
      <c r="BN129" s="196" t="str">
        <f>IF(OR(BO129=リスト!$B$3,BO129=リスト!$B$5),"",AF129)</f>
        <v/>
      </c>
      <c r="BO129" s="193" t="str">
        <f t="shared" ref="BO129:BO192" si="83">AV129</f>
        <v/>
      </c>
      <c r="BP129" s="193" t="str">
        <f>IF(OR(BO129=リスト!$B$3,BO129=リスト!$B$5,BO129=""),"",IF(許容浮上量+1&lt;=BK129,リスト!$F$2,リスト!$F$3))</f>
        <v/>
      </c>
      <c r="BQ129" s="202" t="str">
        <f>IF(OR(BO129=リスト!$B$3,BO129=リスト!$B$5,BO129=""),"",20)</f>
        <v/>
      </c>
      <c r="BR129" s="195" t="str">
        <f t="shared" ref="BR129:BR192" si="84">IFERROR(0.02*BQ129+1,"")</f>
        <v/>
      </c>
      <c r="BS129" s="195" t="str">
        <f t="shared" ref="BS129:BS192" si="85">IFERROR(0.008*BQ129+0.6,"")</f>
        <v/>
      </c>
      <c r="BT129" s="198" t="str">
        <f t="shared" ref="BT129:BT192" si="86">IFERROR(BR129-BC129*(BR129-BS129)/100,"")</f>
        <v/>
      </c>
      <c r="BU129" s="198" t="str">
        <f t="shared" ref="BU129:BU192" si="87">IFERROR(BT129-BA129/100*(1+BT129),"")</f>
        <v/>
      </c>
      <c r="BV129" s="198" t="str">
        <f t="shared" ref="BV129:BV192" si="88">IFERROR(R129-(1-AG129*V129/(Z129+AG129*BG129*(W129-Z129)))*U129,"")</f>
        <v/>
      </c>
      <c r="BW129" s="198" t="str">
        <f t="shared" ref="BW129:BW192" si="89">IFERROR((AN129+BF129+AM129)/(3.142*(Z129+AG129*BG129*(W129-Z129)))*(2/E129)^2,"")</f>
        <v/>
      </c>
      <c r="BX129" s="205" t="str">
        <f t="shared" ref="BX129:BX192" si="90">IFERROR((AN129+AM129)/(3.142*(Z129+AG129*BG129*(W129-Z129)))*(2/E129)^2,"")</f>
        <v/>
      </c>
      <c r="BY129" s="206" t="str">
        <f>IFERROR(IF(CC129=リスト!$C$2,(CH129-BZ129/(100*CG129))/CI129*CJ129-AN129-AM129,(CH129-BZ129/(100*AW129))/CI129*CJ129-AN129-AM129),"")</f>
        <v/>
      </c>
      <c r="BZ129" s="196" t="str">
        <f>IF(OR(CE129=リスト!$B$3,CE129=リスト!$B$5,CF129=リスト!$F$3,CE129=""),"",許容浮上量)</f>
        <v/>
      </c>
      <c r="CA129" s="198" t="str">
        <f>IF(OR(CE129=リスト!$B$3,CE129=リスト!$B$5,CF129=リスト!$F$3,CE129=""),"",CK129)</f>
        <v/>
      </c>
      <c r="CB129" s="196" t="str">
        <f t="shared" ref="CB129:CB192" si="91">IFERROR(ROUND(EXP((CA129+1.42)/0.41),0),"")</f>
        <v/>
      </c>
      <c r="CC129" s="193" t="str">
        <f>IF(OR(CE129=リスト!$B$3,CE129=リスト!$B$5,CF129=リスト!$F$3,CE129=""),"",BM129)</f>
        <v/>
      </c>
      <c r="CD129" s="196" t="str">
        <f>IF(OR(CE129=リスト!$B$3,CE129=リスト!$B$5,CF129=リスト!$F$3,CE129=""),"",AH129)</f>
        <v/>
      </c>
      <c r="CE129" s="193" t="str">
        <f t="shared" si="69"/>
        <v/>
      </c>
      <c r="CF129" s="193" t="str">
        <f t="shared" si="70"/>
        <v/>
      </c>
      <c r="CG129" s="198" t="str">
        <f t="shared" ref="CG129:CG192" si="92">IF(CE129="","",1-3.142*(E129/(2*(E129+1)))^2)</f>
        <v/>
      </c>
      <c r="CH129" s="198" t="str">
        <f t="shared" ref="CH129:CH192" si="93">BV129</f>
        <v/>
      </c>
      <c r="CI129" s="198" t="str">
        <f t="shared" ref="CI129:CI192" si="94">IFERROR((2/E129)^2,"")</f>
        <v/>
      </c>
      <c r="CJ129" s="198" t="str">
        <f t="shared" ref="CJ129:CJ192" si="95">IFERROR(3.142*(Z129+AG129*BG129*(W129-Z129)),"")</f>
        <v/>
      </c>
      <c r="CK129" s="205" t="str">
        <f t="shared" ref="CK129:CK192" si="96">IFERROR(BY129/(3.142*E129*(R129-U129)*BB129),"")</f>
        <v/>
      </c>
      <c r="CL129" s="204" t="str">
        <f>IF(AND(CE129=リスト!$B$4,CF129=リスト!$F$2),リスト!$B$3,CE129)</f>
        <v/>
      </c>
      <c r="CM129" s="193" t="str">
        <f>IF(CL129=リスト!$B$3,"",IF(CL129=リスト!$B$5,"("&amp;リスト!$F$3&amp;")",CF129))</f>
        <v/>
      </c>
      <c r="CN129" s="196" t="str">
        <f>IF(CL129=リスト!$B$3,"",AF129)</f>
        <v/>
      </c>
      <c r="CO129" s="196" t="str">
        <f>IF(OR(CL129=リスト!$B$3,CL129=リスト!$B$5,CL129=リスト!$B$4),"",CD129)</f>
        <v/>
      </c>
      <c r="CP129" s="196" t="str">
        <f>IF(OR(CL129=リスト!$B$3,CL129=リスト!$B$5),"",IF(CB129&lt;40,40,CB129))</f>
        <v/>
      </c>
      <c r="CQ129" s="203" t="str">
        <f>IF(CL129=リスト!$B$5,リスト!$G$2,"")</f>
        <v/>
      </c>
    </row>
    <row r="130" spans="2:95" ht="26.25" customHeight="1">
      <c r="B130" s="243">
        <v>67</v>
      </c>
      <c r="C130" s="244"/>
      <c r="D130" s="245"/>
      <c r="E130" s="246"/>
      <c r="F130" s="246"/>
      <c r="G130" s="247" t="str">
        <f>IF(AE130=リスト!$C$2,"－",IF(AE130=リスト!$C$3,1.05,""))</f>
        <v/>
      </c>
      <c r="H130" s="246"/>
      <c r="I130" s="246"/>
      <c r="J130" s="246"/>
      <c r="K130" s="246"/>
      <c r="L130" s="246"/>
      <c r="M130" s="246"/>
      <c r="N130" s="246"/>
      <c r="O130" s="246"/>
      <c r="P130" s="246"/>
      <c r="Q130" s="246"/>
      <c r="R130" s="248">
        <f t="shared" si="56"/>
        <v>0</v>
      </c>
      <c r="S130" s="247" t="str">
        <f t="shared" si="57"/>
        <v/>
      </c>
      <c r="T130" s="247"/>
      <c r="U130" s="247"/>
      <c r="V130" s="245" t="str">
        <f t="shared" si="58"/>
        <v/>
      </c>
      <c r="W130" s="245" t="str">
        <f t="shared" si="59"/>
        <v/>
      </c>
      <c r="X130" s="245" t="str">
        <f t="shared" si="60"/>
        <v/>
      </c>
      <c r="Y130" s="245" t="str">
        <f t="shared" si="61"/>
        <v/>
      </c>
      <c r="Z130" s="249" t="str">
        <f t="shared" si="62"/>
        <v/>
      </c>
      <c r="AA130" s="250" t="str">
        <f t="shared" si="63"/>
        <v/>
      </c>
      <c r="AB130" s="250" t="str">
        <f t="shared" si="64"/>
        <v/>
      </c>
      <c r="AC130" s="251" t="str">
        <f t="shared" si="65"/>
        <v/>
      </c>
      <c r="AD130" s="252" t="str">
        <f>IF(OR(C130="",D130=""),"",IF(OR(10&lt;=S130,2.2&lt;F130),リスト!$B$3,IF(OR(D130=リスト!$A$2,F130&lt;0.9,S130&lt;=1.5),リスト!$B$4,リスト!$B$2)))</f>
        <v/>
      </c>
      <c r="AE130" s="253" t="str">
        <f>IF(OR(C130="",AD130=""),"",IF(N130="",リスト!$C$2,リスト!$C$3))</f>
        <v/>
      </c>
      <c r="AF130" s="254" t="str">
        <f>IF(OR(C130="",AD130=""),"",IF(D130&lt;=リスト!$A$5,リスト!$D$2,IF(D130=リスト!$A$6,リスト!$D$3,IF(D130=リスト!$A$7,リスト!$D$4,""))))</f>
        <v/>
      </c>
      <c r="AG130" s="255" t="str" cm="1">
        <f t="array" ref="AG130">IFERROR(INDEX(加味率リスト!$A$2:$J$25,MATCH(D130&amp;AF130,加味率リスト!$A$2:$A$25&amp;加味率リスト!$B$2:$B$25,0),10),"")</f>
        <v/>
      </c>
      <c r="AH130" s="256" t="str">
        <f>IF(S130="","",IF(S130&lt;3,リスト!$E$3,IF(S130&lt;5,リスト!$E$4,IF(S130&lt;7,リスト!$E$5,リスト!$E$6))))</f>
        <v/>
      </c>
      <c r="AI130" s="192" t="str">
        <f t="shared" si="66"/>
        <v/>
      </c>
      <c r="AJ130" s="193" t="str">
        <f t="shared" si="67"/>
        <v/>
      </c>
      <c r="AK130" s="141" t="str">
        <f t="shared" si="68"/>
        <v/>
      </c>
      <c r="AL130" s="194" t="str">
        <f>IFERROR(IF(AD130="","",IF(AE130=リスト!$C$2,"－",ROUND((3.142/4*E130^2*(N130+K130+J130+I130+H130)-3.142/4*(0.82^2*H130+(0.82^2+G130^2)/2*J130+G130^2*K130+(G130^2+E130^2)/2*N130))*(U130*V130+(R130-U130)*W130)/R130,2))),"")</f>
        <v/>
      </c>
      <c r="AM130" s="195" t="str">
        <f>IFERROR(IF(AD130="","",IF(AE130=リスト!$C$2,T130,T130+AL130)),"")</f>
        <v/>
      </c>
      <c r="AN130" s="195" t="str">
        <f>IFERROR(IF(AD130="","",IF(AE130=リスト!$C$2,3.142*E130*U130*AA130*V130*U130/2*TAN(X130/180*3.142),3.142*G130*U130*AA130*V130*U130/2*TAN(X130/180*3.142))),"")</f>
        <v/>
      </c>
      <c r="AO130" s="196" t="str">
        <f t="shared" si="71"/>
        <v/>
      </c>
      <c r="AP130" s="196" t="str">
        <f>IFERROR(IF(AE130=リスト!$C$2,(1-3.142*(E130/((E130+1)*2))^2)*(R130-(1-V130/(Z130+AC130*(W130-Z130)))*U130-(AN130+AM130)/(3.142*(Z130+AC130*(W130-Z130)))*(2/E130)^2)*100,AW130*(AX130-AY130)*100),"")</f>
        <v/>
      </c>
      <c r="AQ130" s="197" t="str">
        <f t="shared" si="72"/>
        <v/>
      </c>
      <c r="AR130" s="195" t="str">
        <f t="shared" si="73"/>
        <v/>
      </c>
      <c r="AS130" s="195" t="str">
        <f t="shared" si="74"/>
        <v/>
      </c>
      <c r="AT130" s="195" t="str">
        <f t="shared" si="75"/>
        <v/>
      </c>
      <c r="AU130" s="193" t="str">
        <f t="shared" si="76"/>
        <v/>
      </c>
      <c r="AV130" s="193" t="str">
        <f>IF(OR(AD130=リスト!$B$3,AD130=リスト!$B$5,許容浮上量&lt;AP130),AD130,リスト!$B$5)</f>
        <v/>
      </c>
      <c r="AW130" s="198" t="str">
        <f t="shared" si="77"/>
        <v/>
      </c>
      <c r="AX130" s="199" t="str">
        <f t="shared" si="78"/>
        <v/>
      </c>
      <c r="AY130" s="205" t="str">
        <f t="shared" si="79"/>
        <v/>
      </c>
      <c r="AZ130" s="204" t="str">
        <f>IF(OR(BO130=リスト!$B$3,BO130=リスト!$B$5,BO130=""),"","10^-2")</f>
        <v/>
      </c>
      <c r="BA130" s="200" t="str">
        <f>IF(OR(BO130=リスト!$B$3,BO130=リスト!$B$5,BO130=""),"",2)</f>
        <v/>
      </c>
      <c r="BB130" s="195" t="str">
        <f>IFERROR(IF(OR(BO130=リスト!$B$3,BO130=リスト!$B$5,BO130=""),"",V130*U130+(R130-U130)/2*(W130-Z130)),"")</f>
        <v/>
      </c>
      <c r="BC130" s="195" t="str">
        <f>IF(OR(BO130=リスト!$B$3,BO130=リスト!$B$5,BO130=""),"",40)</f>
        <v/>
      </c>
      <c r="BD130" s="195" t="str">
        <f t="shared" si="80"/>
        <v/>
      </c>
      <c r="BE130" s="195" t="str">
        <f t="shared" si="81"/>
        <v/>
      </c>
      <c r="BF130" s="195" t="str">
        <f t="shared" si="82"/>
        <v/>
      </c>
      <c r="BG130" s="195" t="str">
        <f>IF(OR(BO130=リスト!$B$3,BO130=リスト!$B$5,BO130=""),"",0.6)</f>
        <v/>
      </c>
      <c r="BH130" s="201" t="str">
        <f>IF(OR(BO130=リスト!$B$3,BO130=リスト!$B$5,BO130=""),"",AG130)</f>
        <v/>
      </c>
      <c r="BI130" s="195" t="str">
        <f>IF(OR(BO130=リスト!$B$3,BO130=リスト!$B$5,BO130=""),"",AM130)</f>
        <v/>
      </c>
      <c r="BJ130" s="195" t="str">
        <f>IF(OR(BO130=リスト!$B$3,BO130=リスト!$B$5,BO130=""),"",AN130)</f>
        <v/>
      </c>
      <c r="BK130" s="202" t="str">
        <f>IFERROR(IF(BM130=リスト!$C$2,(1-3.142*(E130/(2*(E130+1)))^2)*(R130-(1-AG130*V130/(Z130+AG130*BG130*(W130-Z130)))*U130-(AN130+AM130)/(3.142*(Z130+AG130*BG130*(W130-Z130)))*(2/E130)^2)*100,(AW130*(BV130-BX130)*100)),"")</f>
        <v/>
      </c>
      <c r="BL130" s="202" t="str">
        <f>IFERROR(IF(BM130=リスト!$C$2,(1-3.142*(E130/(2*(E130+1)))^2)*(R130-(1-AG130*V130/(Z130+AG130*BG130*(W130-Z130)))*U130-(AN130+BF130+AM130)/(3.142*(Z130+AG130*BG130*(W130-Z130)))*(2/E130)^2)*100,(AW130*(BV130-BW130)*100)),"")</f>
        <v/>
      </c>
      <c r="BM130" s="193" t="str">
        <f>IF(OR(BO130=リスト!$B$3,BO130=リスト!$B$5),"",AU130)</f>
        <v/>
      </c>
      <c r="BN130" s="196" t="str">
        <f>IF(OR(BO130=リスト!$B$3,BO130=リスト!$B$5),"",AF130)</f>
        <v/>
      </c>
      <c r="BO130" s="193" t="str">
        <f t="shared" si="83"/>
        <v/>
      </c>
      <c r="BP130" s="193" t="str">
        <f>IF(OR(BO130=リスト!$B$3,BO130=リスト!$B$5,BO130=""),"",IF(許容浮上量+1&lt;=BK130,リスト!$F$2,リスト!$F$3))</f>
        <v/>
      </c>
      <c r="BQ130" s="202" t="str">
        <f>IF(OR(BO130=リスト!$B$3,BO130=リスト!$B$5,BO130=""),"",20)</f>
        <v/>
      </c>
      <c r="BR130" s="195" t="str">
        <f t="shared" si="84"/>
        <v/>
      </c>
      <c r="BS130" s="195" t="str">
        <f t="shared" si="85"/>
        <v/>
      </c>
      <c r="BT130" s="198" t="str">
        <f t="shared" si="86"/>
        <v/>
      </c>
      <c r="BU130" s="198" t="str">
        <f t="shared" si="87"/>
        <v/>
      </c>
      <c r="BV130" s="198" t="str">
        <f t="shared" si="88"/>
        <v/>
      </c>
      <c r="BW130" s="198" t="str">
        <f t="shared" si="89"/>
        <v/>
      </c>
      <c r="BX130" s="205" t="str">
        <f t="shared" si="90"/>
        <v/>
      </c>
      <c r="BY130" s="206" t="str">
        <f>IFERROR(IF(CC130=リスト!$C$2,(CH130-BZ130/(100*CG130))/CI130*CJ130-AN130-AM130,(CH130-BZ130/(100*AW130))/CI130*CJ130-AN130-AM130),"")</f>
        <v/>
      </c>
      <c r="BZ130" s="196" t="str">
        <f>IF(OR(CE130=リスト!$B$3,CE130=リスト!$B$5,CF130=リスト!$F$3,CE130=""),"",許容浮上量)</f>
        <v/>
      </c>
      <c r="CA130" s="198" t="str">
        <f>IF(OR(CE130=リスト!$B$3,CE130=リスト!$B$5,CF130=リスト!$F$3,CE130=""),"",CK130)</f>
        <v/>
      </c>
      <c r="CB130" s="196" t="str">
        <f t="shared" si="91"/>
        <v/>
      </c>
      <c r="CC130" s="193" t="str">
        <f>IF(OR(CE130=リスト!$B$3,CE130=リスト!$B$5,CF130=リスト!$F$3,CE130=""),"",BM130)</f>
        <v/>
      </c>
      <c r="CD130" s="196" t="str">
        <f>IF(OR(CE130=リスト!$B$3,CE130=リスト!$B$5,CF130=リスト!$F$3,CE130=""),"",AH130)</f>
        <v/>
      </c>
      <c r="CE130" s="193" t="str">
        <f t="shared" si="69"/>
        <v/>
      </c>
      <c r="CF130" s="193" t="str">
        <f t="shared" si="70"/>
        <v/>
      </c>
      <c r="CG130" s="198" t="str">
        <f t="shared" si="92"/>
        <v/>
      </c>
      <c r="CH130" s="198" t="str">
        <f t="shared" si="93"/>
        <v/>
      </c>
      <c r="CI130" s="198" t="str">
        <f t="shared" si="94"/>
        <v/>
      </c>
      <c r="CJ130" s="198" t="str">
        <f t="shared" si="95"/>
        <v/>
      </c>
      <c r="CK130" s="205" t="str">
        <f t="shared" si="96"/>
        <v/>
      </c>
      <c r="CL130" s="204" t="str">
        <f>IF(AND(CE130=リスト!$B$4,CF130=リスト!$F$2),リスト!$B$3,CE130)</f>
        <v/>
      </c>
      <c r="CM130" s="193" t="str">
        <f>IF(CL130=リスト!$B$3,"",IF(CL130=リスト!$B$5,"("&amp;リスト!$F$3&amp;")",CF130))</f>
        <v/>
      </c>
      <c r="CN130" s="196" t="str">
        <f>IF(CL130=リスト!$B$3,"",AF130)</f>
        <v/>
      </c>
      <c r="CO130" s="196" t="str">
        <f>IF(OR(CL130=リスト!$B$3,CL130=リスト!$B$5,CL130=リスト!$B$4),"",CD130)</f>
        <v/>
      </c>
      <c r="CP130" s="196" t="str">
        <f>IF(OR(CL130=リスト!$B$3,CL130=リスト!$B$5),"",IF(CB130&lt;40,40,CB130))</f>
        <v/>
      </c>
      <c r="CQ130" s="203" t="str">
        <f>IF(CL130=リスト!$B$5,リスト!$G$2,"")</f>
        <v/>
      </c>
    </row>
    <row r="131" spans="2:95" ht="26.25" customHeight="1">
      <c r="B131" s="243">
        <v>68</v>
      </c>
      <c r="C131" s="244"/>
      <c r="D131" s="245"/>
      <c r="E131" s="246"/>
      <c r="F131" s="246"/>
      <c r="G131" s="247" t="str">
        <f>IF(AE131=リスト!$C$2,"－",IF(AE131=リスト!$C$3,1.05,""))</f>
        <v/>
      </c>
      <c r="H131" s="246"/>
      <c r="I131" s="246"/>
      <c r="J131" s="246"/>
      <c r="K131" s="246"/>
      <c r="L131" s="246"/>
      <c r="M131" s="246"/>
      <c r="N131" s="246"/>
      <c r="O131" s="246"/>
      <c r="P131" s="246"/>
      <c r="Q131" s="246"/>
      <c r="R131" s="248">
        <f t="shared" si="56"/>
        <v>0</v>
      </c>
      <c r="S131" s="247" t="str">
        <f t="shared" si="57"/>
        <v/>
      </c>
      <c r="T131" s="247"/>
      <c r="U131" s="247"/>
      <c r="V131" s="245" t="str">
        <f t="shared" si="58"/>
        <v/>
      </c>
      <c r="W131" s="245" t="str">
        <f t="shared" si="59"/>
        <v/>
      </c>
      <c r="X131" s="245" t="str">
        <f t="shared" si="60"/>
        <v/>
      </c>
      <c r="Y131" s="245" t="str">
        <f t="shared" si="61"/>
        <v/>
      </c>
      <c r="Z131" s="249" t="str">
        <f t="shared" si="62"/>
        <v/>
      </c>
      <c r="AA131" s="250" t="str">
        <f t="shared" si="63"/>
        <v/>
      </c>
      <c r="AB131" s="250" t="str">
        <f t="shared" si="64"/>
        <v/>
      </c>
      <c r="AC131" s="251" t="str">
        <f t="shared" si="65"/>
        <v/>
      </c>
      <c r="AD131" s="252" t="str">
        <f>IF(OR(C131="",D131=""),"",IF(OR(10&lt;=S131,2.2&lt;F131),リスト!$B$3,IF(OR(D131=リスト!$A$2,F131&lt;0.9,S131&lt;=1.5),リスト!$B$4,リスト!$B$2)))</f>
        <v/>
      </c>
      <c r="AE131" s="253" t="str">
        <f>IF(OR(C131="",AD131=""),"",IF(N131="",リスト!$C$2,リスト!$C$3))</f>
        <v/>
      </c>
      <c r="AF131" s="254" t="str">
        <f>IF(OR(C131="",AD131=""),"",IF(D131&lt;=リスト!$A$5,リスト!$D$2,IF(D131=リスト!$A$6,リスト!$D$3,IF(D131=リスト!$A$7,リスト!$D$4,""))))</f>
        <v/>
      </c>
      <c r="AG131" s="255" t="str" cm="1">
        <f t="array" ref="AG131">IFERROR(INDEX(加味率リスト!$A$2:$J$25,MATCH(D131&amp;AF131,加味率リスト!$A$2:$A$25&amp;加味率リスト!$B$2:$B$25,0),10),"")</f>
        <v/>
      </c>
      <c r="AH131" s="256" t="str">
        <f>IF(S131="","",IF(S131&lt;3,リスト!$E$3,IF(S131&lt;5,リスト!$E$4,IF(S131&lt;7,リスト!$E$5,リスト!$E$6))))</f>
        <v/>
      </c>
      <c r="AI131" s="192" t="str">
        <f t="shared" si="66"/>
        <v/>
      </c>
      <c r="AJ131" s="193" t="str">
        <f t="shared" si="67"/>
        <v/>
      </c>
      <c r="AK131" s="141" t="str">
        <f t="shared" si="68"/>
        <v/>
      </c>
      <c r="AL131" s="194" t="str">
        <f>IFERROR(IF(AD131="","",IF(AE131=リスト!$C$2,"－",ROUND((3.142/4*E131^2*(N131+K131+J131+I131+H131)-3.142/4*(0.82^2*H131+(0.82^2+G131^2)/2*J131+G131^2*K131+(G131^2+E131^2)/2*N131))*(U131*V131+(R131-U131)*W131)/R131,2))),"")</f>
        <v/>
      </c>
      <c r="AM131" s="195" t="str">
        <f>IFERROR(IF(AD131="","",IF(AE131=リスト!$C$2,T131,T131+AL131)),"")</f>
        <v/>
      </c>
      <c r="AN131" s="195" t="str">
        <f>IFERROR(IF(AD131="","",IF(AE131=リスト!$C$2,3.142*E131*U131*AA131*V131*U131/2*TAN(X131/180*3.142),3.142*G131*U131*AA131*V131*U131/2*TAN(X131/180*3.142))),"")</f>
        <v/>
      </c>
      <c r="AO131" s="196" t="str">
        <f t="shared" si="71"/>
        <v/>
      </c>
      <c r="AP131" s="196" t="str">
        <f>IFERROR(IF(AE131=リスト!$C$2,(1-3.142*(E131/((E131+1)*2))^2)*(R131-(1-V131/(Z131+AC131*(W131-Z131)))*U131-(AN131+AM131)/(3.142*(Z131+AC131*(W131-Z131)))*(2/E131)^2)*100,AW131*(AX131-AY131)*100),"")</f>
        <v/>
      </c>
      <c r="AQ131" s="197" t="str">
        <f t="shared" si="72"/>
        <v/>
      </c>
      <c r="AR131" s="195" t="str">
        <f t="shared" si="73"/>
        <v/>
      </c>
      <c r="AS131" s="195" t="str">
        <f t="shared" si="74"/>
        <v/>
      </c>
      <c r="AT131" s="195" t="str">
        <f t="shared" si="75"/>
        <v/>
      </c>
      <c r="AU131" s="193" t="str">
        <f t="shared" si="76"/>
        <v/>
      </c>
      <c r="AV131" s="193" t="str">
        <f>IF(OR(AD131=リスト!$B$3,AD131=リスト!$B$5,許容浮上量&lt;AP131),AD131,リスト!$B$5)</f>
        <v/>
      </c>
      <c r="AW131" s="198" t="str">
        <f t="shared" si="77"/>
        <v/>
      </c>
      <c r="AX131" s="199" t="str">
        <f t="shared" si="78"/>
        <v/>
      </c>
      <c r="AY131" s="205" t="str">
        <f t="shared" si="79"/>
        <v/>
      </c>
      <c r="AZ131" s="204" t="str">
        <f>IF(OR(BO131=リスト!$B$3,BO131=リスト!$B$5,BO131=""),"","10^-2")</f>
        <v/>
      </c>
      <c r="BA131" s="200" t="str">
        <f>IF(OR(BO131=リスト!$B$3,BO131=リスト!$B$5,BO131=""),"",2)</f>
        <v/>
      </c>
      <c r="BB131" s="195" t="str">
        <f>IFERROR(IF(OR(BO131=リスト!$B$3,BO131=リスト!$B$5,BO131=""),"",V131*U131+(R131-U131)/2*(W131-Z131)),"")</f>
        <v/>
      </c>
      <c r="BC131" s="195" t="str">
        <f>IF(OR(BO131=リスト!$B$3,BO131=リスト!$B$5,BO131=""),"",40)</f>
        <v/>
      </c>
      <c r="BD131" s="195" t="str">
        <f t="shared" si="80"/>
        <v/>
      </c>
      <c r="BE131" s="195" t="str">
        <f t="shared" si="81"/>
        <v/>
      </c>
      <c r="BF131" s="195" t="str">
        <f t="shared" si="82"/>
        <v/>
      </c>
      <c r="BG131" s="195" t="str">
        <f>IF(OR(BO131=リスト!$B$3,BO131=リスト!$B$5,BO131=""),"",0.6)</f>
        <v/>
      </c>
      <c r="BH131" s="201" t="str">
        <f>IF(OR(BO131=リスト!$B$3,BO131=リスト!$B$5,BO131=""),"",AG131)</f>
        <v/>
      </c>
      <c r="BI131" s="195" t="str">
        <f>IF(OR(BO131=リスト!$B$3,BO131=リスト!$B$5,BO131=""),"",AM131)</f>
        <v/>
      </c>
      <c r="BJ131" s="195" t="str">
        <f>IF(OR(BO131=リスト!$B$3,BO131=リスト!$B$5,BO131=""),"",AN131)</f>
        <v/>
      </c>
      <c r="BK131" s="202" t="str">
        <f>IFERROR(IF(BM131=リスト!$C$2,(1-3.142*(E131/(2*(E131+1)))^2)*(R131-(1-AG131*V131/(Z131+AG131*BG131*(W131-Z131)))*U131-(AN131+AM131)/(3.142*(Z131+AG131*BG131*(W131-Z131)))*(2/E131)^2)*100,(AW131*(BV131-BX131)*100)),"")</f>
        <v/>
      </c>
      <c r="BL131" s="202" t="str">
        <f>IFERROR(IF(BM131=リスト!$C$2,(1-3.142*(E131/(2*(E131+1)))^2)*(R131-(1-AG131*V131/(Z131+AG131*BG131*(W131-Z131)))*U131-(AN131+BF131+AM131)/(3.142*(Z131+AG131*BG131*(W131-Z131)))*(2/E131)^2)*100,(AW131*(BV131-BW131)*100)),"")</f>
        <v/>
      </c>
      <c r="BM131" s="193" t="str">
        <f>IF(OR(BO131=リスト!$B$3,BO131=リスト!$B$5),"",AU131)</f>
        <v/>
      </c>
      <c r="BN131" s="196" t="str">
        <f>IF(OR(BO131=リスト!$B$3,BO131=リスト!$B$5),"",AF131)</f>
        <v/>
      </c>
      <c r="BO131" s="193" t="str">
        <f t="shared" si="83"/>
        <v/>
      </c>
      <c r="BP131" s="193" t="str">
        <f>IF(OR(BO131=リスト!$B$3,BO131=リスト!$B$5,BO131=""),"",IF(許容浮上量+1&lt;=BK131,リスト!$F$2,リスト!$F$3))</f>
        <v/>
      </c>
      <c r="BQ131" s="202" t="str">
        <f>IF(OR(BO131=リスト!$B$3,BO131=リスト!$B$5,BO131=""),"",20)</f>
        <v/>
      </c>
      <c r="BR131" s="195" t="str">
        <f t="shared" si="84"/>
        <v/>
      </c>
      <c r="BS131" s="195" t="str">
        <f t="shared" si="85"/>
        <v/>
      </c>
      <c r="BT131" s="198" t="str">
        <f t="shared" si="86"/>
        <v/>
      </c>
      <c r="BU131" s="198" t="str">
        <f t="shared" si="87"/>
        <v/>
      </c>
      <c r="BV131" s="198" t="str">
        <f t="shared" si="88"/>
        <v/>
      </c>
      <c r="BW131" s="198" t="str">
        <f t="shared" si="89"/>
        <v/>
      </c>
      <c r="BX131" s="205" t="str">
        <f t="shared" si="90"/>
        <v/>
      </c>
      <c r="BY131" s="206" t="str">
        <f>IFERROR(IF(CC131=リスト!$C$2,(CH131-BZ131/(100*CG131))/CI131*CJ131-AN131-AM131,(CH131-BZ131/(100*AW131))/CI131*CJ131-AN131-AM131),"")</f>
        <v/>
      </c>
      <c r="BZ131" s="196" t="str">
        <f>IF(OR(CE131=リスト!$B$3,CE131=リスト!$B$5,CF131=リスト!$F$3,CE131=""),"",許容浮上量)</f>
        <v/>
      </c>
      <c r="CA131" s="198" t="str">
        <f>IF(OR(CE131=リスト!$B$3,CE131=リスト!$B$5,CF131=リスト!$F$3,CE131=""),"",CK131)</f>
        <v/>
      </c>
      <c r="CB131" s="196" t="str">
        <f t="shared" si="91"/>
        <v/>
      </c>
      <c r="CC131" s="193" t="str">
        <f>IF(OR(CE131=リスト!$B$3,CE131=リスト!$B$5,CF131=リスト!$F$3,CE131=""),"",BM131)</f>
        <v/>
      </c>
      <c r="CD131" s="196" t="str">
        <f>IF(OR(CE131=リスト!$B$3,CE131=リスト!$B$5,CF131=リスト!$F$3,CE131=""),"",AH131)</f>
        <v/>
      </c>
      <c r="CE131" s="193" t="str">
        <f t="shared" si="69"/>
        <v/>
      </c>
      <c r="CF131" s="193" t="str">
        <f t="shared" si="70"/>
        <v/>
      </c>
      <c r="CG131" s="198" t="str">
        <f t="shared" si="92"/>
        <v/>
      </c>
      <c r="CH131" s="198" t="str">
        <f t="shared" si="93"/>
        <v/>
      </c>
      <c r="CI131" s="198" t="str">
        <f t="shared" si="94"/>
        <v/>
      </c>
      <c r="CJ131" s="198" t="str">
        <f t="shared" si="95"/>
        <v/>
      </c>
      <c r="CK131" s="205" t="str">
        <f t="shared" si="96"/>
        <v/>
      </c>
      <c r="CL131" s="204" t="str">
        <f>IF(AND(CE131=リスト!$B$4,CF131=リスト!$F$2),リスト!$B$3,CE131)</f>
        <v/>
      </c>
      <c r="CM131" s="193" t="str">
        <f>IF(CL131=リスト!$B$3,"",IF(CL131=リスト!$B$5,"("&amp;リスト!$F$3&amp;")",CF131))</f>
        <v/>
      </c>
      <c r="CN131" s="196" t="str">
        <f>IF(CL131=リスト!$B$3,"",AF131)</f>
        <v/>
      </c>
      <c r="CO131" s="196" t="str">
        <f>IF(OR(CL131=リスト!$B$3,CL131=リスト!$B$5,CL131=リスト!$B$4),"",CD131)</f>
        <v/>
      </c>
      <c r="CP131" s="196" t="str">
        <f>IF(OR(CL131=リスト!$B$3,CL131=リスト!$B$5),"",IF(CB131&lt;40,40,CB131))</f>
        <v/>
      </c>
      <c r="CQ131" s="203" t="str">
        <f>IF(CL131=リスト!$B$5,リスト!$G$2,"")</f>
        <v/>
      </c>
    </row>
    <row r="132" spans="2:95" ht="26.25" customHeight="1">
      <c r="B132" s="243">
        <v>69</v>
      </c>
      <c r="C132" s="244"/>
      <c r="D132" s="245"/>
      <c r="E132" s="246"/>
      <c r="F132" s="246"/>
      <c r="G132" s="247" t="str">
        <f>IF(AE132=リスト!$C$2,"－",IF(AE132=リスト!$C$3,1.05,""))</f>
        <v/>
      </c>
      <c r="H132" s="246"/>
      <c r="I132" s="246"/>
      <c r="J132" s="246"/>
      <c r="K132" s="246"/>
      <c r="L132" s="246"/>
      <c r="M132" s="246"/>
      <c r="N132" s="246"/>
      <c r="O132" s="246"/>
      <c r="P132" s="246"/>
      <c r="Q132" s="246"/>
      <c r="R132" s="248">
        <f t="shared" si="56"/>
        <v>0</v>
      </c>
      <c r="S132" s="247" t="str">
        <f t="shared" si="57"/>
        <v/>
      </c>
      <c r="T132" s="247"/>
      <c r="U132" s="247"/>
      <c r="V132" s="245" t="str">
        <f t="shared" si="58"/>
        <v/>
      </c>
      <c r="W132" s="245" t="str">
        <f t="shared" si="59"/>
        <v/>
      </c>
      <c r="X132" s="245" t="str">
        <f t="shared" si="60"/>
        <v/>
      </c>
      <c r="Y132" s="245" t="str">
        <f t="shared" si="61"/>
        <v/>
      </c>
      <c r="Z132" s="249" t="str">
        <f t="shared" si="62"/>
        <v/>
      </c>
      <c r="AA132" s="250" t="str">
        <f t="shared" si="63"/>
        <v/>
      </c>
      <c r="AB132" s="250" t="str">
        <f t="shared" si="64"/>
        <v/>
      </c>
      <c r="AC132" s="251" t="str">
        <f t="shared" si="65"/>
        <v/>
      </c>
      <c r="AD132" s="252" t="str">
        <f>IF(OR(C132="",D132=""),"",IF(OR(10&lt;=S132,2.2&lt;F132),リスト!$B$3,IF(OR(D132=リスト!$A$2,F132&lt;0.9,S132&lt;=1.5),リスト!$B$4,リスト!$B$2)))</f>
        <v/>
      </c>
      <c r="AE132" s="253" t="str">
        <f>IF(OR(C132="",AD132=""),"",IF(N132="",リスト!$C$2,リスト!$C$3))</f>
        <v/>
      </c>
      <c r="AF132" s="254" t="str">
        <f>IF(OR(C132="",AD132=""),"",IF(D132&lt;=リスト!$A$5,リスト!$D$2,IF(D132=リスト!$A$6,リスト!$D$3,IF(D132=リスト!$A$7,リスト!$D$4,""))))</f>
        <v/>
      </c>
      <c r="AG132" s="255" t="str" cm="1">
        <f t="array" ref="AG132">IFERROR(INDEX(加味率リスト!$A$2:$J$25,MATCH(D132&amp;AF132,加味率リスト!$A$2:$A$25&amp;加味率リスト!$B$2:$B$25,0),10),"")</f>
        <v/>
      </c>
      <c r="AH132" s="256" t="str">
        <f>IF(S132="","",IF(S132&lt;3,リスト!$E$3,IF(S132&lt;5,リスト!$E$4,IF(S132&lt;7,リスト!$E$5,リスト!$E$6))))</f>
        <v/>
      </c>
      <c r="AI132" s="192" t="str">
        <f t="shared" si="66"/>
        <v/>
      </c>
      <c r="AJ132" s="193" t="str">
        <f t="shared" si="67"/>
        <v/>
      </c>
      <c r="AK132" s="141" t="str">
        <f t="shared" si="68"/>
        <v/>
      </c>
      <c r="AL132" s="194" t="str">
        <f>IFERROR(IF(AD132="","",IF(AE132=リスト!$C$2,"－",ROUND((3.142/4*E132^2*(N132+K132+J132+I132+H132)-3.142/4*(0.82^2*H132+(0.82^2+G132^2)/2*J132+G132^2*K132+(G132^2+E132^2)/2*N132))*(U132*V132+(R132-U132)*W132)/R132,2))),"")</f>
        <v/>
      </c>
      <c r="AM132" s="195" t="str">
        <f>IFERROR(IF(AD132="","",IF(AE132=リスト!$C$2,T132,T132+AL132)),"")</f>
        <v/>
      </c>
      <c r="AN132" s="195" t="str">
        <f>IFERROR(IF(AD132="","",IF(AE132=リスト!$C$2,3.142*E132*U132*AA132*V132*U132/2*TAN(X132/180*3.142),3.142*G132*U132*AA132*V132*U132/2*TAN(X132/180*3.142))),"")</f>
        <v/>
      </c>
      <c r="AO132" s="196" t="str">
        <f t="shared" si="71"/>
        <v/>
      </c>
      <c r="AP132" s="196" t="str">
        <f>IFERROR(IF(AE132=リスト!$C$2,(1-3.142*(E132/((E132+1)*2))^2)*(R132-(1-V132/(Z132+AC132*(W132-Z132)))*U132-(AN132+AM132)/(3.142*(Z132+AC132*(W132-Z132)))*(2/E132)^2)*100,AW132*(AX132-AY132)*100),"")</f>
        <v/>
      </c>
      <c r="AQ132" s="197" t="str">
        <f t="shared" si="72"/>
        <v/>
      </c>
      <c r="AR132" s="195" t="str">
        <f t="shared" si="73"/>
        <v/>
      </c>
      <c r="AS132" s="195" t="str">
        <f t="shared" si="74"/>
        <v/>
      </c>
      <c r="AT132" s="195" t="str">
        <f t="shared" si="75"/>
        <v/>
      </c>
      <c r="AU132" s="193" t="str">
        <f t="shared" si="76"/>
        <v/>
      </c>
      <c r="AV132" s="193" t="str">
        <f>IF(OR(AD132=リスト!$B$3,AD132=リスト!$B$5,許容浮上量&lt;AP132),AD132,リスト!$B$5)</f>
        <v/>
      </c>
      <c r="AW132" s="198" t="str">
        <f t="shared" si="77"/>
        <v/>
      </c>
      <c r="AX132" s="199" t="str">
        <f t="shared" si="78"/>
        <v/>
      </c>
      <c r="AY132" s="205" t="str">
        <f t="shared" si="79"/>
        <v/>
      </c>
      <c r="AZ132" s="204" t="str">
        <f>IF(OR(BO132=リスト!$B$3,BO132=リスト!$B$5,BO132=""),"","10^-2")</f>
        <v/>
      </c>
      <c r="BA132" s="200" t="str">
        <f>IF(OR(BO132=リスト!$B$3,BO132=リスト!$B$5,BO132=""),"",2)</f>
        <v/>
      </c>
      <c r="BB132" s="195" t="str">
        <f>IFERROR(IF(OR(BO132=リスト!$B$3,BO132=リスト!$B$5,BO132=""),"",V132*U132+(R132-U132)/2*(W132-Z132)),"")</f>
        <v/>
      </c>
      <c r="BC132" s="195" t="str">
        <f>IF(OR(BO132=リスト!$B$3,BO132=リスト!$B$5,BO132=""),"",40)</f>
        <v/>
      </c>
      <c r="BD132" s="195" t="str">
        <f t="shared" si="80"/>
        <v/>
      </c>
      <c r="BE132" s="195" t="str">
        <f t="shared" si="81"/>
        <v/>
      </c>
      <c r="BF132" s="195" t="str">
        <f t="shared" si="82"/>
        <v/>
      </c>
      <c r="BG132" s="195" t="str">
        <f>IF(OR(BO132=リスト!$B$3,BO132=リスト!$B$5,BO132=""),"",0.6)</f>
        <v/>
      </c>
      <c r="BH132" s="201" t="str">
        <f>IF(OR(BO132=リスト!$B$3,BO132=リスト!$B$5,BO132=""),"",AG132)</f>
        <v/>
      </c>
      <c r="BI132" s="195" t="str">
        <f>IF(OR(BO132=リスト!$B$3,BO132=リスト!$B$5,BO132=""),"",AM132)</f>
        <v/>
      </c>
      <c r="BJ132" s="195" t="str">
        <f>IF(OR(BO132=リスト!$B$3,BO132=リスト!$B$5,BO132=""),"",AN132)</f>
        <v/>
      </c>
      <c r="BK132" s="202" t="str">
        <f>IFERROR(IF(BM132=リスト!$C$2,(1-3.142*(E132/(2*(E132+1)))^2)*(R132-(1-AG132*V132/(Z132+AG132*BG132*(W132-Z132)))*U132-(AN132+AM132)/(3.142*(Z132+AG132*BG132*(W132-Z132)))*(2/E132)^2)*100,(AW132*(BV132-BX132)*100)),"")</f>
        <v/>
      </c>
      <c r="BL132" s="202" t="str">
        <f>IFERROR(IF(BM132=リスト!$C$2,(1-3.142*(E132/(2*(E132+1)))^2)*(R132-(1-AG132*V132/(Z132+AG132*BG132*(W132-Z132)))*U132-(AN132+BF132+AM132)/(3.142*(Z132+AG132*BG132*(W132-Z132)))*(2/E132)^2)*100,(AW132*(BV132-BW132)*100)),"")</f>
        <v/>
      </c>
      <c r="BM132" s="193" t="str">
        <f>IF(OR(BO132=リスト!$B$3,BO132=リスト!$B$5),"",AU132)</f>
        <v/>
      </c>
      <c r="BN132" s="196" t="str">
        <f>IF(OR(BO132=リスト!$B$3,BO132=リスト!$B$5),"",AF132)</f>
        <v/>
      </c>
      <c r="BO132" s="193" t="str">
        <f t="shared" si="83"/>
        <v/>
      </c>
      <c r="BP132" s="193" t="str">
        <f>IF(OR(BO132=リスト!$B$3,BO132=リスト!$B$5,BO132=""),"",IF(許容浮上量+1&lt;=BK132,リスト!$F$2,リスト!$F$3))</f>
        <v/>
      </c>
      <c r="BQ132" s="202" t="str">
        <f>IF(OR(BO132=リスト!$B$3,BO132=リスト!$B$5,BO132=""),"",20)</f>
        <v/>
      </c>
      <c r="BR132" s="195" t="str">
        <f t="shared" si="84"/>
        <v/>
      </c>
      <c r="BS132" s="195" t="str">
        <f t="shared" si="85"/>
        <v/>
      </c>
      <c r="BT132" s="198" t="str">
        <f t="shared" si="86"/>
        <v/>
      </c>
      <c r="BU132" s="198" t="str">
        <f t="shared" si="87"/>
        <v/>
      </c>
      <c r="BV132" s="198" t="str">
        <f t="shared" si="88"/>
        <v/>
      </c>
      <c r="BW132" s="198" t="str">
        <f t="shared" si="89"/>
        <v/>
      </c>
      <c r="BX132" s="205" t="str">
        <f t="shared" si="90"/>
        <v/>
      </c>
      <c r="BY132" s="206" t="str">
        <f>IFERROR(IF(CC132=リスト!$C$2,(CH132-BZ132/(100*CG132))/CI132*CJ132-AN132-AM132,(CH132-BZ132/(100*AW132))/CI132*CJ132-AN132-AM132),"")</f>
        <v/>
      </c>
      <c r="BZ132" s="196" t="str">
        <f>IF(OR(CE132=リスト!$B$3,CE132=リスト!$B$5,CF132=リスト!$F$3,CE132=""),"",許容浮上量)</f>
        <v/>
      </c>
      <c r="CA132" s="198" t="str">
        <f>IF(OR(CE132=リスト!$B$3,CE132=リスト!$B$5,CF132=リスト!$F$3,CE132=""),"",CK132)</f>
        <v/>
      </c>
      <c r="CB132" s="196" t="str">
        <f t="shared" si="91"/>
        <v/>
      </c>
      <c r="CC132" s="193" t="str">
        <f>IF(OR(CE132=リスト!$B$3,CE132=リスト!$B$5,CF132=リスト!$F$3,CE132=""),"",BM132)</f>
        <v/>
      </c>
      <c r="CD132" s="196" t="str">
        <f>IF(OR(CE132=リスト!$B$3,CE132=リスト!$B$5,CF132=リスト!$F$3,CE132=""),"",AH132)</f>
        <v/>
      </c>
      <c r="CE132" s="193" t="str">
        <f t="shared" si="69"/>
        <v/>
      </c>
      <c r="CF132" s="193" t="str">
        <f t="shared" si="70"/>
        <v/>
      </c>
      <c r="CG132" s="198" t="str">
        <f t="shared" si="92"/>
        <v/>
      </c>
      <c r="CH132" s="198" t="str">
        <f t="shared" si="93"/>
        <v/>
      </c>
      <c r="CI132" s="198" t="str">
        <f t="shared" si="94"/>
        <v/>
      </c>
      <c r="CJ132" s="198" t="str">
        <f t="shared" si="95"/>
        <v/>
      </c>
      <c r="CK132" s="205" t="str">
        <f t="shared" si="96"/>
        <v/>
      </c>
      <c r="CL132" s="204" t="str">
        <f>IF(AND(CE132=リスト!$B$4,CF132=リスト!$F$2),リスト!$B$3,CE132)</f>
        <v/>
      </c>
      <c r="CM132" s="193" t="str">
        <f>IF(CL132=リスト!$B$3,"",IF(CL132=リスト!$B$5,"("&amp;リスト!$F$3&amp;")",CF132))</f>
        <v/>
      </c>
      <c r="CN132" s="196" t="str">
        <f>IF(CL132=リスト!$B$3,"",AF132)</f>
        <v/>
      </c>
      <c r="CO132" s="196" t="str">
        <f>IF(OR(CL132=リスト!$B$3,CL132=リスト!$B$5,CL132=リスト!$B$4),"",CD132)</f>
        <v/>
      </c>
      <c r="CP132" s="196" t="str">
        <f>IF(OR(CL132=リスト!$B$3,CL132=リスト!$B$5),"",IF(CB132&lt;40,40,CB132))</f>
        <v/>
      </c>
      <c r="CQ132" s="203" t="str">
        <f>IF(CL132=リスト!$B$5,リスト!$G$2,"")</f>
        <v/>
      </c>
    </row>
    <row r="133" spans="2:95" ht="26.25" customHeight="1">
      <c r="B133" s="243">
        <v>70</v>
      </c>
      <c r="C133" s="244"/>
      <c r="D133" s="245"/>
      <c r="E133" s="246"/>
      <c r="F133" s="246"/>
      <c r="G133" s="247" t="str">
        <f>IF(AE133=リスト!$C$2,"－",IF(AE133=リスト!$C$3,1.05,""))</f>
        <v/>
      </c>
      <c r="H133" s="246"/>
      <c r="I133" s="246"/>
      <c r="J133" s="246"/>
      <c r="K133" s="246"/>
      <c r="L133" s="246"/>
      <c r="M133" s="246"/>
      <c r="N133" s="246"/>
      <c r="O133" s="246"/>
      <c r="P133" s="246"/>
      <c r="Q133" s="246"/>
      <c r="R133" s="248">
        <f t="shared" si="56"/>
        <v>0</v>
      </c>
      <c r="S133" s="247" t="str">
        <f t="shared" si="57"/>
        <v/>
      </c>
      <c r="T133" s="247"/>
      <c r="U133" s="247"/>
      <c r="V133" s="245" t="str">
        <f t="shared" si="58"/>
        <v/>
      </c>
      <c r="W133" s="245" t="str">
        <f t="shared" si="59"/>
        <v/>
      </c>
      <c r="X133" s="245" t="str">
        <f t="shared" si="60"/>
        <v/>
      </c>
      <c r="Y133" s="245" t="str">
        <f t="shared" si="61"/>
        <v/>
      </c>
      <c r="Z133" s="249" t="str">
        <f t="shared" si="62"/>
        <v/>
      </c>
      <c r="AA133" s="250" t="str">
        <f t="shared" si="63"/>
        <v/>
      </c>
      <c r="AB133" s="250" t="str">
        <f t="shared" si="64"/>
        <v/>
      </c>
      <c r="AC133" s="251" t="str">
        <f t="shared" si="65"/>
        <v/>
      </c>
      <c r="AD133" s="252" t="str">
        <f>IF(OR(C133="",D133=""),"",IF(OR(10&lt;=S133,2.2&lt;F133),リスト!$B$3,IF(OR(D133=リスト!$A$2,F133&lt;0.9,S133&lt;=1.5),リスト!$B$4,リスト!$B$2)))</f>
        <v/>
      </c>
      <c r="AE133" s="253" t="str">
        <f>IF(OR(C133="",AD133=""),"",IF(N133="",リスト!$C$2,リスト!$C$3))</f>
        <v/>
      </c>
      <c r="AF133" s="254" t="str">
        <f>IF(OR(C133="",AD133=""),"",IF(D133&lt;=リスト!$A$5,リスト!$D$2,IF(D133=リスト!$A$6,リスト!$D$3,IF(D133=リスト!$A$7,リスト!$D$4,""))))</f>
        <v/>
      </c>
      <c r="AG133" s="255" t="str" cm="1">
        <f t="array" ref="AG133">IFERROR(INDEX(加味率リスト!$A$2:$J$25,MATCH(D133&amp;AF133,加味率リスト!$A$2:$A$25&amp;加味率リスト!$B$2:$B$25,0),10),"")</f>
        <v/>
      </c>
      <c r="AH133" s="256" t="str">
        <f>IF(S133="","",IF(S133&lt;3,リスト!$E$3,IF(S133&lt;5,リスト!$E$4,IF(S133&lt;7,リスト!$E$5,リスト!$E$6))))</f>
        <v/>
      </c>
      <c r="AI133" s="192" t="str">
        <f t="shared" si="66"/>
        <v/>
      </c>
      <c r="AJ133" s="193" t="str">
        <f t="shared" si="67"/>
        <v/>
      </c>
      <c r="AK133" s="141" t="str">
        <f t="shared" si="68"/>
        <v/>
      </c>
      <c r="AL133" s="194" t="str">
        <f>IFERROR(IF(AD133="","",IF(AE133=リスト!$C$2,"－",ROUND((3.142/4*E133^2*(N133+K133+J133+I133+H133)-3.142/4*(0.82^2*H133+(0.82^2+G133^2)/2*J133+G133^2*K133+(G133^2+E133^2)/2*N133))*(U133*V133+(R133-U133)*W133)/R133,2))),"")</f>
        <v/>
      </c>
      <c r="AM133" s="195" t="str">
        <f>IFERROR(IF(AD133="","",IF(AE133=リスト!$C$2,T133,T133+AL133)),"")</f>
        <v/>
      </c>
      <c r="AN133" s="195" t="str">
        <f>IFERROR(IF(AD133="","",IF(AE133=リスト!$C$2,3.142*E133*U133*AA133*V133*U133/2*TAN(X133/180*3.142),3.142*G133*U133*AA133*V133*U133/2*TAN(X133/180*3.142))),"")</f>
        <v/>
      </c>
      <c r="AO133" s="196" t="str">
        <f t="shared" si="71"/>
        <v/>
      </c>
      <c r="AP133" s="196" t="str">
        <f>IFERROR(IF(AE133=リスト!$C$2,(1-3.142*(E133/((E133+1)*2))^2)*(R133-(1-V133/(Z133+AC133*(W133-Z133)))*U133-(AN133+AM133)/(3.142*(Z133+AC133*(W133-Z133)))*(2/E133)^2)*100,AW133*(AX133-AY133)*100),"")</f>
        <v/>
      </c>
      <c r="AQ133" s="197" t="str">
        <f t="shared" si="72"/>
        <v/>
      </c>
      <c r="AR133" s="195" t="str">
        <f t="shared" si="73"/>
        <v/>
      </c>
      <c r="AS133" s="195" t="str">
        <f t="shared" si="74"/>
        <v/>
      </c>
      <c r="AT133" s="195" t="str">
        <f t="shared" si="75"/>
        <v/>
      </c>
      <c r="AU133" s="193" t="str">
        <f t="shared" si="76"/>
        <v/>
      </c>
      <c r="AV133" s="193" t="str">
        <f>IF(OR(AD133=リスト!$B$3,AD133=リスト!$B$5,許容浮上量&lt;AP133),AD133,リスト!$B$5)</f>
        <v/>
      </c>
      <c r="AW133" s="198" t="str">
        <f t="shared" si="77"/>
        <v/>
      </c>
      <c r="AX133" s="199" t="str">
        <f t="shared" si="78"/>
        <v/>
      </c>
      <c r="AY133" s="205" t="str">
        <f t="shared" si="79"/>
        <v/>
      </c>
      <c r="AZ133" s="204" t="str">
        <f>IF(OR(BO133=リスト!$B$3,BO133=リスト!$B$5,BO133=""),"","10^-2")</f>
        <v/>
      </c>
      <c r="BA133" s="200" t="str">
        <f>IF(OR(BO133=リスト!$B$3,BO133=リスト!$B$5,BO133=""),"",2)</f>
        <v/>
      </c>
      <c r="BB133" s="195" t="str">
        <f>IFERROR(IF(OR(BO133=リスト!$B$3,BO133=リスト!$B$5,BO133=""),"",V133*U133+(R133-U133)/2*(W133-Z133)),"")</f>
        <v/>
      </c>
      <c r="BC133" s="195" t="str">
        <f>IF(OR(BO133=リスト!$B$3,BO133=リスト!$B$5,BO133=""),"",40)</f>
        <v/>
      </c>
      <c r="BD133" s="195" t="str">
        <f t="shared" si="80"/>
        <v/>
      </c>
      <c r="BE133" s="195" t="str">
        <f t="shared" si="81"/>
        <v/>
      </c>
      <c r="BF133" s="195" t="str">
        <f t="shared" si="82"/>
        <v/>
      </c>
      <c r="BG133" s="195" t="str">
        <f>IF(OR(BO133=リスト!$B$3,BO133=リスト!$B$5,BO133=""),"",0.6)</f>
        <v/>
      </c>
      <c r="BH133" s="201" t="str">
        <f>IF(OR(BO133=リスト!$B$3,BO133=リスト!$B$5,BO133=""),"",AG133)</f>
        <v/>
      </c>
      <c r="BI133" s="195" t="str">
        <f>IF(OR(BO133=リスト!$B$3,BO133=リスト!$B$5,BO133=""),"",AM133)</f>
        <v/>
      </c>
      <c r="BJ133" s="195" t="str">
        <f>IF(OR(BO133=リスト!$B$3,BO133=リスト!$B$5,BO133=""),"",AN133)</f>
        <v/>
      </c>
      <c r="BK133" s="202" t="str">
        <f>IFERROR(IF(BM133=リスト!$C$2,(1-3.142*(E133/(2*(E133+1)))^2)*(R133-(1-AG133*V133/(Z133+AG133*BG133*(W133-Z133)))*U133-(AN133+AM133)/(3.142*(Z133+AG133*BG133*(W133-Z133)))*(2/E133)^2)*100,(AW133*(BV133-BX133)*100)),"")</f>
        <v/>
      </c>
      <c r="BL133" s="202" t="str">
        <f>IFERROR(IF(BM133=リスト!$C$2,(1-3.142*(E133/(2*(E133+1)))^2)*(R133-(1-AG133*V133/(Z133+AG133*BG133*(W133-Z133)))*U133-(AN133+BF133+AM133)/(3.142*(Z133+AG133*BG133*(W133-Z133)))*(2/E133)^2)*100,(AW133*(BV133-BW133)*100)),"")</f>
        <v/>
      </c>
      <c r="BM133" s="193" t="str">
        <f>IF(OR(BO133=リスト!$B$3,BO133=リスト!$B$5),"",AU133)</f>
        <v/>
      </c>
      <c r="BN133" s="196" t="str">
        <f>IF(OR(BO133=リスト!$B$3,BO133=リスト!$B$5),"",AF133)</f>
        <v/>
      </c>
      <c r="BO133" s="193" t="str">
        <f t="shared" si="83"/>
        <v/>
      </c>
      <c r="BP133" s="193" t="str">
        <f>IF(OR(BO133=リスト!$B$3,BO133=リスト!$B$5,BO133=""),"",IF(許容浮上量+1&lt;=BK133,リスト!$F$2,リスト!$F$3))</f>
        <v/>
      </c>
      <c r="BQ133" s="202" t="str">
        <f>IF(OR(BO133=リスト!$B$3,BO133=リスト!$B$5,BO133=""),"",20)</f>
        <v/>
      </c>
      <c r="BR133" s="195" t="str">
        <f t="shared" si="84"/>
        <v/>
      </c>
      <c r="BS133" s="195" t="str">
        <f t="shared" si="85"/>
        <v/>
      </c>
      <c r="BT133" s="198" t="str">
        <f t="shared" si="86"/>
        <v/>
      </c>
      <c r="BU133" s="198" t="str">
        <f t="shared" si="87"/>
        <v/>
      </c>
      <c r="BV133" s="198" t="str">
        <f t="shared" si="88"/>
        <v/>
      </c>
      <c r="BW133" s="198" t="str">
        <f t="shared" si="89"/>
        <v/>
      </c>
      <c r="BX133" s="205" t="str">
        <f t="shared" si="90"/>
        <v/>
      </c>
      <c r="BY133" s="206" t="str">
        <f>IFERROR(IF(CC133=リスト!$C$2,(CH133-BZ133/(100*CG133))/CI133*CJ133-AN133-AM133,(CH133-BZ133/(100*AW133))/CI133*CJ133-AN133-AM133),"")</f>
        <v/>
      </c>
      <c r="BZ133" s="196" t="str">
        <f>IF(OR(CE133=リスト!$B$3,CE133=リスト!$B$5,CF133=リスト!$F$3,CE133=""),"",許容浮上量)</f>
        <v/>
      </c>
      <c r="CA133" s="198" t="str">
        <f>IF(OR(CE133=リスト!$B$3,CE133=リスト!$B$5,CF133=リスト!$F$3,CE133=""),"",CK133)</f>
        <v/>
      </c>
      <c r="CB133" s="196" t="str">
        <f t="shared" si="91"/>
        <v/>
      </c>
      <c r="CC133" s="193" t="str">
        <f>IF(OR(CE133=リスト!$B$3,CE133=リスト!$B$5,CF133=リスト!$F$3,CE133=""),"",BM133)</f>
        <v/>
      </c>
      <c r="CD133" s="196" t="str">
        <f>IF(OR(CE133=リスト!$B$3,CE133=リスト!$B$5,CF133=リスト!$F$3,CE133=""),"",AH133)</f>
        <v/>
      </c>
      <c r="CE133" s="193" t="str">
        <f t="shared" si="69"/>
        <v/>
      </c>
      <c r="CF133" s="193" t="str">
        <f t="shared" si="70"/>
        <v/>
      </c>
      <c r="CG133" s="198" t="str">
        <f t="shared" si="92"/>
        <v/>
      </c>
      <c r="CH133" s="198" t="str">
        <f t="shared" si="93"/>
        <v/>
      </c>
      <c r="CI133" s="198" t="str">
        <f t="shared" si="94"/>
        <v/>
      </c>
      <c r="CJ133" s="198" t="str">
        <f t="shared" si="95"/>
        <v/>
      </c>
      <c r="CK133" s="205" t="str">
        <f t="shared" si="96"/>
        <v/>
      </c>
      <c r="CL133" s="204" t="str">
        <f>IF(AND(CE133=リスト!$B$4,CF133=リスト!$F$2),リスト!$B$3,CE133)</f>
        <v/>
      </c>
      <c r="CM133" s="193" t="str">
        <f>IF(CL133=リスト!$B$3,"",IF(CL133=リスト!$B$5,"("&amp;リスト!$F$3&amp;")",CF133))</f>
        <v/>
      </c>
      <c r="CN133" s="196" t="str">
        <f>IF(CL133=リスト!$B$3,"",AF133)</f>
        <v/>
      </c>
      <c r="CO133" s="196" t="str">
        <f>IF(OR(CL133=リスト!$B$3,CL133=リスト!$B$5,CL133=リスト!$B$4),"",CD133)</f>
        <v/>
      </c>
      <c r="CP133" s="196" t="str">
        <f>IF(OR(CL133=リスト!$B$3,CL133=リスト!$B$5),"",IF(CB133&lt;40,40,CB133))</f>
        <v/>
      </c>
      <c r="CQ133" s="203" t="str">
        <f>IF(CL133=リスト!$B$5,リスト!$G$2,"")</f>
        <v/>
      </c>
    </row>
    <row r="134" spans="2:95" ht="26.25" customHeight="1">
      <c r="B134" s="243">
        <v>71</v>
      </c>
      <c r="C134" s="244"/>
      <c r="D134" s="245"/>
      <c r="E134" s="246"/>
      <c r="F134" s="246"/>
      <c r="G134" s="247" t="str">
        <f>IF(AE134=リスト!$C$2,"－",IF(AE134=リスト!$C$3,1.05,""))</f>
        <v/>
      </c>
      <c r="H134" s="246"/>
      <c r="I134" s="246"/>
      <c r="J134" s="246"/>
      <c r="K134" s="246"/>
      <c r="L134" s="246"/>
      <c r="M134" s="246"/>
      <c r="N134" s="246"/>
      <c r="O134" s="246"/>
      <c r="P134" s="246"/>
      <c r="Q134" s="246"/>
      <c r="R134" s="248">
        <f t="shared" si="56"/>
        <v>0</v>
      </c>
      <c r="S134" s="247" t="str">
        <f t="shared" si="57"/>
        <v/>
      </c>
      <c r="T134" s="247"/>
      <c r="U134" s="247"/>
      <c r="V134" s="245" t="str">
        <f t="shared" si="58"/>
        <v/>
      </c>
      <c r="W134" s="245" t="str">
        <f t="shared" si="59"/>
        <v/>
      </c>
      <c r="X134" s="245" t="str">
        <f t="shared" si="60"/>
        <v/>
      </c>
      <c r="Y134" s="245" t="str">
        <f t="shared" si="61"/>
        <v/>
      </c>
      <c r="Z134" s="249" t="str">
        <f t="shared" si="62"/>
        <v/>
      </c>
      <c r="AA134" s="250" t="str">
        <f t="shared" si="63"/>
        <v/>
      </c>
      <c r="AB134" s="250" t="str">
        <f t="shared" si="64"/>
        <v/>
      </c>
      <c r="AC134" s="251" t="str">
        <f t="shared" si="65"/>
        <v/>
      </c>
      <c r="AD134" s="252" t="str">
        <f>IF(OR(C134="",D134=""),"",IF(OR(10&lt;=S134,2.2&lt;F134),リスト!$B$3,IF(OR(D134=リスト!$A$2,F134&lt;0.9,S134&lt;=1.5),リスト!$B$4,リスト!$B$2)))</f>
        <v/>
      </c>
      <c r="AE134" s="253" t="str">
        <f>IF(OR(C134="",AD134=""),"",IF(N134="",リスト!$C$2,リスト!$C$3))</f>
        <v/>
      </c>
      <c r="AF134" s="254" t="str">
        <f>IF(OR(C134="",AD134=""),"",IF(D134&lt;=リスト!$A$5,リスト!$D$2,IF(D134=リスト!$A$6,リスト!$D$3,IF(D134=リスト!$A$7,リスト!$D$4,""))))</f>
        <v/>
      </c>
      <c r="AG134" s="255" t="str" cm="1">
        <f t="array" ref="AG134">IFERROR(INDEX(加味率リスト!$A$2:$J$25,MATCH(D134&amp;AF134,加味率リスト!$A$2:$A$25&amp;加味率リスト!$B$2:$B$25,0),10),"")</f>
        <v/>
      </c>
      <c r="AH134" s="256" t="str">
        <f>IF(S134="","",IF(S134&lt;3,リスト!$E$3,IF(S134&lt;5,リスト!$E$4,IF(S134&lt;7,リスト!$E$5,リスト!$E$6))))</f>
        <v/>
      </c>
      <c r="AI134" s="192" t="str">
        <f t="shared" si="66"/>
        <v/>
      </c>
      <c r="AJ134" s="193" t="str">
        <f t="shared" si="67"/>
        <v/>
      </c>
      <c r="AK134" s="141" t="str">
        <f t="shared" si="68"/>
        <v/>
      </c>
      <c r="AL134" s="194" t="str">
        <f>IFERROR(IF(AD134="","",IF(AE134=リスト!$C$2,"－",ROUND((3.142/4*E134^2*(N134+K134+J134+I134+H134)-3.142/4*(0.82^2*H134+(0.82^2+G134^2)/2*J134+G134^2*K134+(G134^2+E134^2)/2*N134))*(U134*V134+(R134-U134)*W134)/R134,2))),"")</f>
        <v/>
      </c>
      <c r="AM134" s="195" t="str">
        <f>IFERROR(IF(AD134="","",IF(AE134=リスト!$C$2,T134,T134+AL134)),"")</f>
        <v/>
      </c>
      <c r="AN134" s="195" t="str">
        <f>IFERROR(IF(AD134="","",IF(AE134=リスト!$C$2,3.142*E134*U134*AA134*V134*U134/2*TAN(X134/180*3.142),3.142*G134*U134*AA134*V134*U134/2*TAN(X134/180*3.142))),"")</f>
        <v/>
      </c>
      <c r="AO134" s="196" t="str">
        <f t="shared" si="71"/>
        <v/>
      </c>
      <c r="AP134" s="196" t="str">
        <f>IFERROR(IF(AE134=リスト!$C$2,(1-3.142*(E134/((E134+1)*2))^2)*(R134-(1-V134/(Z134+AC134*(W134-Z134)))*U134-(AN134+AM134)/(3.142*(Z134+AC134*(W134-Z134)))*(2/E134)^2)*100,AW134*(AX134-AY134)*100),"")</f>
        <v/>
      </c>
      <c r="AQ134" s="197" t="str">
        <f t="shared" si="72"/>
        <v/>
      </c>
      <c r="AR134" s="195" t="str">
        <f t="shared" si="73"/>
        <v/>
      </c>
      <c r="AS134" s="195" t="str">
        <f t="shared" si="74"/>
        <v/>
      </c>
      <c r="AT134" s="195" t="str">
        <f t="shared" si="75"/>
        <v/>
      </c>
      <c r="AU134" s="193" t="str">
        <f t="shared" si="76"/>
        <v/>
      </c>
      <c r="AV134" s="193" t="str">
        <f>IF(OR(AD134=リスト!$B$3,AD134=リスト!$B$5,許容浮上量&lt;AP134),AD134,リスト!$B$5)</f>
        <v/>
      </c>
      <c r="AW134" s="198" t="str">
        <f t="shared" si="77"/>
        <v/>
      </c>
      <c r="AX134" s="199" t="str">
        <f t="shared" si="78"/>
        <v/>
      </c>
      <c r="AY134" s="205" t="str">
        <f t="shared" si="79"/>
        <v/>
      </c>
      <c r="AZ134" s="204" t="str">
        <f>IF(OR(BO134=リスト!$B$3,BO134=リスト!$B$5,BO134=""),"","10^-2")</f>
        <v/>
      </c>
      <c r="BA134" s="200" t="str">
        <f>IF(OR(BO134=リスト!$B$3,BO134=リスト!$B$5,BO134=""),"",2)</f>
        <v/>
      </c>
      <c r="BB134" s="195" t="str">
        <f>IFERROR(IF(OR(BO134=リスト!$B$3,BO134=リスト!$B$5,BO134=""),"",V134*U134+(R134-U134)/2*(W134-Z134)),"")</f>
        <v/>
      </c>
      <c r="BC134" s="195" t="str">
        <f>IF(OR(BO134=リスト!$B$3,BO134=リスト!$B$5,BO134=""),"",40)</f>
        <v/>
      </c>
      <c r="BD134" s="195" t="str">
        <f t="shared" si="80"/>
        <v/>
      </c>
      <c r="BE134" s="195" t="str">
        <f t="shared" si="81"/>
        <v/>
      </c>
      <c r="BF134" s="195" t="str">
        <f t="shared" si="82"/>
        <v/>
      </c>
      <c r="BG134" s="195" t="str">
        <f>IF(OR(BO134=リスト!$B$3,BO134=リスト!$B$5,BO134=""),"",0.6)</f>
        <v/>
      </c>
      <c r="BH134" s="201" t="str">
        <f>IF(OR(BO134=リスト!$B$3,BO134=リスト!$B$5,BO134=""),"",AG134)</f>
        <v/>
      </c>
      <c r="BI134" s="195" t="str">
        <f>IF(OR(BO134=リスト!$B$3,BO134=リスト!$B$5,BO134=""),"",AM134)</f>
        <v/>
      </c>
      <c r="BJ134" s="195" t="str">
        <f>IF(OR(BO134=リスト!$B$3,BO134=リスト!$B$5,BO134=""),"",AN134)</f>
        <v/>
      </c>
      <c r="BK134" s="202" t="str">
        <f>IFERROR(IF(BM134=リスト!$C$2,(1-3.142*(E134/(2*(E134+1)))^2)*(R134-(1-AG134*V134/(Z134+AG134*BG134*(W134-Z134)))*U134-(AN134+AM134)/(3.142*(Z134+AG134*BG134*(W134-Z134)))*(2/E134)^2)*100,(AW134*(BV134-BX134)*100)),"")</f>
        <v/>
      </c>
      <c r="BL134" s="202" t="str">
        <f>IFERROR(IF(BM134=リスト!$C$2,(1-3.142*(E134/(2*(E134+1)))^2)*(R134-(1-AG134*V134/(Z134+AG134*BG134*(W134-Z134)))*U134-(AN134+BF134+AM134)/(3.142*(Z134+AG134*BG134*(W134-Z134)))*(2/E134)^2)*100,(AW134*(BV134-BW134)*100)),"")</f>
        <v/>
      </c>
      <c r="BM134" s="193" t="str">
        <f>IF(OR(BO134=リスト!$B$3,BO134=リスト!$B$5),"",AU134)</f>
        <v/>
      </c>
      <c r="BN134" s="196" t="str">
        <f>IF(OR(BO134=リスト!$B$3,BO134=リスト!$B$5),"",AF134)</f>
        <v/>
      </c>
      <c r="BO134" s="193" t="str">
        <f t="shared" si="83"/>
        <v/>
      </c>
      <c r="BP134" s="193" t="str">
        <f>IF(OR(BO134=リスト!$B$3,BO134=リスト!$B$5,BO134=""),"",IF(許容浮上量+1&lt;=BK134,リスト!$F$2,リスト!$F$3))</f>
        <v/>
      </c>
      <c r="BQ134" s="202" t="str">
        <f>IF(OR(BO134=リスト!$B$3,BO134=リスト!$B$5,BO134=""),"",20)</f>
        <v/>
      </c>
      <c r="BR134" s="195" t="str">
        <f t="shared" si="84"/>
        <v/>
      </c>
      <c r="BS134" s="195" t="str">
        <f t="shared" si="85"/>
        <v/>
      </c>
      <c r="BT134" s="198" t="str">
        <f t="shared" si="86"/>
        <v/>
      </c>
      <c r="BU134" s="198" t="str">
        <f t="shared" si="87"/>
        <v/>
      </c>
      <c r="BV134" s="198" t="str">
        <f t="shared" si="88"/>
        <v/>
      </c>
      <c r="BW134" s="198" t="str">
        <f t="shared" si="89"/>
        <v/>
      </c>
      <c r="BX134" s="205" t="str">
        <f t="shared" si="90"/>
        <v/>
      </c>
      <c r="BY134" s="206" t="str">
        <f>IFERROR(IF(CC134=リスト!$C$2,(CH134-BZ134/(100*CG134))/CI134*CJ134-AN134-AM134,(CH134-BZ134/(100*AW134))/CI134*CJ134-AN134-AM134),"")</f>
        <v/>
      </c>
      <c r="BZ134" s="196" t="str">
        <f>IF(OR(CE134=リスト!$B$3,CE134=リスト!$B$5,CF134=リスト!$F$3,CE134=""),"",許容浮上量)</f>
        <v/>
      </c>
      <c r="CA134" s="198" t="str">
        <f>IF(OR(CE134=リスト!$B$3,CE134=リスト!$B$5,CF134=リスト!$F$3,CE134=""),"",CK134)</f>
        <v/>
      </c>
      <c r="CB134" s="196" t="str">
        <f t="shared" si="91"/>
        <v/>
      </c>
      <c r="CC134" s="193" t="str">
        <f>IF(OR(CE134=リスト!$B$3,CE134=リスト!$B$5,CF134=リスト!$F$3,CE134=""),"",BM134)</f>
        <v/>
      </c>
      <c r="CD134" s="196" t="str">
        <f>IF(OR(CE134=リスト!$B$3,CE134=リスト!$B$5,CF134=リスト!$F$3,CE134=""),"",AH134)</f>
        <v/>
      </c>
      <c r="CE134" s="193" t="str">
        <f t="shared" si="69"/>
        <v/>
      </c>
      <c r="CF134" s="193" t="str">
        <f t="shared" si="70"/>
        <v/>
      </c>
      <c r="CG134" s="198" t="str">
        <f t="shared" si="92"/>
        <v/>
      </c>
      <c r="CH134" s="198" t="str">
        <f t="shared" si="93"/>
        <v/>
      </c>
      <c r="CI134" s="198" t="str">
        <f t="shared" si="94"/>
        <v/>
      </c>
      <c r="CJ134" s="198" t="str">
        <f t="shared" si="95"/>
        <v/>
      </c>
      <c r="CK134" s="205" t="str">
        <f t="shared" si="96"/>
        <v/>
      </c>
      <c r="CL134" s="204" t="str">
        <f>IF(AND(CE134=リスト!$B$4,CF134=リスト!$F$2),リスト!$B$3,CE134)</f>
        <v/>
      </c>
      <c r="CM134" s="193" t="str">
        <f>IF(CL134=リスト!$B$3,"",IF(CL134=リスト!$B$5,"("&amp;リスト!$F$3&amp;")",CF134))</f>
        <v/>
      </c>
      <c r="CN134" s="196" t="str">
        <f>IF(CL134=リスト!$B$3,"",AF134)</f>
        <v/>
      </c>
      <c r="CO134" s="196" t="str">
        <f>IF(OR(CL134=リスト!$B$3,CL134=リスト!$B$5,CL134=リスト!$B$4),"",CD134)</f>
        <v/>
      </c>
      <c r="CP134" s="196" t="str">
        <f>IF(OR(CL134=リスト!$B$3,CL134=リスト!$B$5),"",IF(CB134&lt;40,40,CB134))</f>
        <v/>
      </c>
      <c r="CQ134" s="203" t="str">
        <f>IF(CL134=リスト!$B$5,リスト!$G$2,"")</f>
        <v/>
      </c>
    </row>
    <row r="135" spans="2:95" ht="26.25" customHeight="1">
      <c r="B135" s="243">
        <v>72</v>
      </c>
      <c r="C135" s="244"/>
      <c r="D135" s="245"/>
      <c r="E135" s="246"/>
      <c r="F135" s="246"/>
      <c r="G135" s="247" t="str">
        <f>IF(AE135=リスト!$C$2,"－",IF(AE135=リスト!$C$3,1.05,""))</f>
        <v/>
      </c>
      <c r="H135" s="246"/>
      <c r="I135" s="246"/>
      <c r="J135" s="246"/>
      <c r="K135" s="246"/>
      <c r="L135" s="246"/>
      <c r="M135" s="246"/>
      <c r="N135" s="246"/>
      <c r="O135" s="246"/>
      <c r="P135" s="246"/>
      <c r="Q135" s="246"/>
      <c r="R135" s="248">
        <f t="shared" si="56"/>
        <v>0</v>
      </c>
      <c r="S135" s="247" t="str">
        <f t="shared" si="57"/>
        <v/>
      </c>
      <c r="T135" s="247"/>
      <c r="U135" s="247"/>
      <c r="V135" s="245" t="str">
        <f t="shared" si="58"/>
        <v/>
      </c>
      <c r="W135" s="245" t="str">
        <f t="shared" si="59"/>
        <v/>
      </c>
      <c r="X135" s="245" t="str">
        <f t="shared" si="60"/>
        <v/>
      </c>
      <c r="Y135" s="245" t="str">
        <f t="shared" si="61"/>
        <v/>
      </c>
      <c r="Z135" s="249" t="str">
        <f t="shared" si="62"/>
        <v/>
      </c>
      <c r="AA135" s="250" t="str">
        <f t="shared" si="63"/>
        <v/>
      </c>
      <c r="AB135" s="250" t="str">
        <f t="shared" si="64"/>
        <v/>
      </c>
      <c r="AC135" s="251" t="str">
        <f t="shared" si="65"/>
        <v/>
      </c>
      <c r="AD135" s="252" t="str">
        <f>IF(OR(C135="",D135=""),"",IF(OR(10&lt;=S135,2.2&lt;F135),リスト!$B$3,IF(OR(D135=リスト!$A$2,F135&lt;0.9,S135&lt;=1.5),リスト!$B$4,リスト!$B$2)))</f>
        <v/>
      </c>
      <c r="AE135" s="253" t="str">
        <f>IF(OR(C135="",AD135=""),"",IF(N135="",リスト!$C$2,リスト!$C$3))</f>
        <v/>
      </c>
      <c r="AF135" s="254" t="str">
        <f>IF(OR(C135="",AD135=""),"",IF(D135&lt;=リスト!$A$5,リスト!$D$2,IF(D135=リスト!$A$6,リスト!$D$3,IF(D135=リスト!$A$7,リスト!$D$4,""))))</f>
        <v/>
      </c>
      <c r="AG135" s="255" t="str" cm="1">
        <f t="array" ref="AG135">IFERROR(INDEX(加味率リスト!$A$2:$J$25,MATCH(D135&amp;AF135,加味率リスト!$A$2:$A$25&amp;加味率リスト!$B$2:$B$25,0),10),"")</f>
        <v/>
      </c>
      <c r="AH135" s="256" t="str">
        <f>IF(S135="","",IF(S135&lt;3,リスト!$E$3,IF(S135&lt;5,リスト!$E$4,IF(S135&lt;7,リスト!$E$5,リスト!$E$6))))</f>
        <v/>
      </c>
      <c r="AI135" s="192" t="str">
        <f t="shared" si="66"/>
        <v/>
      </c>
      <c r="AJ135" s="193" t="str">
        <f t="shared" si="67"/>
        <v/>
      </c>
      <c r="AK135" s="141" t="str">
        <f t="shared" si="68"/>
        <v/>
      </c>
      <c r="AL135" s="194" t="str">
        <f>IFERROR(IF(AD135="","",IF(AE135=リスト!$C$2,"－",ROUND((3.142/4*E135^2*(N135+K135+J135+I135+H135)-3.142/4*(0.82^2*H135+(0.82^2+G135^2)/2*J135+G135^2*K135+(G135^2+E135^2)/2*N135))*(U135*V135+(R135-U135)*W135)/R135,2))),"")</f>
        <v/>
      </c>
      <c r="AM135" s="195" t="str">
        <f>IFERROR(IF(AD135="","",IF(AE135=リスト!$C$2,T135,T135+AL135)),"")</f>
        <v/>
      </c>
      <c r="AN135" s="195" t="str">
        <f>IFERROR(IF(AD135="","",IF(AE135=リスト!$C$2,3.142*E135*U135*AA135*V135*U135/2*TAN(X135/180*3.142),3.142*G135*U135*AA135*V135*U135/2*TAN(X135/180*3.142))),"")</f>
        <v/>
      </c>
      <c r="AO135" s="196" t="str">
        <f t="shared" si="71"/>
        <v/>
      </c>
      <c r="AP135" s="196" t="str">
        <f>IFERROR(IF(AE135=リスト!$C$2,(1-3.142*(E135/((E135+1)*2))^2)*(R135-(1-V135/(Z135+AC135*(W135-Z135)))*U135-(AN135+AM135)/(3.142*(Z135+AC135*(W135-Z135)))*(2/E135)^2)*100,AW135*(AX135-AY135)*100),"")</f>
        <v/>
      </c>
      <c r="AQ135" s="197" t="str">
        <f t="shared" si="72"/>
        <v/>
      </c>
      <c r="AR135" s="195" t="str">
        <f t="shared" si="73"/>
        <v/>
      </c>
      <c r="AS135" s="195" t="str">
        <f t="shared" si="74"/>
        <v/>
      </c>
      <c r="AT135" s="195" t="str">
        <f t="shared" si="75"/>
        <v/>
      </c>
      <c r="AU135" s="193" t="str">
        <f t="shared" si="76"/>
        <v/>
      </c>
      <c r="AV135" s="193" t="str">
        <f>IF(OR(AD135=リスト!$B$3,AD135=リスト!$B$5,許容浮上量&lt;AP135),AD135,リスト!$B$5)</f>
        <v/>
      </c>
      <c r="AW135" s="198" t="str">
        <f t="shared" si="77"/>
        <v/>
      </c>
      <c r="AX135" s="199" t="str">
        <f t="shared" si="78"/>
        <v/>
      </c>
      <c r="AY135" s="205" t="str">
        <f t="shared" si="79"/>
        <v/>
      </c>
      <c r="AZ135" s="204" t="str">
        <f>IF(OR(BO135=リスト!$B$3,BO135=リスト!$B$5,BO135=""),"","10^-2")</f>
        <v/>
      </c>
      <c r="BA135" s="200" t="str">
        <f>IF(OR(BO135=リスト!$B$3,BO135=リスト!$B$5,BO135=""),"",2)</f>
        <v/>
      </c>
      <c r="BB135" s="195" t="str">
        <f>IFERROR(IF(OR(BO135=リスト!$B$3,BO135=リスト!$B$5,BO135=""),"",V135*U135+(R135-U135)/2*(W135-Z135)),"")</f>
        <v/>
      </c>
      <c r="BC135" s="195" t="str">
        <f>IF(OR(BO135=リスト!$B$3,BO135=リスト!$B$5,BO135=""),"",40)</f>
        <v/>
      </c>
      <c r="BD135" s="195" t="str">
        <f t="shared" si="80"/>
        <v/>
      </c>
      <c r="BE135" s="195" t="str">
        <f t="shared" si="81"/>
        <v/>
      </c>
      <c r="BF135" s="195" t="str">
        <f t="shared" si="82"/>
        <v/>
      </c>
      <c r="BG135" s="195" t="str">
        <f>IF(OR(BO135=リスト!$B$3,BO135=リスト!$B$5,BO135=""),"",0.6)</f>
        <v/>
      </c>
      <c r="BH135" s="201" t="str">
        <f>IF(OR(BO135=リスト!$B$3,BO135=リスト!$B$5,BO135=""),"",AG135)</f>
        <v/>
      </c>
      <c r="BI135" s="195" t="str">
        <f>IF(OR(BO135=リスト!$B$3,BO135=リスト!$B$5,BO135=""),"",AM135)</f>
        <v/>
      </c>
      <c r="BJ135" s="195" t="str">
        <f>IF(OR(BO135=リスト!$B$3,BO135=リスト!$B$5,BO135=""),"",AN135)</f>
        <v/>
      </c>
      <c r="BK135" s="202" t="str">
        <f>IFERROR(IF(BM135=リスト!$C$2,(1-3.142*(E135/(2*(E135+1)))^2)*(R135-(1-AG135*V135/(Z135+AG135*BG135*(W135-Z135)))*U135-(AN135+AM135)/(3.142*(Z135+AG135*BG135*(W135-Z135)))*(2/E135)^2)*100,(AW135*(BV135-BX135)*100)),"")</f>
        <v/>
      </c>
      <c r="BL135" s="202" t="str">
        <f>IFERROR(IF(BM135=リスト!$C$2,(1-3.142*(E135/(2*(E135+1)))^2)*(R135-(1-AG135*V135/(Z135+AG135*BG135*(W135-Z135)))*U135-(AN135+BF135+AM135)/(3.142*(Z135+AG135*BG135*(W135-Z135)))*(2/E135)^2)*100,(AW135*(BV135-BW135)*100)),"")</f>
        <v/>
      </c>
      <c r="BM135" s="193" t="str">
        <f>IF(OR(BO135=リスト!$B$3,BO135=リスト!$B$5),"",AU135)</f>
        <v/>
      </c>
      <c r="BN135" s="196" t="str">
        <f>IF(OR(BO135=リスト!$B$3,BO135=リスト!$B$5),"",AF135)</f>
        <v/>
      </c>
      <c r="BO135" s="193" t="str">
        <f t="shared" si="83"/>
        <v/>
      </c>
      <c r="BP135" s="193" t="str">
        <f>IF(OR(BO135=リスト!$B$3,BO135=リスト!$B$5,BO135=""),"",IF(許容浮上量+1&lt;=BK135,リスト!$F$2,リスト!$F$3))</f>
        <v/>
      </c>
      <c r="BQ135" s="202" t="str">
        <f>IF(OR(BO135=リスト!$B$3,BO135=リスト!$B$5,BO135=""),"",20)</f>
        <v/>
      </c>
      <c r="BR135" s="195" t="str">
        <f t="shared" si="84"/>
        <v/>
      </c>
      <c r="BS135" s="195" t="str">
        <f t="shared" si="85"/>
        <v/>
      </c>
      <c r="BT135" s="198" t="str">
        <f t="shared" si="86"/>
        <v/>
      </c>
      <c r="BU135" s="198" t="str">
        <f t="shared" si="87"/>
        <v/>
      </c>
      <c r="BV135" s="198" t="str">
        <f t="shared" si="88"/>
        <v/>
      </c>
      <c r="BW135" s="198" t="str">
        <f t="shared" si="89"/>
        <v/>
      </c>
      <c r="BX135" s="205" t="str">
        <f t="shared" si="90"/>
        <v/>
      </c>
      <c r="BY135" s="206" t="str">
        <f>IFERROR(IF(CC135=リスト!$C$2,(CH135-BZ135/(100*CG135))/CI135*CJ135-AN135-AM135,(CH135-BZ135/(100*AW135))/CI135*CJ135-AN135-AM135),"")</f>
        <v/>
      </c>
      <c r="BZ135" s="196" t="str">
        <f>IF(OR(CE135=リスト!$B$3,CE135=リスト!$B$5,CF135=リスト!$F$3,CE135=""),"",許容浮上量)</f>
        <v/>
      </c>
      <c r="CA135" s="198" t="str">
        <f>IF(OR(CE135=リスト!$B$3,CE135=リスト!$B$5,CF135=リスト!$F$3,CE135=""),"",CK135)</f>
        <v/>
      </c>
      <c r="CB135" s="196" t="str">
        <f t="shared" si="91"/>
        <v/>
      </c>
      <c r="CC135" s="193" t="str">
        <f>IF(OR(CE135=リスト!$B$3,CE135=リスト!$B$5,CF135=リスト!$F$3,CE135=""),"",BM135)</f>
        <v/>
      </c>
      <c r="CD135" s="196" t="str">
        <f>IF(OR(CE135=リスト!$B$3,CE135=リスト!$B$5,CF135=リスト!$F$3,CE135=""),"",AH135)</f>
        <v/>
      </c>
      <c r="CE135" s="193" t="str">
        <f t="shared" si="69"/>
        <v/>
      </c>
      <c r="CF135" s="193" t="str">
        <f t="shared" si="70"/>
        <v/>
      </c>
      <c r="CG135" s="198" t="str">
        <f t="shared" si="92"/>
        <v/>
      </c>
      <c r="CH135" s="198" t="str">
        <f t="shared" si="93"/>
        <v/>
      </c>
      <c r="CI135" s="198" t="str">
        <f t="shared" si="94"/>
        <v/>
      </c>
      <c r="CJ135" s="198" t="str">
        <f t="shared" si="95"/>
        <v/>
      </c>
      <c r="CK135" s="205" t="str">
        <f t="shared" si="96"/>
        <v/>
      </c>
      <c r="CL135" s="204" t="str">
        <f>IF(AND(CE135=リスト!$B$4,CF135=リスト!$F$2),リスト!$B$3,CE135)</f>
        <v/>
      </c>
      <c r="CM135" s="193" t="str">
        <f>IF(CL135=リスト!$B$3,"",IF(CL135=リスト!$B$5,"("&amp;リスト!$F$3&amp;")",CF135))</f>
        <v/>
      </c>
      <c r="CN135" s="196" t="str">
        <f>IF(CL135=リスト!$B$3,"",AF135)</f>
        <v/>
      </c>
      <c r="CO135" s="196" t="str">
        <f>IF(OR(CL135=リスト!$B$3,CL135=リスト!$B$5,CL135=リスト!$B$4),"",CD135)</f>
        <v/>
      </c>
      <c r="CP135" s="196" t="str">
        <f>IF(OR(CL135=リスト!$B$3,CL135=リスト!$B$5),"",IF(CB135&lt;40,40,CB135))</f>
        <v/>
      </c>
      <c r="CQ135" s="203" t="str">
        <f>IF(CL135=リスト!$B$5,リスト!$G$2,"")</f>
        <v/>
      </c>
    </row>
    <row r="136" spans="2:95" ht="26.25" customHeight="1">
      <c r="B136" s="243">
        <v>73</v>
      </c>
      <c r="C136" s="244"/>
      <c r="D136" s="245"/>
      <c r="E136" s="246"/>
      <c r="F136" s="246"/>
      <c r="G136" s="247" t="str">
        <f>IF(AE136=リスト!$C$2,"－",IF(AE136=リスト!$C$3,1.05,""))</f>
        <v/>
      </c>
      <c r="H136" s="246"/>
      <c r="I136" s="246"/>
      <c r="J136" s="246"/>
      <c r="K136" s="246"/>
      <c r="L136" s="246"/>
      <c r="M136" s="246"/>
      <c r="N136" s="246"/>
      <c r="O136" s="246"/>
      <c r="P136" s="246"/>
      <c r="Q136" s="246"/>
      <c r="R136" s="248">
        <f t="shared" si="56"/>
        <v>0</v>
      </c>
      <c r="S136" s="247" t="str">
        <f t="shared" si="57"/>
        <v/>
      </c>
      <c r="T136" s="247"/>
      <c r="U136" s="247"/>
      <c r="V136" s="245" t="str">
        <f t="shared" si="58"/>
        <v/>
      </c>
      <c r="W136" s="245" t="str">
        <f t="shared" si="59"/>
        <v/>
      </c>
      <c r="X136" s="245" t="str">
        <f t="shared" si="60"/>
        <v/>
      </c>
      <c r="Y136" s="245" t="str">
        <f t="shared" si="61"/>
        <v/>
      </c>
      <c r="Z136" s="249" t="str">
        <f t="shared" si="62"/>
        <v/>
      </c>
      <c r="AA136" s="250" t="str">
        <f t="shared" si="63"/>
        <v/>
      </c>
      <c r="AB136" s="250" t="str">
        <f t="shared" si="64"/>
        <v/>
      </c>
      <c r="AC136" s="251" t="str">
        <f t="shared" si="65"/>
        <v/>
      </c>
      <c r="AD136" s="252" t="str">
        <f>IF(OR(C136="",D136=""),"",IF(OR(10&lt;=S136,2.2&lt;F136),リスト!$B$3,IF(OR(D136=リスト!$A$2,F136&lt;0.9,S136&lt;=1.5),リスト!$B$4,リスト!$B$2)))</f>
        <v/>
      </c>
      <c r="AE136" s="253" t="str">
        <f>IF(OR(C136="",AD136=""),"",IF(N136="",リスト!$C$2,リスト!$C$3))</f>
        <v/>
      </c>
      <c r="AF136" s="254" t="str">
        <f>IF(OR(C136="",AD136=""),"",IF(D136&lt;=リスト!$A$5,リスト!$D$2,IF(D136=リスト!$A$6,リスト!$D$3,IF(D136=リスト!$A$7,リスト!$D$4,""))))</f>
        <v/>
      </c>
      <c r="AG136" s="255" t="str" cm="1">
        <f t="array" ref="AG136">IFERROR(INDEX(加味率リスト!$A$2:$J$25,MATCH(D136&amp;AF136,加味率リスト!$A$2:$A$25&amp;加味率リスト!$B$2:$B$25,0),10),"")</f>
        <v/>
      </c>
      <c r="AH136" s="256" t="str">
        <f>IF(S136="","",IF(S136&lt;3,リスト!$E$3,IF(S136&lt;5,リスト!$E$4,IF(S136&lt;7,リスト!$E$5,リスト!$E$6))))</f>
        <v/>
      </c>
      <c r="AI136" s="192" t="str">
        <f t="shared" si="66"/>
        <v/>
      </c>
      <c r="AJ136" s="193" t="str">
        <f t="shared" si="67"/>
        <v/>
      </c>
      <c r="AK136" s="141" t="str">
        <f t="shared" si="68"/>
        <v/>
      </c>
      <c r="AL136" s="194" t="str">
        <f>IFERROR(IF(AD136="","",IF(AE136=リスト!$C$2,"－",ROUND((3.142/4*E136^2*(N136+K136+J136+I136+H136)-3.142/4*(0.82^2*H136+(0.82^2+G136^2)/2*J136+G136^2*K136+(G136^2+E136^2)/2*N136))*(U136*V136+(R136-U136)*W136)/R136,2))),"")</f>
        <v/>
      </c>
      <c r="AM136" s="195" t="str">
        <f>IFERROR(IF(AD136="","",IF(AE136=リスト!$C$2,T136,T136+AL136)),"")</f>
        <v/>
      </c>
      <c r="AN136" s="195" t="str">
        <f>IFERROR(IF(AD136="","",IF(AE136=リスト!$C$2,3.142*E136*U136*AA136*V136*U136/2*TAN(X136/180*3.142),3.142*G136*U136*AA136*V136*U136/2*TAN(X136/180*3.142))),"")</f>
        <v/>
      </c>
      <c r="AO136" s="196" t="str">
        <f t="shared" si="71"/>
        <v/>
      </c>
      <c r="AP136" s="196" t="str">
        <f>IFERROR(IF(AE136=リスト!$C$2,(1-3.142*(E136/((E136+1)*2))^2)*(R136-(1-V136/(Z136+AC136*(W136-Z136)))*U136-(AN136+AM136)/(3.142*(Z136+AC136*(W136-Z136)))*(2/E136)^2)*100,AW136*(AX136-AY136)*100),"")</f>
        <v/>
      </c>
      <c r="AQ136" s="197" t="str">
        <f t="shared" si="72"/>
        <v/>
      </c>
      <c r="AR136" s="195" t="str">
        <f t="shared" si="73"/>
        <v/>
      </c>
      <c r="AS136" s="195" t="str">
        <f t="shared" si="74"/>
        <v/>
      </c>
      <c r="AT136" s="195" t="str">
        <f t="shared" si="75"/>
        <v/>
      </c>
      <c r="AU136" s="193" t="str">
        <f t="shared" si="76"/>
        <v/>
      </c>
      <c r="AV136" s="193" t="str">
        <f>IF(OR(AD136=リスト!$B$3,AD136=リスト!$B$5,許容浮上量&lt;AP136),AD136,リスト!$B$5)</f>
        <v/>
      </c>
      <c r="AW136" s="198" t="str">
        <f t="shared" si="77"/>
        <v/>
      </c>
      <c r="AX136" s="199" t="str">
        <f t="shared" si="78"/>
        <v/>
      </c>
      <c r="AY136" s="205" t="str">
        <f t="shared" si="79"/>
        <v/>
      </c>
      <c r="AZ136" s="204" t="str">
        <f>IF(OR(BO136=リスト!$B$3,BO136=リスト!$B$5,BO136=""),"","10^-2")</f>
        <v/>
      </c>
      <c r="BA136" s="200" t="str">
        <f>IF(OR(BO136=リスト!$B$3,BO136=リスト!$B$5,BO136=""),"",2)</f>
        <v/>
      </c>
      <c r="BB136" s="195" t="str">
        <f>IFERROR(IF(OR(BO136=リスト!$B$3,BO136=リスト!$B$5,BO136=""),"",V136*U136+(R136-U136)/2*(W136-Z136)),"")</f>
        <v/>
      </c>
      <c r="BC136" s="195" t="str">
        <f>IF(OR(BO136=リスト!$B$3,BO136=リスト!$B$5,BO136=""),"",40)</f>
        <v/>
      </c>
      <c r="BD136" s="195" t="str">
        <f t="shared" si="80"/>
        <v/>
      </c>
      <c r="BE136" s="195" t="str">
        <f t="shared" si="81"/>
        <v/>
      </c>
      <c r="BF136" s="195" t="str">
        <f t="shared" si="82"/>
        <v/>
      </c>
      <c r="BG136" s="195" t="str">
        <f>IF(OR(BO136=リスト!$B$3,BO136=リスト!$B$5,BO136=""),"",0.6)</f>
        <v/>
      </c>
      <c r="BH136" s="201" t="str">
        <f>IF(OR(BO136=リスト!$B$3,BO136=リスト!$B$5,BO136=""),"",AG136)</f>
        <v/>
      </c>
      <c r="BI136" s="195" t="str">
        <f>IF(OR(BO136=リスト!$B$3,BO136=リスト!$B$5,BO136=""),"",AM136)</f>
        <v/>
      </c>
      <c r="BJ136" s="195" t="str">
        <f>IF(OR(BO136=リスト!$B$3,BO136=リスト!$B$5,BO136=""),"",AN136)</f>
        <v/>
      </c>
      <c r="BK136" s="202" t="str">
        <f>IFERROR(IF(BM136=リスト!$C$2,(1-3.142*(E136/(2*(E136+1)))^2)*(R136-(1-AG136*V136/(Z136+AG136*BG136*(W136-Z136)))*U136-(AN136+AM136)/(3.142*(Z136+AG136*BG136*(W136-Z136)))*(2/E136)^2)*100,(AW136*(BV136-BX136)*100)),"")</f>
        <v/>
      </c>
      <c r="BL136" s="202" t="str">
        <f>IFERROR(IF(BM136=リスト!$C$2,(1-3.142*(E136/(2*(E136+1)))^2)*(R136-(1-AG136*V136/(Z136+AG136*BG136*(W136-Z136)))*U136-(AN136+BF136+AM136)/(3.142*(Z136+AG136*BG136*(W136-Z136)))*(2/E136)^2)*100,(AW136*(BV136-BW136)*100)),"")</f>
        <v/>
      </c>
      <c r="BM136" s="193" t="str">
        <f>IF(OR(BO136=リスト!$B$3,BO136=リスト!$B$5),"",AU136)</f>
        <v/>
      </c>
      <c r="BN136" s="196" t="str">
        <f>IF(OR(BO136=リスト!$B$3,BO136=リスト!$B$5),"",AF136)</f>
        <v/>
      </c>
      <c r="BO136" s="193" t="str">
        <f t="shared" si="83"/>
        <v/>
      </c>
      <c r="BP136" s="193" t="str">
        <f>IF(OR(BO136=リスト!$B$3,BO136=リスト!$B$5,BO136=""),"",IF(許容浮上量+1&lt;=BK136,リスト!$F$2,リスト!$F$3))</f>
        <v/>
      </c>
      <c r="BQ136" s="202" t="str">
        <f>IF(OR(BO136=リスト!$B$3,BO136=リスト!$B$5,BO136=""),"",20)</f>
        <v/>
      </c>
      <c r="BR136" s="195" t="str">
        <f t="shared" si="84"/>
        <v/>
      </c>
      <c r="BS136" s="195" t="str">
        <f t="shared" si="85"/>
        <v/>
      </c>
      <c r="BT136" s="198" t="str">
        <f t="shared" si="86"/>
        <v/>
      </c>
      <c r="BU136" s="198" t="str">
        <f t="shared" si="87"/>
        <v/>
      </c>
      <c r="BV136" s="198" t="str">
        <f t="shared" si="88"/>
        <v/>
      </c>
      <c r="BW136" s="198" t="str">
        <f t="shared" si="89"/>
        <v/>
      </c>
      <c r="BX136" s="205" t="str">
        <f t="shared" si="90"/>
        <v/>
      </c>
      <c r="BY136" s="206" t="str">
        <f>IFERROR(IF(CC136=リスト!$C$2,(CH136-BZ136/(100*CG136))/CI136*CJ136-AN136-AM136,(CH136-BZ136/(100*AW136))/CI136*CJ136-AN136-AM136),"")</f>
        <v/>
      </c>
      <c r="BZ136" s="196" t="str">
        <f>IF(OR(CE136=リスト!$B$3,CE136=リスト!$B$5,CF136=リスト!$F$3,CE136=""),"",許容浮上量)</f>
        <v/>
      </c>
      <c r="CA136" s="198" t="str">
        <f>IF(OR(CE136=リスト!$B$3,CE136=リスト!$B$5,CF136=リスト!$F$3,CE136=""),"",CK136)</f>
        <v/>
      </c>
      <c r="CB136" s="196" t="str">
        <f t="shared" si="91"/>
        <v/>
      </c>
      <c r="CC136" s="193" t="str">
        <f>IF(OR(CE136=リスト!$B$3,CE136=リスト!$B$5,CF136=リスト!$F$3,CE136=""),"",BM136)</f>
        <v/>
      </c>
      <c r="CD136" s="196" t="str">
        <f>IF(OR(CE136=リスト!$B$3,CE136=リスト!$B$5,CF136=リスト!$F$3,CE136=""),"",AH136)</f>
        <v/>
      </c>
      <c r="CE136" s="193" t="str">
        <f t="shared" si="69"/>
        <v/>
      </c>
      <c r="CF136" s="193" t="str">
        <f t="shared" si="70"/>
        <v/>
      </c>
      <c r="CG136" s="198" t="str">
        <f t="shared" si="92"/>
        <v/>
      </c>
      <c r="CH136" s="198" t="str">
        <f t="shared" si="93"/>
        <v/>
      </c>
      <c r="CI136" s="198" t="str">
        <f t="shared" si="94"/>
        <v/>
      </c>
      <c r="CJ136" s="198" t="str">
        <f t="shared" si="95"/>
        <v/>
      </c>
      <c r="CK136" s="205" t="str">
        <f t="shared" si="96"/>
        <v/>
      </c>
      <c r="CL136" s="204" t="str">
        <f>IF(AND(CE136=リスト!$B$4,CF136=リスト!$F$2),リスト!$B$3,CE136)</f>
        <v/>
      </c>
      <c r="CM136" s="193" t="str">
        <f>IF(CL136=リスト!$B$3,"",IF(CL136=リスト!$B$5,"("&amp;リスト!$F$3&amp;")",CF136))</f>
        <v/>
      </c>
      <c r="CN136" s="196" t="str">
        <f>IF(CL136=リスト!$B$3,"",AF136)</f>
        <v/>
      </c>
      <c r="CO136" s="196" t="str">
        <f>IF(OR(CL136=リスト!$B$3,CL136=リスト!$B$5,CL136=リスト!$B$4),"",CD136)</f>
        <v/>
      </c>
      <c r="CP136" s="196" t="str">
        <f>IF(OR(CL136=リスト!$B$3,CL136=リスト!$B$5),"",IF(CB136&lt;40,40,CB136))</f>
        <v/>
      </c>
      <c r="CQ136" s="203" t="str">
        <f>IF(CL136=リスト!$B$5,リスト!$G$2,"")</f>
        <v/>
      </c>
    </row>
    <row r="137" spans="2:95" ht="26.25" customHeight="1">
      <c r="B137" s="243">
        <v>74</v>
      </c>
      <c r="C137" s="244"/>
      <c r="D137" s="245"/>
      <c r="E137" s="246"/>
      <c r="F137" s="246"/>
      <c r="G137" s="247" t="str">
        <f>IF(AE137=リスト!$C$2,"－",IF(AE137=リスト!$C$3,1.05,""))</f>
        <v/>
      </c>
      <c r="H137" s="246"/>
      <c r="I137" s="246"/>
      <c r="J137" s="246"/>
      <c r="K137" s="246"/>
      <c r="L137" s="246"/>
      <c r="M137" s="246"/>
      <c r="N137" s="246"/>
      <c r="O137" s="246"/>
      <c r="P137" s="246"/>
      <c r="Q137" s="246"/>
      <c r="R137" s="248">
        <f t="shared" si="56"/>
        <v>0</v>
      </c>
      <c r="S137" s="247" t="str">
        <f t="shared" si="57"/>
        <v/>
      </c>
      <c r="T137" s="247"/>
      <c r="U137" s="247"/>
      <c r="V137" s="245" t="str">
        <f t="shared" si="58"/>
        <v/>
      </c>
      <c r="W137" s="245" t="str">
        <f t="shared" si="59"/>
        <v/>
      </c>
      <c r="X137" s="245" t="str">
        <f t="shared" si="60"/>
        <v/>
      </c>
      <c r="Y137" s="245" t="str">
        <f t="shared" si="61"/>
        <v/>
      </c>
      <c r="Z137" s="249" t="str">
        <f t="shared" si="62"/>
        <v/>
      </c>
      <c r="AA137" s="250" t="str">
        <f t="shared" si="63"/>
        <v/>
      </c>
      <c r="AB137" s="250" t="str">
        <f t="shared" si="64"/>
        <v/>
      </c>
      <c r="AC137" s="251" t="str">
        <f t="shared" si="65"/>
        <v/>
      </c>
      <c r="AD137" s="252" t="str">
        <f>IF(OR(C137="",D137=""),"",IF(OR(10&lt;=S137,2.2&lt;F137),リスト!$B$3,IF(OR(D137=リスト!$A$2,F137&lt;0.9,S137&lt;=1.5),リスト!$B$4,リスト!$B$2)))</f>
        <v/>
      </c>
      <c r="AE137" s="253" t="str">
        <f>IF(OR(C137="",AD137=""),"",IF(N137="",リスト!$C$2,リスト!$C$3))</f>
        <v/>
      </c>
      <c r="AF137" s="254" t="str">
        <f>IF(OR(C137="",AD137=""),"",IF(D137&lt;=リスト!$A$5,リスト!$D$2,IF(D137=リスト!$A$6,リスト!$D$3,IF(D137=リスト!$A$7,リスト!$D$4,""))))</f>
        <v/>
      </c>
      <c r="AG137" s="255" t="str" cm="1">
        <f t="array" ref="AG137">IFERROR(INDEX(加味率リスト!$A$2:$J$25,MATCH(D137&amp;AF137,加味率リスト!$A$2:$A$25&amp;加味率リスト!$B$2:$B$25,0),10),"")</f>
        <v/>
      </c>
      <c r="AH137" s="256" t="str">
        <f>IF(S137="","",IF(S137&lt;3,リスト!$E$3,IF(S137&lt;5,リスト!$E$4,IF(S137&lt;7,リスト!$E$5,リスト!$E$6))))</f>
        <v/>
      </c>
      <c r="AI137" s="192" t="str">
        <f t="shared" si="66"/>
        <v/>
      </c>
      <c r="AJ137" s="193" t="str">
        <f t="shared" si="67"/>
        <v/>
      </c>
      <c r="AK137" s="141" t="str">
        <f t="shared" si="68"/>
        <v/>
      </c>
      <c r="AL137" s="194" t="str">
        <f>IFERROR(IF(AD137="","",IF(AE137=リスト!$C$2,"－",ROUND((3.142/4*E137^2*(N137+K137+J137+I137+H137)-3.142/4*(0.82^2*H137+(0.82^2+G137^2)/2*J137+G137^2*K137+(G137^2+E137^2)/2*N137))*(U137*V137+(R137-U137)*W137)/R137,2))),"")</f>
        <v/>
      </c>
      <c r="AM137" s="195" t="str">
        <f>IFERROR(IF(AD137="","",IF(AE137=リスト!$C$2,T137,T137+AL137)),"")</f>
        <v/>
      </c>
      <c r="AN137" s="195" t="str">
        <f>IFERROR(IF(AD137="","",IF(AE137=リスト!$C$2,3.142*E137*U137*AA137*V137*U137/2*TAN(X137/180*3.142),3.142*G137*U137*AA137*V137*U137/2*TAN(X137/180*3.142))),"")</f>
        <v/>
      </c>
      <c r="AO137" s="196" t="str">
        <f t="shared" si="71"/>
        <v/>
      </c>
      <c r="AP137" s="196" t="str">
        <f>IFERROR(IF(AE137=リスト!$C$2,(1-3.142*(E137/((E137+1)*2))^2)*(R137-(1-V137/(Z137+AC137*(W137-Z137)))*U137-(AN137+AM137)/(3.142*(Z137+AC137*(W137-Z137)))*(2/E137)^2)*100,AW137*(AX137-AY137)*100),"")</f>
        <v/>
      </c>
      <c r="AQ137" s="197" t="str">
        <f t="shared" si="72"/>
        <v/>
      </c>
      <c r="AR137" s="195" t="str">
        <f t="shared" si="73"/>
        <v/>
      </c>
      <c r="AS137" s="195" t="str">
        <f t="shared" si="74"/>
        <v/>
      </c>
      <c r="AT137" s="195" t="str">
        <f t="shared" si="75"/>
        <v/>
      </c>
      <c r="AU137" s="193" t="str">
        <f t="shared" si="76"/>
        <v/>
      </c>
      <c r="AV137" s="193" t="str">
        <f>IF(OR(AD137=リスト!$B$3,AD137=リスト!$B$5,許容浮上量&lt;AP137),AD137,リスト!$B$5)</f>
        <v/>
      </c>
      <c r="AW137" s="198" t="str">
        <f t="shared" si="77"/>
        <v/>
      </c>
      <c r="AX137" s="199" t="str">
        <f t="shared" si="78"/>
        <v/>
      </c>
      <c r="AY137" s="205" t="str">
        <f t="shared" si="79"/>
        <v/>
      </c>
      <c r="AZ137" s="204" t="str">
        <f>IF(OR(BO137=リスト!$B$3,BO137=リスト!$B$5,BO137=""),"","10^-2")</f>
        <v/>
      </c>
      <c r="BA137" s="200" t="str">
        <f>IF(OR(BO137=リスト!$B$3,BO137=リスト!$B$5,BO137=""),"",2)</f>
        <v/>
      </c>
      <c r="BB137" s="195" t="str">
        <f>IFERROR(IF(OR(BO137=リスト!$B$3,BO137=リスト!$B$5,BO137=""),"",V137*U137+(R137-U137)/2*(W137-Z137)),"")</f>
        <v/>
      </c>
      <c r="BC137" s="195" t="str">
        <f>IF(OR(BO137=リスト!$B$3,BO137=リスト!$B$5,BO137=""),"",40)</f>
        <v/>
      </c>
      <c r="BD137" s="195" t="str">
        <f t="shared" si="80"/>
        <v/>
      </c>
      <c r="BE137" s="195" t="str">
        <f t="shared" si="81"/>
        <v/>
      </c>
      <c r="BF137" s="195" t="str">
        <f t="shared" si="82"/>
        <v/>
      </c>
      <c r="BG137" s="195" t="str">
        <f>IF(OR(BO137=リスト!$B$3,BO137=リスト!$B$5,BO137=""),"",0.6)</f>
        <v/>
      </c>
      <c r="BH137" s="201" t="str">
        <f>IF(OR(BO137=リスト!$B$3,BO137=リスト!$B$5,BO137=""),"",AG137)</f>
        <v/>
      </c>
      <c r="BI137" s="195" t="str">
        <f>IF(OR(BO137=リスト!$B$3,BO137=リスト!$B$5,BO137=""),"",AM137)</f>
        <v/>
      </c>
      <c r="BJ137" s="195" t="str">
        <f>IF(OR(BO137=リスト!$B$3,BO137=リスト!$B$5,BO137=""),"",AN137)</f>
        <v/>
      </c>
      <c r="BK137" s="202" t="str">
        <f>IFERROR(IF(BM137=リスト!$C$2,(1-3.142*(E137/(2*(E137+1)))^2)*(R137-(1-AG137*V137/(Z137+AG137*BG137*(W137-Z137)))*U137-(AN137+AM137)/(3.142*(Z137+AG137*BG137*(W137-Z137)))*(2/E137)^2)*100,(AW137*(BV137-BX137)*100)),"")</f>
        <v/>
      </c>
      <c r="BL137" s="202" t="str">
        <f>IFERROR(IF(BM137=リスト!$C$2,(1-3.142*(E137/(2*(E137+1)))^2)*(R137-(1-AG137*V137/(Z137+AG137*BG137*(W137-Z137)))*U137-(AN137+BF137+AM137)/(3.142*(Z137+AG137*BG137*(W137-Z137)))*(2/E137)^2)*100,(AW137*(BV137-BW137)*100)),"")</f>
        <v/>
      </c>
      <c r="BM137" s="193" t="str">
        <f>IF(OR(BO137=リスト!$B$3,BO137=リスト!$B$5),"",AU137)</f>
        <v/>
      </c>
      <c r="BN137" s="196" t="str">
        <f>IF(OR(BO137=リスト!$B$3,BO137=リスト!$B$5),"",AF137)</f>
        <v/>
      </c>
      <c r="BO137" s="193" t="str">
        <f t="shared" si="83"/>
        <v/>
      </c>
      <c r="BP137" s="193" t="str">
        <f>IF(OR(BO137=リスト!$B$3,BO137=リスト!$B$5,BO137=""),"",IF(許容浮上量+1&lt;=BK137,リスト!$F$2,リスト!$F$3))</f>
        <v/>
      </c>
      <c r="BQ137" s="202" t="str">
        <f>IF(OR(BO137=リスト!$B$3,BO137=リスト!$B$5,BO137=""),"",20)</f>
        <v/>
      </c>
      <c r="BR137" s="195" t="str">
        <f t="shared" si="84"/>
        <v/>
      </c>
      <c r="BS137" s="195" t="str">
        <f t="shared" si="85"/>
        <v/>
      </c>
      <c r="BT137" s="198" t="str">
        <f t="shared" si="86"/>
        <v/>
      </c>
      <c r="BU137" s="198" t="str">
        <f t="shared" si="87"/>
        <v/>
      </c>
      <c r="BV137" s="198" t="str">
        <f t="shared" si="88"/>
        <v/>
      </c>
      <c r="BW137" s="198" t="str">
        <f t="shared" si="89"/>
        <v/>
      </c>
      <c r="BX137" s="205" t="str">
        <f t="shared" si="90"/>
        <v/>
      </c>
      <c r="BY137" s="206" t="str">
        <f>IFERROR(IF(CC137=リスト!$C$2,(CH137-BZ137/(100*CG137))/CI137*CJ137-AN137-AM137,(CH137-BZ137/(100*AW137))/CI137*CJ137-AN137-AM137),"")</f>
        <v/>
      </c>
      <c r="BZ137" s="196" t="str">
        <f>IF(OR(CE137=リスト!$B$3,CE137=リスト!$B$5,CF137=リスト!$F$3,CE137=""),"",許容浮上量)</f>
        <v/>
      </c>
      <c r="CA137" s="198" t="str">
        <f>IF(OR(CE137=リスト!$B$3,CE137=リスト!$B$5,CF137=リスト!$F$3,CE137=""),"",CK137)</f>
        <v/>
      </c>
      <c r="CB137" s="196" t="str">
        <f t="shared" si="91"/>
        <v/>
      </c>
      <c r="CC137" s="193" t="str">
        <f>IF(OR(CE137=リスト!$B$3,CE137=リスト!$B$5,CF137=リスト!$F$3,CE137=""),"",BM137)</f>
        <v/>
      </c>
      <c r="CD137" s="196" t="str">
        <f>IF(OR(CE137=リスト!$B$3,CE137=リスト!$B$5,CF137=リスト!$F$3,CE137=""),"",AH137)</f>
        <v/>
      </c>
      <c r="CE137" s="193" t="str">
        <f t="shared" si="69"/>
        <v/>
      </c>
      <c r="CF137" s="193" t="str">
        <f t="shared" si="70"/>
        <v/>
      </c>
      <c r="CG137" s="198" t="str">
        <f t="shared" si="92"/>
        <v/>
      </c>
      <c r="CH137" s="198" t="str">
        <f t="shared" si="93"/>
        <v/>
      </c>
      <c r="CI137" s="198" t="str">
        <f t="shared" si="94"/>
        <v/>
      </c>
      <c r="CJ137" s="198" t="str">
        <f t="shared" si="95"/>
        <v/>
      </c>
      <c r="CK137" s="205" t="str">
        <f t="shared" si="96"/>
        <v/>
      </c>
      <c r="CL137" s="204" t="str">
        <f>IF(AND(CE137=リスト!$B$4,CF137=リスト!$F$2),リスト!$B$3,CE137)</f>
        <v/>
      </c>
      <c r="CM137" s="193" t="str">
        <f>IF(CL137=リスト!$B$3,"",IF(CL137=リスト!$B$5,"("&amp;リスト!$F$3&amp;")",CF137))</f>
        <v/>
      </c>
      <c r="CN137" s="196" t="str">
        <f>IF(CL137=リスト!$B$3,"",AF137)</f>
        <v/>
      </c>
      <c r="CO137" s="196" t="str">
        <f>IF(OR(CL137=リスト!$B$3,CL137=リスト!$B$5,CL137=リスト!$B$4),"",CD137)</f>
        <v/>
      </c>
      <c r="CP137" s="196" t="str">
        <f>IF(OR(CL137=リスト!$B$3,CL137=リスト!$B$5),"",IF(CB137&lt;40,40,CB137))</f>
        <v/>
      </c>
      <c r="CQ137" s="203" t="str">
        <f>IF(CL137=リスト!$B$5,リスト!$G$2,"")</f>
        <v/>
      </c>
    </row>
    <row r="138" spans="2:95" ht="26.25" customHeight="1">
      <c r="B138" s="243">
        <v>75</v>
      </c>
      <c r="C138" s="244"/>
      <c r="D138" s="245"/>
      <c r="E138" s="246"/>
      <c r="F138" s="246"/>
      <c r="G138" s="247" t="str">
        <f>IF(AE138=リスト!$C$2,"－",IF(AE138=リスト!$C$3,1.05,""))</f>
        <v/>
      </c>
      <c r="H138" s="246"/>
      <c r="I138" s="246"/>
      <c r="J138" s="246"/>
      <c r="K138" s="246"/>
      <c r="L138" s="246"/>
      <c r="M138" s="246"/>
      <c r="N138" s="246"/>
      <c r="O138" s="246"/>
      <c r="P138" s="246"/>
      <c r="Q138" s="246"/>
      <c r="R138" s="248">
        <f t="shared" si="56"/>
        <v>0</v>
      </c>
      <c r="S138" s="247" t="str">
        <f t="shared" si="57"/>
        <v/>
      </c>
      <c r="T138" s="247"/>
      <c r="U138" s="247"/>
      <c r="V138" s="245" t="str">
        <f t="shared" si="58"/>
        <v/>
      </c>
      <c r="W138" s="245" t="str">
        <f t="shared" si="59"/>
        <v/>
      </c>
      <c r="X138" s="245" t="str">
        <f t="shared" si="60"/>
        <v/>
      </c>
      <c r="Y138" s="245" t="str">
        <f t="shared" si="61"/>
        <v/>
      </c>
      <c r="Z138" s="249" t="str">
        <f t="shared" si="62"/>
        <v/>
      </c>
      <c r="AA138" s="250" t="str">
        <f t="shared" si="63"/>
        <v/>
      </c>
      <c r="AB138" s="250" t="str">
        <f t="shared" si="64"/>
        <v/>
      </c>
      <c r="AC138" s="251" t="str">
        <f t="shared" si="65"/>
        <v/>
      </c>
      <c r="AD138" s="252" t="str">
        <f>IF(OR(C138="",D138=""),"",IF(OR(10&lt;=S138,2.2&lt;F138),リスト!$B$3,IF(OR(D138=リスト!$A$2,F138&lt;0.9,S138&lt;=1.5),リスト!$B$4,リスト!$B$2)))</f>
        <v/>
      </c>
      <c r="AE138" s="253" t="str">
        <f>IF(OR(C138="",AD138=""),"",IF(N138="",リスト!$C$2,リスト!$C$3))</f>
        <v/>
      </c>
      <c r="AF138" s="254" t="str">
        <f>IF(OR(C138="",AD138=""),"",IF(D138&lt;=リスト!$A$5,リスト!$D$2,IF(D138=リスト!$A$6,リスト!$D$3,IF(D138=リスト!$A$7,リスト!$D$4,""))))</f>
        <v/>
      </c>
      <c r="AG138" s="255" t="str" cm="1">
        <f t="array" ref="AG138">IFERROR(INDEX(加味率リスト!$A$2:$J$25,MATCH(D138&amp;AF138,加味率リスト!$A$2:$A$25&amp;加味率リスト!$B$2:$B$25,0),10),"")</f>
        <v/>
      </c>
      <c r="AH138" s="256" t="str">
        <f>IF(S138="","",IF(S138&lt;3,リスト!$E$3,IF(S138&lt;5,リスト!$E$4,IF(S138&lt;7,リスト!$E$5,リスト!$E$6))))</f>
        <v/>
      </c>
      <c r="AI138" s="192" t="str">
        <f t="shared" si="66"/>
        <v/>
      </c>
      <c r="AJ138" s="193" t="str">
        <f t="shared" si="67"/>
        <v/>
      </c>
      <c r="AK138" s="141" t="str">
        <f t="shared" si="68"/>
        <v/>
      </c>
      <c r="AL138" s="194" t="str">
        <f>IFERROR(IF(AD138="","",IF(AE138=リスト!$C$2,"－",ROUND((3.142/4*E138^2*(N138+K138+J138+I138+H138)-3.142/4*(0.82^2*H138+(0.82^2+G138^2)/2*J138+G138^2*K138+(G138^2+E138^2)/2*N138))*(U138*V138+(R138-U138)*W138)/R138,2))),"")</f>
        <v/>
      </c>
      <c r="AM138" s="195" t="str">
        <f>IFERROR(IF(AD138="","",IF(AE138=リスト!$C$2,T138,T138+AL138)),"")</f>
        <v/>
      </c>
      <c r="AN138" s="195" t="str">
        <f>IFERROR(IF(AD138="","",IF(AE138=リスト!$C$2,3.142*E138*U138*AA138*V138*U138/2*TAN(X138/180*3.142),3.142*G138*U138*AA138*V138*U138/2*TAN(X138/180*3.142))),"")</f>
        <v/>
      </c>
      <c r="AO138" s="196" t="str">
        <f t="shared" si="71"/>
        <v/>
      </c>
      <c r="AP138" s="196" t="str">
        <f>IFERROR(IF(AE138=リスト!$C$2,(1-3.142*(E138/((E138+1)*2))^2)*(R138-(1-V138/(Z138+AC138*(W138-Z138)))*U138-(AN138+AM138)/(3.142*(Z138+AC138*(W138-Z138)))*(2/E138)^2)*100,AW138*(AX138-AY138)*100),"")</f>
        <v/>
      </c>
      <c r="AQ138" s="197" t="str">
        <f t="shared" si="72"/>
        <v/>
      </c>
      <c r="AR138" s="195" t="str">
        <f t="shared" si="73"/>
        <v/>
      </c>
      <c r="AS138" s="195" t="str">
        <f t="shared" si="74"/>
        <v/>
      </c>
      <c r="AT138" s="195" t="str">
        <f t="shared" si="75"/>
        <v/>
      </c>
      <c r="AU138" s="193" t="str">
        <f t="shared" si="76"/>
        <v/>
      </c>
      <c r="AV138" s="193" t="str">
        <f>IF(OR(AD138=リスト!$B$3,AD138=リスト!$B$5,許容浮上量&lt;AP138),AD138,リスト!$B$5)</f>
        <v/>
      </c>
      <c r="AW138" s="198" t="str">
        <f t="shared" si="77"/>
        <v/>
      </c>
      <c r="AX138" s="199" t="str">
        <f t="shared" si="78"/>
        <v/>
      </c>
      <c r="AY138" s="205" t="str">
        <f t="shared" si="79"/>
        <v/>
      </c>
      <c r="AZ138" s="204" t="str">
        <f>IF(OR(BO138=リスト!$B$3,BO138=リスト!$B$5,BO138=""),"","10^-2")</f>
        <v/>
      </c>
      <c r="BA138" s="200" t="str">
        <f>IF(OR(BO138=リスト!$B$3,BO138=リスト!$B$5,BO138=""),"",2)</f>
        <v/>
      </c>
      <c r="BB138" s="195" t="str">
        <f>IFERROR(IF(OR(BO138=リスト!$B$3,BO138=リスト!$B$5,BO138=""),"",V138*U138+(R138-U138)/2*(W138-Z138)),"")</f>
        <v/>
      </c>
      <c r="BC138" s="195" t="str">
        <f>IF(OR(BO138=リスト!$B$3,BO138=リスト!$B$5,BO138=""),"",40)</f>
        <v/>
      </c>
      <c r="BD138" s="195" t="str">
        <f t="shared" si="80"/>
        <v/>
      </c>
      <c r="BE138" s="195" t="str">
        <f t="shared" si="81"/>
        <v/>
      </c>
      <c r="BF138" s="195" t="str">
        <f t="shared" si="82"/>
        <v/>
      </c>
      <c r="BG138" s="195" t="str">
        <f>IF(OR(BO138=リスト!$B$3,BO138=リスト!$B$5,BO138=""),"",0.6)</f>
        <v/>
      </c>
      <c r="BH138" s="201" t="str">
        <f>IF(OR(BO138=リスト!$B$3,BO138=リスト!$B$5,BO138=""),"",AG138)</f>
        <v/>
      </c>
      <c r="BI138" s="195" t="str">
        <f>IF(OR(BO138=リスト!$B$3,BO138=リスト!$B$5,BO138=""),"",AM138)</f>
        <v/>
      </c>
      <c r="BJ138" s="195" t="str">
        <f>IF(OR(BO138=リスト!$B$3,BO138=リスト!$B$5,BO138=""),"",AN138)</f>
        <v/>
      </c>
      <c r="BK138" s="202" t="str">
        <f>IFERROR(IF(BM138=リスト!$C$2,(1-3.142*(E138/(2*(E138+1)))^2)*(R138-(1-AG138*V138/(Z138+AG138*BG138*(W138-Z138)))*U138-(AN138+AM138)/(3.142*(Z138+AG138*BG138*(W138-Z138)))*(2/E138)^2)*100,(AW138*(BV138-BX138)*100)),"")</f>
        <v/>
      </c>
      <c r="BL138" s="202" t="str">
        <f>IFERROR(IF(BM138=リスト!$C$2,(1-3.142*(E138/(2*(E138+1)))^2)*(R138-(1-AG138*V138/(Z138+AG138*BG138*(W138-Z138)))*U138-(AN138+BF138+AM138)/(3.142*(Z138+AG138*BG138*(W138-Z138)))*(2/E138)^2)*100,(AW138*(BV138-BW138)*100)),"")</f>
        <v/>
      </c>
      <c r="BM138" s="193" t="str">
        <f>IF(OR(BO138=リスト!$B$3,BO138=リスト!$B$5),"",AU138)</f>
        <v/>
      </c>
      <c r="BN138" s="196" t="str">
        <f>IF(OR(BO138=リスト!$B$3,BO138=リスト!$B$5),"",AF138)</f>
        <v/>
      </c>
      <c r="BO138" s="193" t="str">
        <f t="shared" si="83"/>
        <v/>
      </c>
      <c r="BP138" s="193" t="str">
        <f>IF(OR(BO138=リスト!$B$3,BO138=リスト!$B$5,BO138=""),"",IF(許容浮上量+1&lt;=BK138,リスト!$F$2,リスト!$F$3))</f>
        <v/>
      </c>
      <c r="BQ138" s="202" t="str">
        <f>IF(OR(BO138=リスト!$B$3,BO138=リスト!$B$5,BO138=""),"",20)</f>
        <v/>
      </c>
      <c r="BR138" s="195" t="str">
        <f t="shared" si="84"/>
        <v/>
      </c>
      <c r="BS138" s="195" t="str">
        <f t="shared" si="85"/>
        <v/>
      </c>
      <c r="BT138" s="198" t="str">
        <f t="shared" si="86"/>
        <v/>
      </c>
      <c r="BU138" s="198" t="str">
        <f t="shared" si="87"/>
        <v/>
      </c>
      <c r="BV138" s="198" t="str">
        <f t="shared" si="88"/>
        <v/>
      </c>
      <c r="BW138" s="198" t="str">
        <f t="shared" si="89"/>
        <v/>
      </c>
      <c r="BX138" s="205" t="str">
        <f t="shared" si="90"/>
        <v/>
      </c>
      <c r="BY138" s="206" t="str">
        <f>IFERROR(IF(CC138=リスト!$C$2,(CH138-BZ138/(100*CG138))/CI138*CJ138-AN138-AM138,(CH138-BZ138/(100*AW138))/CI138*CJ138-AN138-AM138),"")</f>
        <v/>
      </c>
      <c r="BZ138" s="196" t="str">
        <f>IF(OR(CE138=リスト!$B$3,CE138=リスト!$B$5,CF138=リスト!$F$3,CE138=""),"",許容浮上量)</f>
        <v/>
      </c>
      <c r="CA138" s="198" t="str">
        <f>IF(OR(CE138=リスト!$B$3,CE138=リスト!$B$5,CF138=リスト!$F$3,CE138=""),"",CK138)</f>
        <v/>
      </c>
      <c r="CB138" s="196" t="str">
        <f t="shared" si="91"/>
        <v/>
      </c>
      <c r="CC138" s="193" t="str">
        <f>IF(OR(CE138=リスト!$B$3,CE138=リスト!$B$5,CF138=リスト!$F$3,CE138=""),"",BM138)</f>
        <v/>
      </c>
      <c r="CD138" s="196" t="str">
        <f>IF(OR(CE138=リスト!$B$3,CE138=リスト!$B$5,CF138=リスト!$F$3,CE138=""),"",AH138)</f>
        <v/>
      </c>
      <c r="CE138" s="193" t="str">
        <f t="shared" si="69"/>
        <v/>
      </c>
      <c r="CF138" s="193" t="str">
        <f t="shared" si="70"/>
        <v/>
      </c>
      <c r="CG138" s="198" t="str">
        <f t="shared" si="92"/>
        <v/>
      </c>
      <c r="CH138" s="198" t="str">
        <f t="shared" si="93"/>
        <v/>
      </c>
      <c r="CI138" s="198" t="str">
        <f t="shared" si="94"/>
        <v/>
      </c>
      <c r="CJ138" s="198" t="str">
        <f t="shared" si="95"/>
        <v/>
      </c>
      <c r="CK138" s="205" t="str">
        <f t="shared" si="96"/>
        <v/>
      </c>
      <c r="CL138" s="204" t="str">
        <f>IF(AND(CE138=リスト!$B$4,CF138=リスト!$F$2),リスト!$B$3,CE138)</f>
        <v/>
      </c>
      <c r="CM138" s="193" t="str">
        <f>IF(CL138=リスト!$B$3,"",IF(CL138=リスト!$B$5,"("&amp;リスト!$F$3&amp;")",CF138))</f>
        <v/>
      </c>
      <c r="CN138" s="196" t="str">
        <f>IF(CL138=リスト!$B$3,"",AF138)</f>
        <v/>
      </c>
      <c r="CO138" s="196" t="str">
        <f>IF(OR(CL138=リスト!$B$3,CL138=リスト!$B$5,CL138=リスト!$B$4),"",CD138)</f>
        <v/>
      </c>
      <c r="CP138" s="196" t="str">
        <f>IF(OR(CL138=リスト!$B$3,CL138=リスト!$B$5),"",IF(CB138&lt;40,40,CB138))</f>
        <v/>
      </c>
      <c r="CQ138" s="203" t="str">
        <f>IF(CL138=リスト!$B$5,リスト!$G$2,"")</f>
        <v/>
      </c>
    </row>
    <row r="139" spans="2:95" ht="26.25" customHeight="1">
      <c r="B139" s="243">
        <v>76</v>
      </c>
      <c r="C139" s="244"/>
      <c r="D139" s="245"/>
      <c r="E139" s="246"/>
      <c r="F139" s="246"/>
      <c r="G139" s="247" t="str">
        <f>IF(AE139=リスト!$C$2,"－",IF(AE139=リスト!$C$3,1.05,""))</f>
        <v/>
      </c>
      <c r="H139" s="246"/>
      <c r="I139" s="246"/>
      <c r="J139" s="246"/>
      <c r="K139" s="246"/>
      <c r="L139" s="246"/>
      <c r="M139" s="246"/>
      <c r="N139" s="246"/>
      <c r="O139" s="246"/>
      <c r="P139" s="246"/>
      <c r="Q139" s="246"/>
      <c r="R139" s="248">
        <f t="shared" si="56"/>
        <v>0</v>
      </c>
      <c r="S139" s="247" t="str">
        <f t="shared" si="57"/>
        <v/>
      </c>
      <c r="T139" s="247"/>
      <c r="U139" s="247"/>
      <c r="V139" s="245" t="str">
        <f t="shared" si="58"/>
        <v/>
      </c>
      <c r="W139" s="245" t="str">
        <f t="shared" si="59"/>
        <v/>
      </c>
      <c r="X139" s="245" t="str">
        <f t="shared" si="60"/>
        <v/>
      </c>
      <c r="Y139" s="245" t="str">
        <f t="shared" si="61"/>
        <v/>
      </c>
      <c r="Z139" s="249" t="str">
        <f t="shared" si="62"/>
        <v/>
      </c>
      <c r="AA139" s="250" t="str">
        <f t="shared" si="63"/>
        <v/>
      </c>
      <c r="AB139" s="250" t="str">
        <f t="shared" si="64"/>
        <v/>
      </c>
      <c r="AC139" s="251" t="str">
        <f t="shared" si="65"/>
        <v/>
      </c>
      <c r="AD139" s="252" t="str">
        <f>IF(OR(C139="",D139=""),"",IF(OR(10&lt;=S139,2.2&lt;F139),リスト!$B$3,IF(OR(D139=リスト!$A$2,F139&lt;0.9,S139&lt;=1.5),リスト!$B$4,リスト!$B$2)))</f>
        <v/>
      </c>
      <c r="AE139" s="253" t="str">
        <f>IF(OR(C139="",AD139=""),"",IF(N139="",リスト!$C$2,リスト!$C$3))</f>
        <v/>
      </c>
      <c r="AF139" s="254" t="str">
        <f>IF(OR(C139="",AD139=""),"",IF(D139&lt;=リスト!$A$5,リスト!$D$2,IF(D139=リスト!$A$6,リスト!$D$3,IF(D139=リスト!$A$7,リスト!$D$4,""))))</f>
        <v/>
      </c>
      <c r="AG139" s="255" t="str" cm="1">
        <f t="array" ref="AG139">IFERROR(INDEX(加味率リスト!$A$2:$J$25,MATCH(D139&amp;AF139,加味率リスト!$A$2:$A$25&amp;加味率リスト!$B$2:$B$25,0),10),"")</f>
        <v/>
      </c>
      <c r="AH139" s="256" t="str">
        <f>IF(S139="","",IF(S139&lt;3,リスト!$E$3,IF(S139&lt;5,リスト!$E$4,IF(S139&lt;7,リスト!$E$5,リスト!$E$6))))</f>
        <v/>
      </c>
      <c r="AI139" s="192" t="str">
        <f t="shared" si="66"/>
        <v/>
      </c>
      <c r="AJ139" s="193" t="str">
        <f t="shared" si="67"/>
        <v/>
      </c>
      <c r="AK139" s="141" t="str">
        <f t="shared" si="68"/>
        <v/>
      </c>
      <c r="AL139" s="194" t="str">
        <f>IFERROR(IF(AD139="","",IF(AE139=リスト!$C$2,"－",ROUND((3.142/4*E139^2*(N139+K139+J139+I139+H139)-3.142/4*(0.82^2*H139+(0.82^2+G139^2)/2*J139+G139^2*K139+(G139^2+E139^2)/2*N139))*(U139*V139+(R139-U139)*W139)/R139,2))),"")</f>
        <v/>
      </c>
      <c r="AM139" s="195" t="str">
        <f>IFERROR(IF(AD139="","",IF(AE139=リスト!$C$2,T139,T139+AL139)),"")</f>
        <v/>
      </c>
      <c r="AN139" s="195" t="str">
        <f>IFERROR(IF(AD139="","",IF(AE139=リスト!$C$2,3.142*E139*U139*AA139*V139*U139/2*TAN(X139/180*3.142),3.142*G139*U139*AA139*V139*U139/2*TAN(X139/180*3.142))),"")</f>
        <v/>
      </c>
      <c r="AO139" s="196" t="str">
        <f t="shared" si="71"/>
        <v/>
      </c>
      <c r="AP139" s="196" t="str">
        <f>IFERROR(IF(AE139=リスト!$C$2,(1-3.142*(E139/((E139+1)*2))^2)*(R139-(1-V139/(Z139+AC139*(W139-Z139)))*U139-(AN139+AM139)/(3.142*(Z139+AC139*(W139-Z139)))*(2/E139)^2)*100,AW139*(AX139-AY139)*100),"")</f>
        <v/>
      </c>
      <c r="AQ139" s="197" t="str">
        <f t="shared" si="72"/>
        <v/>
      </c>
      <c r="AR139" s="195" t="str">
        <f t="shared" si="73"/>
        <v/>
      </c>
      <c r="AS139" s="195" t="str">
        <f t="shared" si="74"/>
        <v/>
      </c>
      <c r="AT139" s="195" t="str">
        <f t="shared" si="75"/>
        <v/>
      </c>
      <c r="AU139" s="193" t="str">
        <f t="shared" si="76"/>
        <v/>
      </c>
      <c r="AV139" s="193" t="str">
        <f>IF(OR(AD139=リスト!$B$3,AD139=リスト!$B$5,許容浮上量&lt;AP139),AD139,リスト!$B$5)</f>
        <v/>
      </c>
      <c r="AW139" s="198" t="str">
        <f t="shared" si="77"/>
        <v/>
      </c>
      <c r="AX139" s="199" t="str">
        <f t="shared" si="78"/>
        <v/>
      </c>
      <c r="AY139" s="205" t="str">
        <f t="shared" si="79"/>
        <v/>
      </c>
      <c r="AZ139" s="204" t="str">
        <f>IF(OR(BO139=リスト!$B$3,BO139=リスト!$B$5,BO139=""),"","10^-2")</f>
        <v/>
      </c>
      <c r="BA139" s="200" t="str">
        <f>IF(OR(BO139=リスト!$B$3,BO139=リスト!$B$5,BO139=""),"",2)</f>
        <v/>
      </c>
      <c r="BB139" s="195" t="str">
        <f>IFERROR(IF(OR(BO139=リスト!$B$3,BO139=リスト!$B$5,BO139=""),"",V139*U139+(R139-U139)/2*(W139-Z139)),"")</f>
        <v/>
      </c>
      <c r="BC139" s="195" t="str">
        <f>IF(OR(BO139=リスト!$B$3,BO139=リスト!$B$5,BO139=""),"",40)</f>
        <v/>
      </c>
      <c r="BD139" s="195" t="str">
        <f t="shared" si="80"/>
        <v/>
      </c>
      <c r="BE139" s="195" t="str">
        <f t="shared" si="81"/>
        <v/>
      </c>
      <c r="BF139" s="195" t="str">
        <f t="shared" si="82"/>
        <v/>
      </c>
      <c r="BG139" s="195" t="str">
        <f>IF(OR(BO139=リスト!$B$3,BO139=リスト!$B$5,BO139=""),"",0.6)</f>
        <v/>
      </c>
      <c r="BH139" s="201" t="str">
        <f>IF(OR(BO139=リスト!$B$3,BO139=リスト!$B$5,BO139=""),"",AG139)</f>
        <v/>
      </c>
      <c r="BI139" s="195" t="str">
        <f>IF(OR(BO139=リスト!$B$3,BO139=リスト!$B$5,BO139=""),"",AM139)</f>
        <v/>
      </c>
      <c r="BJ139" s="195" t="str">
        <f>IF(OR(BO139=リスト!$B$3,BO139=リスト!$B$5,BO139=""),"",AN139)</f>
        <v/>
      </c>
      <c r="BK139" s="202" t="str">
        <f>IFERROR(IF(BM139=リスト!$C$2,(1-3.142*(E139/(2*(E139+1)))^2)*(R139-(1-AG139*V139/(Z139+AG139*BG139*(W139-Z139)))*U139-(AN139+AM139)/(3.142*(Z139+AG139*BG139*(W139-Z139)))*(2/E139)^2)*100,(AW139*(BV139-BX139)*100)),"")</f>
        <v/>
      </c>
      <c r="BL139" s="202" t="str">
        <f>IFERROR(IF(BM139=リスト!$C$2,(1-3.142*(E139/(2*(E139+1)))^2)*(R139-(1-AG139*V139/(Z139+AG139*BG139*(W139-Z139)))*U139-(AN139+BF139+AM139)/(3.142*(Z139+AG139*BG139*(W139-Z139)))*(2/E139)^2)*100,(AW139*(BV139-BW139)*100)),"")</f>
        <v/>
      </c>
      <c r="BM139" s="193" t="str">
        <f>IF(OR(BO139=リスト!$B$3,BO139=リスト!$B$5),"",AU139)</f>
        <v/>
      </c>
      <c r="BN139" s="196" t="str">
        <f>IF(OR(BO139=リスト!$B$3,BO139=リスト!$B$5),"",AF139)</f>
        <v/>
      </c>
      <c r="BO139" s="193" t="str">
        <f t="shared" si="83"/>
        <v/>
      </c>
      <c r="BP139" s="193" t="str">
        <f>IF(OR(BO139=リスト!$B$3,BO139=リスト!$B$5,BO139=""),"",IF(許容浮上量+1&lt;=BK139,リスト!$F$2,リスト!$F$3))</f>
        <v/>
      </c>
      <c r="BQ139" s="202" t="str">
        <f>IF(OR(BO139=リスト!$B$3,BO139=リスト!$B$5,BO139=""),"",20)</f>
        <v/>
      </c>
      <c r="BR139" s="195" t="str">
        <f t="shared" si="84"/>
        <v/>
      </c>
      <c r="BS139" s="195" t="str">
        <f t="shared" si="85"/>
        <v/>
      </c>
      <c r="BT139" s="198" t="str">
        <f t="shared" si="86"/>
        <v/>
      </c>
      <c r="BU139" s="198" t="str">
        <f t="shared" si="87"/>
        <v/>
      </c>
      <c r="BV139" s="198" t="str">
        <f t="shared" si="88"/>
        <v/>
      </c>
      <c r="BW139" s="198" t="str">
        <f t="shared" si="89"/>
        <v/>
      </c>
      <c r="BX139" s="205" t="str">
        <f t="shared" si="90"/>
        <v/>
      </c>
      <c r="BY139" s="206" t="str">
        <f>IFERROR(IF(CC139=リスト!$C$2,(CH139-BZ139/(100*CG139))/CI139*CJ139-AN139-AM139,(CH139-BZ139/(100*AW139))/CI139*CJ139-AN139-AM139),"")</f>
        <v/>
      </c>
      <c r="BZ139" s="196" t="str">
        <f>IF(OR(CE139=リスト!$B$3,CE139=リスト!$B$5,CF139=リスト!$F$3,CE139=""),"",許容浮上量)</f>
        <v/>
      </c>
      <c r="CA139" s="198" t="str">
        <f>IF(OR(CE139=リスト!$B$3,CE139=リスト!$B$5,CF139=リスト!$F$3,CE139=""),"",CK139)</f>
        <v/>
      </c>
      <c r="CB139" s="196" t="str">
        <f t="shared" si="91"/>
        <v/>
      </c>
      <c r="CC139" s="193" t="str">
        <f>IF(OR(CE139=リスト!$B$3,CE139=リスト!$B$5,CF139=リスト!$F$3,CE139=""),"",BM139)</f>
        <v/>
      </c>
      <c r="CD139" s="196" t="str">
        <f>IF(OR(CE139=リスト!$B$3,CE139=リスト!$B$5,CF139=リスト!$F$3,CE139=""),"",AH139)</f>
        <v/>
      </c>
      <c r="CE139" s="193" t="str">
        <f t="shared" si="69"/>
        <v/>
      </c>
      <c r="CF139" s="193" t="str">
        <f t="shared" si="70"/>
        <v/>
      </c>
      <c r="CG139" s="198" t="str">
        <f t="shared" si="92"/>
        <v/>
      </c>
      <c r="CH139" s="198" t="str">
        <f t="shared" si="93"/>
        <v/>
      </c>
      <c r="CI139" s="198" t="str">
        <f t="shared" si="94"/>
        <v/>
      </c>
      <c r="CJ139" s="198" t="str">
        <f t="shared" si="95"/>
        <v/>
      </c>
      <c r="CK139" s="205" t="str">
        <f t="shared" si="96"/>
        <v/>
      </c>
      <c r="CL139" s="204" t="str">
        <f>IF(AND(CE139=リスト!$B$4,CF139=リスト!$F$2),リスト!$B$3,CE139)</f>
        <v/>
      </c>
      <c r="CM139" s="193" t="str">
        <f>IF(CL139=リスト!$B$3,"",IF(CL139=リスト!$B$5,"("&amp;リスト!$F$3&amp;")",CF139))</f>
        <v/>
      </c>
      <c r="CN139" s="196" t="str">
        <f>IF(CL139=リスト!$B$3,"",AF139)</f>
        <v/>
      </c>
      <c r="CO139" s="196" t="str">
        <f>IF(OR(CL139=リスト!$B$3,CL139=リスト!$B$5,CL139=リスト!$B$4),"",CD139)</f>
        <v/>
      </c>
      <c r="CP139" s="196" t="str">
        <f>IF(OR(CL139=リスト!$B$3,CL139=リスト!$B$5),"",IF(CB139&lt;40,40,CB139))</f>
        <v/>
      </c>
      <c r="CQ139" s="203" t="str">
        <f>IF(CL139=リスト!$B$5,リスト!$G$2,"")</f>
        <v/>
      </c>
    </row>
    <row r="140" spans="2:95" ht="26.25" customHeight="1">
      <c r="B140" s="243">
        <v>77</v>
      </c>
      <c r="C140" s="244"/>
      <c r="D140" s="245"/>
      <c r="E140" s="246"/>
      <c r="F140" s="246"/>
      <c r="G140" s="247" t="str">
        <f>IF(AE140=リスト!$C$2,"－",IF(AE140=リスト!$C$3,1.05,""))</f>
        <v/>
      </c>
      <c r="H140" s="246"/>
      <c r="I140" s="246"/>
      <c r="J140" s="246"/>
      <c r="K140" s="246"/>
      <c r="L140" s="246"/>
      <c r="M140" s="246"/>
      <c r="N140" s="246"/>
      <c r="O140" s="246"/>
      <c r="P140" s="246"/>
      <c r="Q140" s="246"/>
      <c r="R140" s="248">
        <f t="shared" si="56"/>
        <v>0</v>
      </c>
      <c r="S140" s="247" t="str">
        <f t="shared" si="57"/>
        <v/>
      </c>
      <c r="T140" s="247"/>
      <c r="U140" s="247"/>
      <c r="V140" s="245" t="str">
        <f t="shared" si="58"/>
        <v/>
      </c>
      <c r="W140" s="245" t="str">
        <f t="shared" si="59"/>
        <v/>
      </c>
      <c r="X140" s="245" t="str">
        <f t="shared" si="60"/>
        <v/>
      </c>
      <c r="Y140" s="245" t="str">
        <f t="shared" si="61"/>
        <v/>
      </c>
      <c r="Z140" s="249" t="str">
        <f t="shared" si="62"/>
        <v/>
      </c>
      <c r="AA140" s="250" t="str">
        <f t="shared" si="63"/>
        <v/>
      </c>
      <c r="AB140" s="250" t="str">
        <f t="shared" si="64"/>
        <v/>
      </c>
      <c r="AC140" s="251" t="str">
        <f t="shared" si="65"/>
        <v/>
      </c>
      <c r="AD140" s="252" t="str">
        <f>IF(OR(C140="",D140=""),"",IF(OR(10&lt;=S140,2.2&lt;F140),リスト!$B$3,IF(OR(D140=リスト!$A$2,F140&lt;0.9,S140&lt;=1.5),リスト!$B$4,リスト!$B$2)))</f>
        <v/>
      </c>
      <c r="AE140" s="253" t="str">
        <f>IF(OR(C140="",AD140=""),"",IF(N140="",リスト!$C$2,リスト!$C$3))</f>
        <v/>
      </c>
      <c r="AF140" s="254" t="str">
        <f>IF(OR(C140="",AD140=""),"",IF(D140&lt;=リスト!$A$5,リスト!$D$2,IF(D140=リスト!$A$6,リスト!$D$3,IF(D140=リスト!$A$7,リスト!$D$4,""))))</f>
        <v/>
      </c>
      <c r="AG140" s="255" t="str" cm="1">
        <f t="array" ref="AG140">IFERROR(INDEX(加味率リスト!$A$2:$J$25,MATCH(D140&amp;AF140,加味率リスト!$A$2:$A$25&amp;加味率リスト!$B$2:$B$25,0),10),"")</f>
        <v/>
      </c>
      <c r="AH140" s="256" t="str">
        <f>IF(S140="","",IF(S140&lt;3,リスト!$E$3,IF(S140&lt;5,リスト!$E$4,IF(S140&lt;7,リスト!$E$5,リスト!$E$6))))</f>
        <v/>
      </c>
      <c r="AI140" s="192" t="str">
        <f t="shared" si="66"/>
        <v/>
      </c>
      <c r="AJ140" s="193" t="str">
        <f t="shared" si="67"/>
        <v/>
      </c>
      <c r="AK140" s="141" t="str">
        <f t="shared" si="68"/>
        <v/>
      </c>
      <c r="AL140" s="194" t="str">
        <f>IFERROR(IF(AD140="","",IF(AE140=リスト!$C$2,"－",ROUND((3.142/4*E140^2*(N140+K140+J140+I140+H140)-3.142/4*(0.82^2*H140+(0.82^2+G140^2)/2*J140+G140^2*K140+(G140^2+E140^2)/2*N140))*(U140*V140+(R140-U140)*W140)/R140,2))),"")</f>
        <v/>
      </c>
      <c r="AM140" s="195" t="str">
        <f>IFERROR(IF(AD140="","",IF(AE140=リスト!$C$2,T140,T140+AL140)),"")</f>
        <v/>
      </c>
      <c r="AN140" s="195" t="str">
        <f>IFERROR(IF(AD140="","",IF(AE140=リスト!$C$2,3.142*E140*U140*AA140*V140*U140/2*TAN(X140/180*3.142),3.142*G140*U140*AA140*V140*U140/2*TAN(X140/180*3.142))),"")</f>
        <v/>
      </c>
      <c r="AO140" s="196" t="str">
        <f t="shared" si="71"/>
        <v/>
      </c>
      <c r="AP140" s="196" t="str">
        <f>IFERROR(IF(AE140=リスト!$C$2,(1-3.142*(E140/((E140+1)*2))^2)*(R140-(1-V140/(Z140+AC140*(W140-Z140)))*U140-(AN140+AM140)/(3.142*(Z140+AC140*(W140-Z140)))*(2/E140)^2)*100,AW140*(AX140-AY140)*100),"")</f>
        <v/>
      </c>
      <c r="AQ140" s="197" t="str">
        <f t="shared" si="72"/>
        <v/>
      </c>
      <c r="AR140" s="195" t="str">
        <f t="shared" si="73"/>
        <v/>
      </c>
      <c r="AS140" s="195" t="str">
        <f t="shared" si="74"/>
        <v/>
      </c>
      <c r="AT140" s="195" t="str">
        <f t="shared" si="75"/>
        <v/>
      </c>
      <c r="AU140" s="193" t="str">
        <f t="shared" si="76"/>
        <v/>
      </c>
      <c r="AV140" s="193" t="str">
        <f>IF(OR(AD140=リスト!$B$3,AD140=リスト!$B$5,許容浮上量&lt;AP140),AD140,リスト!$B$5)</f>
        <v/>
      </c>
      <c r="AW140" s="198" t="str">
        <f t="shared" si="77"/>
        <v/>
      </c>
      <c r="AX140" s="199" t="str">
        <f t="shared" si="78"/>
        <v/>
      </c>
      <c r="AY140" s="205" t="str">
        <f t="shared" si="79"/>
        <v/>
      </c>
      <c r="AZ140" s="204" t="str">
        <f>IF(OR(BO140=リスト!$B$3,BO140=リスト!$B$5,BO140=""),"","10^-2")</f>
        <v/>
      </c>
      <c r="BA140" s="200" t="str">
        <f>IF(OR(BO140=リスト!$B$3,BO140=リスト!$B$5,BO140=""),"",2)</f>
        <v/>
      </c>
      <c r="BB140" s="195" t="str">
        <f>IFERROR(IF(OR(BO140=リスト!$B$3,BO140=リスト!$B$5,BO140=""),"",V140*U140+(R140-U140)/2*(W140-Z140)),"")</f>
        <v/>
      </c>
      <c r="BC140" s="195" t="str">
        <f>IF(OR(BO140=リスト!$B$3,BO140=リスト!$B$5,BO140=""),"",40)</f>
        <v/>
      </c>
      <c r="BD140" s="195" t="str">
        <f t="shared" si="80"/>
        <v/>
      </c>
      <c r="BE140" s="195" t="str">
        <f t="shared" si="81"/>
        <v/>
      </c>
      <c r="BF140" s="195" t="str">
        <f t="shared" si="82"/>
        <v/>
      </c>
      <c r="BG140" s="195" t="str">
        <f>IF(OR(BO140=リスト!$B$3,BO140=リスト!$B$5,BO140=""),"",0.6)</f>
        <v/>
      </c>
      <c r="BH140" s="201" t="str">
        <f>IF(OR(BO140=リスト!$B$3,BO140=リスト!$B$5,BO140=""),"",AG140)</f>
        <v/>
      </c>
      <c r="BI140" s="195" t="str">
        <f>IF(OR(BO140=リスト!$B$3,BO140=リスト!$B$5,BO140=""),"",AM140)</f>
        <v/>
      </c>
      <c r="BJ140" s="195" t="str">
        <f>IF(OR(BO140=リスト!$B$3,BO140=リスト!$B$5,BO140=""),"",AN140)</f>
        <v/>
      </c>
      <c r="BK140" s="202" t="str">
        <f>IFERROR(IF(BM140=リスト!$C$2,(1-3.142*(E140/(2*(E140+1)))^2)*(R140-(1-AG140*V140/(Z140+AG140*BG140*(W140-Z140)))*U140-(AN140+AM140)/(3.142*(Z140+AG140*BG140*(W140-Z140)))*(2/E140)^2)*100,(AW140*(BV140-BX140)*100)),"")</f>
        <v/>
      </c>
      <c r="BL140" s="202" t="str">
        <f>IFERROR(IF(BM140=リスト!$C$2,(1-3.142*(E140/(2*(E140+1)))^2)*(R140-(1-AG140*V140/(Z140+AG140*BG140*(W140-Z140)))*U140-(AN140+BF140+AM140)/(3.142*(Z140+AG140*BG140*(W140-Z140)))*(2/E140)^2)*100,(AW140*(BV140-BW140)*100)),"")</f>
        <v/>
      </c>
      <c r="BM140" s="193" t="str">
        <f>IF(OR(BO140=リスト!$B$3,BO140=リスト!$B$5),"",AU140)</f>
        <v/>
      </c>
      <c r="BN140" s="196" t="str">
        <f>IF(OR(BO140=リスト!$B$3,BO140=リスト!$B$5),"",AF140)</f>
        <v/>
      </c>
      <c r="BO140" s="193" t="str">
        <f t="shared" si="83"/>
        <v/>
      </c>
      <c r="BP140" s="193" t="str">
        <f>IF(OR(BO140=リスト!$B$3,BO140=リスト!$B$5,BO140=""),"",IF(許容浮上量+1&lt;=BK140,リスト!$F$2,リスト!$F$3))</f>
        <v/>
      </c>
      <c r="BQ140" s="202" t="str">
        <f>IF(OR(BO140=リスト!$B$3,BO140=リスト!$B$5,BO140=""),"",20)</f>
        <v/>
      </c>
      <c r="BR140" s="195" t="str">
        <f t="shared" si="84"/>
        <v/>
      </c>
      <c r="BS140" s="195" t="str">
        <f t="shared" si="85"/>
        <v/>
      </c>
      <c r="BT140" s="198" t="str">
        <f t="shared" si="86"/>
        <v/>
      </c>
      <c r="BU140" s="198" t="str">
        <f t="shared" si="87"/>
        <v/>
      </c>
      <c r="BV140" s="198" t="str">
        <f t="shared" si="88"/>
        <v/>
      </c>
      <c r="BW140" s="198" t="str">
        <f t="shared" si="89"/>
        <v/>
      </c>
      <c r="BX140" s="205" t="str">
        <f t="shared" si="90"/>
        <v/>
      </c>
      <c r="BY140" s="206" t="str">
        <f>IFERROR(IF(CC140=リスト!$C$2,(CH140-BZ140/(100*CG140))/CI140*CJ140-AN140-AM140,(CH140-BZ140/(100*AW140))/CI140*CJ140-AN140-AM140),"")</f>
        <v/>
      </c>
      <c r="BZ140" s="196" t="str">
        <f>IF(OR(CE140=リスト!$B$3,CE140=リスト!$B$5,CF140=リスト!$F$3,CE140=""),"",許容浮上量)</f>
        <v/>
      </c>
      <c r="CA140" s="198" t="str">
        <f>IF(OR(CE140=リスト!$B$3,CE140=リスト!$B$5,CF140=リスト!$F$3,CE140=""),"",CK140)</f>
        <v/>
      </c>
      <c r="CB140" s="196" t="str">
        <f t="shared" si="91"/>
        <v/>
      </c>
      <c r="CC140" s="193" t="str">
        <f>IF(OR(CE140=リスト!$B$3,CE140=リスト!$B$5,CF140=リスト!$F$3,CE140=""),"",BM140)</f>
        <v/>
      </c>
      <c r="CD140" s="196" t="str">
        <f>IF(OR(CE140=リスト!$B$3,CE140=リスト!$B$5,CF140=リスト!$F$3,CE140=""),"",AH140)</f>
        <v/>
      </c>
      <c r="CE140" s="193" t="str">
        <f t="shared" si="69"/>
        <v/>
      </c>
      <c r="CF140" s="193" t="str">
        <f t="shared" si="70"/>
        <v/>
      </c>
      <c r="CG140" s="198" t="str">
        <f t="shared" si="92"/>
        <v/>
      </c>
      <c r="CH140" s="198" t="str">
        <f t="shared" si="93"/>
        <v/>
      </c>
      <c r="CI140" s="198" t="str">
        <f t="shared" si="94"/>
        <v/>
      </c>
      <c r="CJ140" s="198" t="str">
        <f t="shared" si="95"/>
        <v/>
      </c>
      <c r="CK140" s="205" t="str">
        <f t="shared" si="96"/>
        <v/>
      </c>
      <c r="CL140" s="204" t="str">
        <f>IF(AND(CE140=リスト!$B$4,CF140=リスト!$F$2),リスト!$B$3,CE140)</f>
        <v/>
      </c>
      <c r="CM140" s="193" t="str">
        <f>IF(CL140=リスト!$B$3,"",IF(CL140=リスト!$B$5,"("&amp;リスト!$F$3&amp;")",CF140))</f>
        <v/>
      </c>
      <c r="CN140" s="196" t="str">
        <f>IF(CL140=リスト!$B$3,"",AF140)</f>
        <v/>
      </c>
      <c r="CO140" s="196" t="str">
        <f>IF(OR(CL140=リスト!$B$3,CL140=リスト!$B$5,CL140=リスト!$B$4),"",CD140)</f>
        <v/>
      </c>
      <c r="CP140" s="196" t="str">
        <f>IF(OR(CL140=リスト!$B$3,CL140=リスト!$B$5),"",IF(CB140&lt;40,40,CB140))</f>
        <v/>
      </c>
      <c r="CQ140" s="203" t="str">
        <f>IF(CL140=リスト!$B$5,リスト!$G$2,"")</f>
        <v/>
      </c>
    </row>
    <row r="141" spans="2:95" ht="26.25" customHeight="1">
      <c r="B141" s="243">
        <v>78</v>
      </c>
      <c r="C141" s="244"/>
      <c r="D141" s="245"/>
      <c r="E141" s="246"/>
      <c r="F141" s="246"/>
      <c r="G141" s="247" t="str">
        <f>IF(AE141=リスト!$C$2,"－",IF(AE141=リスト!$C$3,1.05,""))</f>
        <v/>
      </c>
      <c r="H141" s="246"/>
      <c r="I141" s="246"/>
      <c r="J141" s="246"/>
      <c r="K141" s="246"/>
      <c r="L141" s="246"/>
      <c r="M141" s="246"/>
      <c r="N141" s="246"/>
      <c r="O141" s="246"/>
      <c r="P141" s="246"/>
      <c r="Q141" s="246"/>
      <c r="R141" s="248">
        <f t="shared" si="56"/>
        <v>0</v>
      </c>
      <c r="S141" s="247" t="str">
        <f t="shared" si="57"/>
        <v/>
      </c>
      <c r="T141" s="247"/>
      <c r="U141" s="247"/>
      <c r="V141" s="245" t="str">
        <f t="shared" si="58"/>
        <v/>
      </c>
      <c r="W141" s="245" t="str">
        <f t="shared" si="59"/>
        <v/>
      </c>
      <c r="X141" s="245" t="str">
        <f t="shared" si="60"/>
        <v/>
      </c>
      <c r="Y141" s="245" t="str">
        <f t="shared" si="61"/>
        <v/>
      </c>
      <c r="Z141" s="249" t="str">
        <f t="shared" si="62"/>
        <v/>
      </c>
      <c r="AA141" s="250" t="str">
        <f t="shared" si="63"/>
        <v/>
      </c>
      <c r="AB141" s="250" t="str">
        <f t="shared" si="64"/>
        <v/>
      </c>
      <c r="AC141" s="251" t="str">
        <f t="shared" si="65"/>
        <v/>
      </c>
      <c r="AD141" s="252" t="str">
        <f>IF(OR(C141="",D141=""),"",IF(OR(10&lt;=S141,2.2&lt;F141),リスト!$B$3,IF(OR(D141=リスト!$A$2,F141&lt;0.9,S141&lt;=1.5),リスト!$B$4,リスト!$B$2)))</f>
        <v/>
      </c>
      <c r="AE141" s="253" t="str">
        <f>IF(OR(C141="",AD141=""),"",IF(N141="",リスト!$C$2,リスト!$C$3))</f>
        <v/>
      </c>
      <c r="AF141" s="254" t="str">
        <f>IF(OR(C141="",AD141=""),"",IF(D141&lt;=リスト!$A$5,リスト!$D$2,IF(D141=リスト!$A$6,リスト!$D$3,IF(D141=リスト!$A$7,リスト!$D$4,""))))</f>
        <v/>
      </c>
      <c r="AG141" s="255" t="str" cm="1">
        <f t="array" ref="AG141">IFERROR(INDEX(加味率リスト!$A$2:$J$25,MATCH(D141&amp;AF141,加味率リスト!$A$2:$A$25&amp;加味率リスト!$B$2:$B$25,0),10),"")</f>
        <v/>
      </c>
      <c r="AH141" s="256" t="str">
        <f>IF(S141="","",IF(S141&lt;3,リスト!$E$3,IF(S141&lt;5,リスト!$E$4,IF(S141&lt;7,リスト!$E$5,リスト!$E$6))))</f>
        <v/>
      </c>
      <c r="AI141" s="192" t="str">
        <f t="shared" si="66"/>
        <v/>
      </c>
      <c r="AJ141" s="193" t="str">
        <f t="shared" si="67"/>
        <v/>
      </c>
      <c r="AK141" s="141" t="str">
        <f t="shared" si="68"/>
        <v/>
      </c>
      <c r="AL141" s="194" t="str">
        <f>IFERROR(IF(AD141="","",IF(AE141=リスト!$C$2,"－",ROUND((3.142/4*E141^2*(N141+K141+J141+I141+H141)-3.142/4*(0.82^2*H141+(0.82^2+G141^2)/2*J141+G141^2*K141+(G141^2+E141^2)/2*N141))*(U141*V141+(R141-U141)*W141)/R141,2))),"")</f>
        <v/>
      </c>
      <c r="AM141" s="195" t="str">
        <f>IFERROR(IF(AD141="","",IF(AE141=リスト!$C$2,T141,T141+AL141)),"")</f>
        <v/>
      </c>
      <c r="AN141" s="195" t="str">
        <f>IFERROR(IF(AD141="","",IF(AE141=リスト!$C$2,3.142*E141*U141*AA141*V141*U141/2*TAN(X141/180*3.142),3.142*G141*U141*AA141*V141*U141/2*TAN(X141/180*3.142))),"")</f>
        <v/>
      </c>
      <c r="AO141" s="196" t="str">
        <f t="shared" si="71"/>
        <v/>
      </c>
      <c r="AP141" s="196" t="str">
        <f>IFERROR(IF(AE141=リスト!$C$2,(1-3.142*(E141/((E141+1)*2))^2)*(R141-(1-V141/(Z141+AC141*(W141-Z141)))*U141-(AN141+AM141)/(3.142*(Z141+AC141*(W141-Z141)))*(2/E141)^2)*100,AW141*(AX141-AY141)*100),"")</f>
        <v/>
      </c>
      <c r="AQ141" s="197" t="str">
        <f t="shared" si="72"/>
        <v/>
      </c>
      <c r="AR141" s="195" t="str">
        <f t="shared" si="73"/>
        <v/>
      </c>
      <c r="AS141" s="195" t="str">
        <f t="shared" si="74"/>
        <v/>
      </c>
      <c r="AT141" s="195" t="str">
        <f t="shared" si="75"/>
        <v/>
      </c>
      <c r="AU141" s="193" t="str">
        <f t="shared" si="76"/>
        <v/>
      </c>
      <c r="AV141" s="193" t="str">
        <f>IF(OR(AD141=リスト!$B$3,AD141=リスト!$B$5,許容浮上量&lt;AP141),AD141,リスト!$B$5)</f>
        <v/>
      </c>
      <c r="AW141" s="198" t="str">
        <f t="shared" si="77"/>
        <v/>
      </c>
      <c r="AX141" s="199" t="str">
        <f t="shared" si="78"/>
        <v/>
      </c>
      <c r="AY141" s="205" t="str">
        <f t="shared" si="79"/>
        <v/>
      </c>
      <c r="AZ141" s="204" t="str">
        <f>IF(OR(BO141=リスト!$B$3,BO141=リスト!$B$5,BO141=""),"","10^-2")</f>
        <v/>
      </c>
      <c r="BA141" s="200" t="str">
        <f>IF(OR(BO141=リスト!$B$3,BO141=リスト!$B$5,BO141=""),"",2)</f>
        <v/>
      </c>
      <c r="BB141" s="195" t="str">
        <f>IFERROR(IF(OR(BO141=リスト!$B$3,BO141=リスト!$B$5,BO141=""),"",V141*U141+(R141-U141)/2*(W141-Z141)),"")</f>
        <v/>
      </c>
      <c r="BC141" s="195" t="str">
        <f>IF(OR(BO141=リスト!$B$3,BO141=リスト!$B$5,BO141=""),"",40)</f>
        <v/>
      </c>
      <c r="BD141" s="195" t="str">
        <f t="shared" si="80"/>
        <v/>
      </c>
      <c r="BE141" s="195" t="str">
        <f t="shared" si="81"/>
        <v/>
      </c>
      <c r="BF141" s="195" t="str">
        <f t="shared" si="82"/>
        <v/>
      </c>
      <c r="BG141" s="195" t="str">
        <f>IF(OR(BO141=リスト!$B$3,BO141=リスト!$B$5,BO141=""),"",0.6)</f>
        <v/>
      </c>
      <c r="BH141" s="201" t="str">
        <f>IF(OR(BO141=リスト!$B$3,BO141=リスト!$B$5,BO141=""),"",AG141)</f>
        <v/>
      </c>
      <c r="BI141" s="195" t="str">
        <f>IF(OR(BO141=リスト!$B$3,BO141=リスト!$B$5,BO141=""),"",AM141)</f>
        <v/>
      </c>
      <c r="BJ141" s="195" t="str">
        <f>IF(OR(BO141=リスト!$B$3,BO141=リスト!$B$5,BO141=""),"",AN141)</f>
        <v/>
      </c>
      <c r="BK141" s="202" t="str">
        <f>IFERROR(IF(BM141=リスト!$C$2,(1-3.142*(E141/(2*(E141+1)))^2)*(R141-(1-AG141*V141/(Z141+AG141*BG141*(W141-Z141)))*U141-(AN141+AM141)/(3.142*(Z141+AG141*BG141*(W141-Z141)))*(2/E141)^2)*100,(AW141*(BV141-BX141)*100)),"")</f>
        <v/>
      </c>
      <c r="BL141" s="202" t="str">
        <f>IFERROR(IF(BM141=リスト!$C$2,(1-3.142*(E141/(2*(E141+1)))^2)*(R141-(1-AG141*V141/(Z141+AG141*BG141*(W141-Z141)))*U141-(AN141+BF141+AM141)/(3.142*(Z141+AG141*BG141*(W141-Z141)))*(2/E141)^2)*100,(AW141*(BV141-BW141)*100)),"")</f>
        <v/>
      </c>
      <c r="BM141" s="193" t="str">
        <f>IF(OR(BO141=リスト!$B$3,BO141=リスト!$B$5),"",AU141)</f>
        <v/>
      </c>
      <c r="BN141" s="196" t="str">
        <f>IF(OR(BO141=リスト!$B$3,BO141=リスト!$B$5),"",AF141)</f>
        <v/>
      </c>
      <c r="BO141" s="193" t="str">
        <f t="shared" si="83"/>
        <v/>
      </c>
      <c r="BP141" s="193" t="str">
        <f>IF(OR(BO141=リスト!$B$3,BO141=リスト!$B$5,BO141=""),"",IF(許容浮上量+1&lt;=BK141,リスト!$F$2,リスト!$F$3))</f>
        <v/>
      </c>
      <c r="BQ141" s="202" t="str">
        <f>IF(OR(BO141=リスト!$B$3,BO141=リスト!$B$5,BO141=""),"",20)</f>
        <v/>
      </c>
      <c r="BR141" s="195" t="str">
        <f t="shared" si="84"/>
        <v/>
      </c>
      <c r="BS141" s="195" t="str">
        <f t="shared" si="85"/>
        <v/>
      </c>
      <c r="BT141" s="198" t="str">
        <f t="shared" si="86"/>
        <v/>
      </c>
      <c r="BU141" s="198" t="str">
        <f t="shared" si="87"/>
        <v/>
      </c>
      <c r="BV141" s="198" t="str">
        <f t="shared" si="88"/>
        <v/>
      </c>
      <c r="BW141" s="198" t="str">
        <f t="shared" si="89"/>
        <v/>
      </c>
      <c r="BX141" s="205" t="str">
        <f t="shared" si="90"/>
        <v/>
      </c>
      <c r="BY141" s="206" t="str">
        <f>IFERROR(IF(CC141=リスト!$C$2,(CH141-BZ141/(100*CG141))/CI141*CJ141-AN141-AM141,(CH141-BZ141/(100*AW141))/CI141*CJ141-AN141-AM141),"")</f>
        <v/>
      </c>
      <c r="BZ141" s="196" t="str">
        <f>IF(OR(CE141=リスト!$B$3,CE141=リスト!$B$5,CF141=リスト!$F$3,CE141=""),"",許容浮上量)</f>
        <v/>
      </c>
      <c r="CA141" s="198" t="str">
        <f>IF(OR(CE141=リスト!$B$3,CE141=リスト!$B$5,CF141=リスト!$F$3,CE141=""),"",CK141)</f>
        <v/>
      </c>
      <c r="CB141" s="196" t="str">
        <f t="shared" si="91"/>
        <v/>
      </c>
      <c r="CC141" s="193" t="str">
        <f>IF(OR(CE141=リスト!$B$3,CE141=リスト!$B$5,CF141=リスト!$F$3,CE141=""),"",BM141)</f>
        <v/>
      </c>
      <c r="CD141" s="196" t="str">
        <f>IF(OR(CE141=リスト!$B$3,CE141=リスト!$B$5,CF141=リスト!$F$3,CE141=""),"",AH141)</f>
        <v/>
      </c>
      <c r="CE141" s="193" t="str">
        <f t="shared" si="69"/>
        <v/>
      </c>
      <c r="CF141" s="193" t="str">
        <f t="shared" si="70"/>
        <v/>
      </c>
      <c r="CG141" s="198" t="str">
        <f t="shared" si="92"/>
        <v/>
      </c>
      <c r="CH141" s="198" t="str">
        <f t="shared" si="93"/>
        <v/>
      </c>
      <c r="CI141" s="198" t="str">
        <f t="shared" si="94"/>
        <v/>
      </c>
      <c r="CJ141" s="198" t="str">
        <f t="shared" si="95"/>
        <v/>
      </c>
      <c r="CK141" s="205" t="str">
        <f t="shared" si="96"/>
        <v/>
      </c>
      <c r="CL141" s="204" t="str">
        <f>IF(AND(CE141=リスト!$B$4,CF141=リスト!$F$2),リスト!$B$3,CE141)</f>
        <v/>
      </c>
      <c r="CM141" s="193" t="str">
        <f>IF(CL141=リスト!$B$3,"",IF(CL141=リスト!$B$5,"("&amp;リスト!$F$3&amp;")",CF141))</f>
        <v/>
      </c>
      <c r="CN141" s="196" t="str">
        <f>IF(CL141=リスト!$B$3,"",AF141)</f>
        <v/>
      </c>
      <c r="CO141" s="196" t="str">
        <f>IF(OR(CL141=リスト!$B$3,CL141=リスト!$B$5,CL141=リスト!$B$4),"",CD141)</f>
        <v/>
      </c>
      <c r="CP141" s="196" t="str">
        <f>IF(OR(CL141=リスト!$B$3,CL141=リスト!$B$5),"",IF(CB141&lt;40,40,CB141))</f>
        <v/>
      </c>
      <c r="CQ141" s="203" t="str">
        <f>IF(CL141=リスト!$B$5,リスト!$G$2,"")</f>
        <v/>
      </c>
    </row>
    <row r="142" spans="2:95" ht="26.25" customHeight="1">
      <c r="B142" s="243">
        <v>79</v>
      </c>
      <c r="C142" s="244"/>
      <c r="D142" s="245"/>
      <c r="E142" s="246"/>
      <c r="F142" s="246"/>
      <c r="G142" s="247" t="str">
        <f>IF(AE142=リスト!$C$2,"－",IF(AE142=リスト!$C$3,1.05,""))</f>
        <v/>
      </c>
      <c r="H142" s="246"/>
      <c r="I142" s="246"/>
      <c r="J142" s="246"/>
      <c r="K142" s="246"/>
      <c r="L142" s="246"/>
      <c r="M142" s="246"/>
      <c r="N142" s="246"/>
      <c r="O142" s="246"/>
      <c r="P142" s="246"/>
      <c r="Q142" s="246"/>
      <c r="R142" s="248">
        <f t="shared" si="56"/>
        <v>0</v>
      </c>
      <c r="S142" s="247" t="str">
        <f t="shared" si="57"/>
        <v/>
      </c>
      <c r="T142" s="247"/>
      <c r="U142" s="247"/>
      <c r="V142" s="245" t="str">
        <f t="shared" si="58"/>
        <v/>
      </c>
      <c r="W142" s="245" t="str">
        <f t="shared" si="59"/>
        <v/>
      </c>
      <c r="X142" s="245" t="str">
        <f t="shared" si="60"/>
        <v/>
      </c>
      <c r="Y142" s="245" t="str">
        <f t="shared" si="61"/>
        <v/>
      </c>
      <c r="Z142" s="249" t="str">
        <f t="shared" si="62"/>
        <v/>
      </c>
      <c r="AA142" s="250" t="str">
        <f t="shared" si="63"/>
        <v/>
      </c>
      <c r="AB142" s="250" t="str">
        <f t="shared" si="64"/>
        <v/>
      </c>
      <c r="AC142" s="251" t="str">
        <f t="shared" si="65"/>
        <v/>
      </c>
      <c r="AD142" s="252" t="str">
        <f>IF(OR(C142="",D142=""),"",IF(OR(10&lt;=S142,2.2&lt;F142),リスト!$B$3,IF(OR(D142=リスト!$A$2,F142&lt;0.9,S142&lt;=1.5),リスト!$B$4,リスト!$B$2)))</f>
        <v/>
      </c>
      <c r="AE142" s="253" t="str">
        <f>IF(OR(C142="",AD142=""),"",IF(N142="",リスト!$C$2,リスト!$C$3))</f>
        <v/>
      </c>
      <c r="AF142" s="254" t="str">
        <f>IF(OR(C142="",AD142=""),"",IF(D142&lt;=リスト!$A$5,リスト!$D$2,IF(D142=リスト!$A$6,リスト!$D$3,IF(D142=リスト!$A$7,リスト!$D$4,""))))</f>
        <v/>
      </c>
      <c r="AG142" s="255" t="str" cm="1">
        <f t="array" ref="AG142">IFERROR(INDEX(加味率リスト!$A$2:$J$25,MATCH(D142&amp;AF142,加味率リスト!$A$2:$A$25&amp;加味率リスト!$B$2:$B$25,0),10),"")</f>
        <v/>
      </c>
      <c r="AH142" s="256" t="str">
        <f>IF(S142="","",IF(S142&lt;3,リスト!$E$3,IF(S142&lt;5,リスト!$E$4,IF(S142&lt;7,リスト!$E$5,リスト!$E$6))))</f>
        <v/>
      </c>
      <c r="AI142" s="192" t="str">
        <f t="shared" si="66"/>
        <v/>
      </c>
      <c r="AJ142" s="193" t="str">
        <f t="shared" si="67"/>
        <v/>
      </c>
      <c r="AK142" s="141" t="str">
        <f t="shared" si="68"/>
        <v/>
      </c>
      <c r="AL142" s="194" t="str">
        <f>IFERROR(IF(AD142="","",IF(AE142=リスト!$C$2,"－",ROUND((3.142/4*E142^2*(N142+K142+J142+I142+H142)-3.142/4*(0.82^2*H142+(0.82^2+G142^2)/2*J142+G142^2*K142+(G142^2+E142^2)/2*N142))*(U142*V142+(R142-U142)*W142)/R142,2))),"")</f>
        <v/>
      </c>
      <c r="AM142" s="195" t="str">
        <f>IFERROR(IF(AD142="","",IF(AE142=リスト!$C$2,T142,T142+AL142)),"")</f>
        <v/>
      </c>
      <c r="AN142" s="195" t="str">
        <f>IFERROR(IF(AD142="","",IF(AE142=リスト!$C$2,3.142*E142*U142*AA142*V142*U142/2*TAN(X142/180*3.142),3.142*G142*U142*AA142*V142*U142/2*TAN(X142/180*3.142))),"")</f>
        <v/>
      </c>
      <c r="AO142" s="196" t="str">
        <f t="shared" si="71"/>
        <v/>
      </c>
      <c r="AP142" s="196" t="str">
        <f>IFERROR(IF(AE142=リスト!$C$2,(1-3.142*(E142/((E142+1)*2))^2)*(R142-(1-V142/(Z142+AC142*(W142-Z142)))*U142-(AN142+AM142)/(3.142*(Z142+AC142*(W142-Z142)))*(2/E142)^2)*100,AW142*(AX142-AY142)*100),"")</f>
        <v/>
      </c>
      <c r="AQ142" s="197" t="str">
        <f t="shared" si="72"/>
        <v/>
      </c>
      <c r="AR142" s="195" t="str">
        <f t="shared" si="73"/>
        <v/>
      </c>
      <c r="AS142" s="195" t="str">
        <f t="shared" si="74"/>
        <v/>
      </c>
      <c r="AT142" s="195" t="str">
        <f t="shared" si="75"/>
        <v/>
      </c>
      <c r="AU142" s="193" t="str">
        <f t="shared" si="76"/>
        <v/>
      </c>
      <c r="AV142" s="193" t="str">
        <f>IF(OR(AD142=リスト!$B$3,AD142=リスト!$B$5,許容浮上量&lt;AP142),AD142,リスト!$B$5)</f>
        <v/>
      </c>
      <c r="AW142" s="198" t="str">
        <f t="shared" si="77"/>
        <v/>
      </c>
      <c r="AX142" s="199" t="str">
        <f t="shared" si="78"/>
        <v/>
      </c>
      <c r="AY142" s="205" t="str">
        <f t="shared" si="79"/>
        <v/>
      </c>
      <c r="AZ142" s="204" t="str">
        <f>IF(OR(BO142=リスト!$B$3,BO142=リスト!$B$5,BO142=""),"","10^-2")</f>
        <v/>
      </c>
      <c r="BA142" s="200" t="str">
        <f>IF(OR(BO142=リスト!$B$3,BO142=リスト!$B$5,BO142=""),"",2)</f>
        <v/>
      </c>
      <c r="BB142" s="195" t="str">
        <f>IFERROR(IF(OR(BO142=リスト!$B$3,BO142=リスト!$B$5,BO142=""),"",V142*U142+(R142-U142)/2*(W142-Z142)),"")</f>
        <v/>
      </c>
      <c r="BC142" s="195" t="str">
        <f>IF(OR(BO142=リスト!$B$3,BO142=リスト!$B$5,BO142=""),"",40)</f>
        <v/>
      </c>
      <c r="BD142" s="195" t="str">
        <f t="shared" si="80"/>
        <v/>
      </c>
      <c r="BE142" s="195" t="str">
        <f t="shared" si="81"/>
        <v/>
      </c>
      <c r="BF142" s="195" t="str">
        <f t="shared" si="82"/>
        <v/>
      </c>
      <c r="BG142" s="195" t="str">
        <f>IF(OR(BO142=リスト!$B$3,BO142=リスト!$B$5,BO142=""),"",0.6)</f>
        <v/>
      </c>
      <c r="BH142" s="201" t="str">
        <f>IF(OR(BO142=リスト!$B$3,BO142=リスト!$B$5,BO142=""),"",AG142)</f>
        <v/>
      </c>
      <c r="BI142" s="195" t="str">
        <f>IF(OR(BO142=リスト!$B$3,BO142=リスト!$B$5,BO142=""),"",AM142)</f>
        <v/>
      </c>
      <c r="BJ142" s="195" t="str">
        <f>IF(OR(BO142=リスト!$B$3,BO142=リスト!$B$5,BO142=""),"",AN142)</f>
        <v/>
      </c>
      <c r="BK142" s="202" t="str">
        <f>IFERROR(IF(BM142=リスト!$C$2,(1-3.142*(E142/(2*(E142+1)))^2)*(R142-(1-AG142*V142/(Z142+AG142*BG142*(W142-Z142)))*U142-(AN142+AM142)/(3.142*(Z142+AG142*BG142*(W142-Z142)))*(2/E142)^2)*100,(AW142*(BV142-BX142)*100)),"")</f>
        <v/>
      </c>
      <c r="BL142" s="202" t="str">
        <f>IFERROR(IF(BM142=リスト!$C$2,(1-3.142*(E142/(2*(E142+1)))^2)*(R142-(1-AG142*V142/(Z142+AG142*BG142*(W142-Z142)))*U142-(AN142+BF142+AM142)/(3.142*(Z142+AG142*BG142*(W142-Z142)))*(2/E142)^2)*100,(AW142*(BV142-BW142)*100)),"")</f>
        <v/>
      </c>
      <c r="BM142" s="193" t="str">
        <f>IF(OR(BO142=リスト!$B$3,BO142=リスト!$B$5),"",AU142)</f>
        <v/>
      </c>
      <c r="BN142" s="196" t="str">
        <f>IF(OR(BO142=リスト!$B$3,BO142=リスト!$B$5),"",AF142)</f>
        <v/>
      </c>
      <c r="BO142" s="193" t="str">
        <f t="shared" si="83"/>
        <v/>
      </c>
      <c r="BP142" s="193" t="str">
        <f>IF(OR(BO142=リスト!$B$3,BO142=リスト!$B$5,BO142=""),"",IF(許容浮上量+1&lt;=BK142,リスト!$F$2,リスト!$F$3))</f>
        <v/>
      </c>
      <c r="BQ142" s="202" t="str">
        <f>IF(OR(BO142=リスト!$B$3,BO142=リスト!$B$5,BO142=""),"",20)</f>
        <v/>
      </c>
      <c r="BR142" s="195" t="str">
        <f t="shared" si="84"/>
        <v/>
      </c>
      <c r="BS142" s="195" t="str">
        <f t="shared" si="85"/>
        <v/>
      </c>
      <c r="BT142" s="198" t="str">
        <f t="shared" si="86"/>
        <v/>
      </c>
      <c r="BU142" s="198" t="str">
        <f t="shared" si="87"/>
        <v/>
      </c>
      <c r="BV142" s="198" t="str">
        <f t="shared" si="88"/>
        <v/>
      </c>
      <c r="BW142" s="198" t="str">
        <f t="shared" si="89"/>
        <v/>
      </c>
      <c r="BX142" s="205" t="str">
        <f t="shared" si="90"/>
        <v/>
      </c>
      <c r="BY142" s="206" t="str">
        <f>IFERROR(IF(CC142=リスト!$C$2,(CH142-BZ142/(100*CG142))/CI142*CJ142-AN142-AM142,(CH142-BZ142/(100*AW142))/CI142*CJ142-AN142-AM142),"")</f>
        <v/>
      </c>
      <c r="BZ142" s="196" t="str">
        <f>IF(OR(CE142=リスト!$B$3,CE142=リスト!$B$5,CF142=リスト!$F$3,CE142=""),"",許容浮上量)</f>
        <v/>
      </c>
      <c r="CA142" s="198" t="str">
        <f>IF(OR(CE142=リスト!$B$3,CE142=リスト!$B$5,CF142=リスト!$F$3,CE142=""),"",CK142)</f>
        <v/>
      </c>
      <c r="CB142" s="196" t="str">
        <f t="shared" si="91"/>
        <v/>
      </c>
      <c r="CC142" s="193" t="str">
        <f>IF(OR(CE142=リスト!$B$3,CE142=リスト!$B$5,CF142=リスト!$F$3,CE142=""),"",BM142)</f>
        <v/>
      </c>
      <c r="CD142" s="196" t="str">
        <f>IF(OR(CE142=リスト!$B$3,CE142=リスト!$B$5,CF142=リスト!$F$3,CE142=""),"",AH142)</f>
        <v/>
      </c>
      <c r="CE142" s="193" t="str">
        <f t="shared" si="69"/>
        <v/>
      </c>
      <c r="CF142" s="193" t="str">
        <f t="shared" si="70"/>
        <v/>
      </c>
      <c r="CG142" s="198" t="str">
        <f t="shared" si="92"/>
        <v/>
      </c>
      <c r="CH142" s="198" t="str">
        <f t="shared" si="93"/>
        <v/>
      </c>
      <c r="CI142" s="198" t="str">
        <f t="shared" si="94"/>
        <v/>
      </c>
      <c r="CJ142" s="198" t="str">
        <f t="shared" si="95"/>
        <v/>
      </c>
      <c r="CK142" s="205" t="str">
        <f t="shared" si="96"/>
        <v/>
      </c>
      <c r="CL142" s="204" t="str">
        <f>IF(AND(CE142=リスト!$B$4,CF142=リスト!$F$2),リスト!$B$3,CE142)</f>
        <v/>
      </c>
      <c r="CM142" s="193" t="str">
        <f>IF(CL142=リスト!$B$3,"",IF(CL142=リスト!$B$5,"("&amp;リスト!$F$3&amp;")",CF142))</f>
        <v/>
      </c>
      <c r="CN142" s="196" t="str">
        <f>IF(CL142=リスト!$B$3,"",AF142)</f>
        <v/>
      </c>
      <c r="CO142" s="196" t="str">
        <f>IF(OR(CL142=リスト!$B$3,CL142=リスト!$B$5,CL142=リスト!$B$4),"",CD142)</f>
        <v/>
      </c>
      <c r="CP142" s="196" t="str">
        <f>IF(OR(CL142=リスト!$B$3,CL142=リスト!$B$5),"",IF(CB142&lt;40,40,CB142))</f>
        <v/>
      </c>
      <c r="CQ142" s="203" t="str">
        <f>IF(CL142=リスト!$B$5,リスト!$G$2,"")</f>
        <v/>
      </c>
    </row>
    <row r="143" spans="2:95" ht="26.25" customHeight="1">
      <c r="B143" s="243">
        <v>80</v>
      </c>
      <c r="C143" s="244"/>
      <c r="D143" s="245"/>
      <c r="E143" s="246"/>
      <c r="F143" s="246"/>
      <c r="G143" s="247" t="str">
        <f>IF(AE143=リスト!$C$2,"－",IF(AE143=リスト!$C$3,1.05,""))</f>
        <v/>
      </c>
      <c r="H143" s="246"/>
      <c r="I143" s="246"/>
      <c r="J143" s="246"/>
      <c r="K143" s="246"/>
      <c r="L143" s="246"/>
      <c r="M143" s="246"/>
      <c r="N143" s="246"/>
      <c r="O143" s="246"/>
      <c r="P143" s="246"/>
      <c r="Q143" s="246"/>
      <c r="R143" s="248">
        <f t="shared" si="56"/>
        <v>0</v>
      </c>
      <c r="S143" s="247" t="str">
        <f t="shared" si="57"/>
        <v/>
      </c>
      <c r="T143" s="247"/>
      <c r="U143" s="247"/>
      <c r="V143" s="245" t="str">
        <f t="shared" si="58"/>
        <v/>
      </c>
      <c r="W143" s="245" t="str">
        <f t="shared" si="59"/>
        <v/>
      </c>
      <c r="X143" s="245" t="str">
        <f t="shared" si="60"/>
        <v/>
      </c>
      <c r="Y143" s="245" t="str">
        <f t="shared" si="61"/>
        <v/>
      </c>
      <c r="Z143" s="249" t="str">
        <f t="shared" si="62"/>
        <v/>
      </c>
      <c r="AA143" s="250" t="str">
        <f t="shared" si="63"/>
        <v/>
      </c>
      <c r="AB143" s="250" t="str">
        <f t="shared" si="64"/>
        <v/>
      </c>
      <c r="AC143" s="251" t="str">
        <f t="shared" si="65"/>
        <v/>
      </c>
      <c r="AD143" s="252" t="str">
        <f>IF(OR(C143="",D143=""),"",IF(OR(10&lt;=S143,2.2&lt;F143),リスト!$B$3,IF(OR(D143=リスト!$A$2,F143&lt;0.9,S143&lt;=1.5),リスト!$B$4,リスト!$B$2)))</f>
        <v/>
      </c>
      <c r="AE143" s="253" t="str">
        <f>IF(OR(C143="",AD143=""),"",IF(N143="",リスト!$C$2,リスト!$C$3))</f>
        <v/>
      </c>
      <c r="AF143" s="254" t="str">
        <f>IF(OR(C143="",AD143=""),"",IF(D143&lt;=リスト!$A$5,リスト!$D$2,IF(D143=リスト!$A$6,リスト!$D$3,IF(D143=リスト!$A$7,リスト!$D$4,""))))</f>
        <v/>
      </c>
      <c r="AG143" s="255" t="str" cm="1">
        <f t="array" ref="AG143">IFERROR(INDEX(加味率リスト!$A$2:$J$25,MATCH(D143&amp;AF143,加味率リスト!$A$2:$A$25&amp;加味率リスト!$B$2:$B$25,0),10),"")</f>
        <v/>
      </c>
      <c r="AH143" s="256" t="str">
        <f>IF(S143="","",IF(S143&lt;3,リスト!$E$3,IF(S143&lt;5,リスト!$E$4,IF(S143&lt;7,リスト!$E$5,リスト!$E$6))))</f>
        <v/>
      </c>
      <c r="AI143" s="192" t="str">
        <f t="shared" si="66"/>
        <v/>
      </c>
      <c r="AJ143" s="193" t="str">
        <f t="shared" si="67"/>
        <v/>
      </c>
      <c r="AK143" s="141" t="str">
        <f t="shared" si="68"/>
        <v/>
      </c>
      <c r="AL143" s="194" t="str">
        <f>IFERROR(IF(AD143="","",IF(AE143=リスト!$C$2,"－",ROUND((3.142/4*E143^2*(N143+K143+J143+I143+H143)-3.142/4*(0.82^2*H143+(0.82^2+G143^2)/2*J143+G143^2*K143+(G143^2+E143^2)/2*N143))*(U143*V143+(R143-U143)*W143)/R143,2))),"")</f>
        <v/>
      </c>
      <c r="AM143" s="195" t="str">
        <f>IFERROR(IF(AD143="","",IF(AE143=リスト!$C$2,T143,T143+AL143)),"")</f>
        <v/>
      </c>
      <c r="AN143" s="195" t="str">
        <f>IFERROR(IF(AD143="","",IF(AE143=リスト!$C$2,3.142*E143*U143*AA143*V143*U143/2*TAN(X143/180*3.142),3.142*G143*U143*AA143*V143*U143/2*TAN(X143/180*3.142))),"")</f>
        <v/>
      </c>
      <c r="AO143" s="196" t="str">
        <f t="shared" si="71"/>
        <v/>
      </c>
      <c r="AP143" s="196" t="str">
        <f>IFERROR(IF(AE143=リスト!$C$2,(1-3.142*(E143/((E143+1)*2))^2)*(R143-(1-V143/(Z143+AC143*(W143-Z143)))*U143-(AN143+AM143)/(3.142*(Z143+AC143*(W143-Z143)))*(2/E143)^2)*100,AW143*(AX143-AY143)*100),"")</f>
        <v/>
      </c>
      <c r="AQ143" s="197" t="str">
        <f t="shared" si="72"/>
        <v/>
      </c>
      <c r="AR143" s="195" t="str">
        <f t="shared" si="73"/>
        <v/>
      </c>
      <c r="AS143" s="195" t="str">
        <f t="shared" si="74"/>
        <v/>
      </c>
      <c r="AT143" s="195" t="str">
        <f t="shared" si="75"/>
        <v/>
      </c>
      <c r="AU143" s="193" t="str">
        <f t="shared" si="76"/>
        <v/>
      </c>
      <c r="AV143" s="193" t="str">
        <f>IF(OR(AD143=リスト!$B$3,AD143=リスト!$B$5,許容浮上量&lt;AP143),AD143,リスト!$B$5)</f>
        <v/>
      </c>
      <c r="AW143" s="198" t="str">
        <f t="shared" si="77"/>
        <v/>
      </c>
      <c r="AX143" s="199" t="str">
        <f t="shared" si="78"/>
        <v/>
      </c>
      <c r="AY143" s="205" t="str">
        <f t="shared" si="79"/>
        <v/>
      </c>
      <c r="AZ143" s="204" t="str">
        <f>IF(OR(BO143=リスト!$B$3,BO143=リスト!$B$5,BO143=""),"","10^-2")</f>
        <v/>
      </c>
      <c r="BA143" s="200" t="str">
        <f>IF(OR(BO143=リスト!$B$3,BO143=リスト!$B$5,BO143=""),"",2)</f>
        <v/>
      </c>
      <c r="BB143" s="195" t="str">
        <f>IFERROR(IF(OR(BO143=リスト!$B$3,BO143=リスト!$B$5,BO143=""),"",V143*U143+(R143-U143)/2*(W143-Z143)),"")</f>
        <v/>
      </c>
      <c r="BC143" s="195" t="str">
        <f>IF(OR(BO143=リスト!$B$3,BO143=リスト!$B$5,BO143=""),"",40)</f>
        <v/>
      </c>
      <c r="BD143" s="195" t="str">
        <f t="shared" si="80"/>
        <v/>
      </c>
      <c r="BE143" s="195" t="str">
        <f t="shared" si="81"/>
        <v/>
      </c>
      <c r="BF143" s="195" t="str">
        <f t="shared" si="82"/>
        <v/>
      </c>
      <c r="BG143" s="195" t="str">
        <f>IF(OR(BO143=リスト!$B$3,BO143=リスト!$B$5,BO143=""),"",0.6)</f>
        <v/>
      </c>
      <c r="BH143" s="201" t="str">
        <f>IF(OR(BO143=リスト!$B$3,BO143=リスト!$B$5,BO143=""),"",AG143)</f>
        <v/>
      </c>
      <c r="BI143" s="195" t="str">
        <f>IF(OR(BO143=リスト!$B$3,BO143=リスト!$B$5,BO143=""),"",AM143)</f>
        <v/>
      </c>
      <c r="BJ143" s="195" t="str">
        <f>IF(OR(BO143=リスト!$B$3,BO143=リスト!$B$5,BO143=""),"",AN143)</f>
        <v/>
      </c>
      <c r="BK143" s="202" t="str">
        <f>IFERROR(IF(BM143=リスト!$C$2,(1-3.142*(E143/(2*(E143+1)))^2)*(R143-(1-AG143*V143/(Z143+AG143*BG143*(W143-Z143)))*U143-(AN143+AM143)/(3.142*(Z143+AG143*BG143*(W143-Z143)))*(2/E143)^2)*100,(AW143*(BV143-BX143)*100)),"")</f>
        <v/>
      </c>
      <c r="BL143" s="202" t="str">
        <f>IFERROR(IF(BM143=リスト!$C$2,(1-3.142*(E143/(2*(E143+1)))^2)*(R143-(1-AG143*V143/(Z143+AG143*BG143*(W143-Z143)))*U143-(AN143+BF143+AM143)/(3.142*(Z143+AG143*BG143*(W143-Z143)))*(2/E143)^2)*100,(AW143*(BV143-BW143)*100)),"")</f>
        <v/>
      </c>
      <c r="BM143" s="193" t="str">
        <f>IF(OR(BO143=リスト!$B$3,BO143=リスト!$B$5),"",AU143)</f>
        <v/>
      </c>
      <c r="BN143" s="196" t="str">
        <f>IF(OR(BO143=リスト!$B$3,BO143=リスト!$B$5),"",AF143)</f>
        <v/>
      </c>
      <c r="BO143" s="193" t="str">
        <f t="shared" si="83"/>
        <v/>
      </c>
      <c r="BP143" s="193" t="str">
        <f>IF(OR(BO143=リスト!$B$3,BO143=リスト!$B$5,BO143=""),"",IF(許容浮上量+1&lt;=BK143,リスト!$F$2,リスト!$F$3))</f>
        <v/>
      </c>
      <c r="BQ143" s="202" t="str">
        <f>IF(OR(BO143=リスト!$B$3,BO143=リスト!$B$5,BO143=""),"",20)</f>
        <v/>
      </c>
      <c r="BR143" s="195" t="str">
        <f t="shared" si="84"/>
        <v/>
      </c>
      <c r="BS143" s="195" t="str">
        <f t="shared" si="85"/>
        <v/>
      </c>
      <c r="BT143" s="198" t="str">
        <f t="shared" si="86"/>
        <v/>
      </c>
      <c r="BU143" s="198" t="str">
        <f t="shared" si="87"/>
        <v/>
      </c>
      <c r="BV143" s="198" t="str">
        <f t="shared" si="88"/>
        <v/>
      </c>
      <c r="BW143" s="198" t="str">
        <f t="shared" si="89"/>
        <v/>
      </c>
      <c r="BX143" s="205" t="str">
        <f t="shared" si="90"/>
        <v/>
      </c>
      <c r="BY143" s="206" t="str">
        <f>IFERROR(IF(CC143=リスト!$C$2,(CH143-BZ143/(100*CG143))/CI143*CJ143-AN143-AM143,(CH143-BZ143/(100*AW143))/CI143*CJ143-AN143-AM143),"")</f>
        <v/>
      </c>
      <c r="BZ143" s="196" t="str">
        <f>IF(OR(CE143=リスト!$B$3,CE143=リスト!$B$5,CF143=リスト!$F$3,CE143=""),"",許容浮上量)</f>
        <v/>
      </c>
      <c r="CA143" s="198" t="str">
        <f>IF(OR(CE143=リスト!$B$3,CE143=リスト!$B$5,CF143=リスト!$F$3,CE143=""),"",CK143)</f>
        <v/>
      </c>
      <c r="CB143" s="196" t="str">
        <f t="shared" si="91"/>
        <v/>
      </c>
      <c r="CC143" s="193" t="str">
        <f>IF(OR(CE143=リスト!$B$3,CE143=リスト!$B$5,CF143=リスト!$F$3,CE143=""),"",BM143)</f>
        <v/>
      </c>
      <c r="CD143" s="196" t="str">
        <f>IF(OR(CE143=リスト!$B$3,CE143=リスト!$B$5,CF143=リスト!$F$3,CE143=""),"",AH143)</f>
        <v/>
      </c>
      <c r="CE143" s="193" t="str">
        <f t="shared" si="69"/>
        <v/>
      </c>
      <c r="CF143" s="193" t="str">
        <f t="shared" si="70"/>
        <v/>
      </c>
      <c r="CG143" s="198" t="str">
        <f t="shared" si="92"/>
        <v/>
      </c>
      <c r="CH143" s="198" t="str">
        <f t="shared" si="93"/>
        <v/>
      </c>
      <c r="CI143" s="198" t="str">
        <f t="shared" si="94"/>
        <v/>
      </c>
      <c r="CJ143" s="198" t="str">
        <f t="shared" si="95"/>
        <v/>
      </c>
      <c r="CK143" s="205" t="str">
        <f t="shared" si="96"/>
        <v/>
      </c>
      <c r="CL143" s="204" t="str">
        <f>IF(AND(CE143=リスト!$B$4,CF143=リスト!$F$2),リスト!$B$3,CE143)</f>
        <v/>
      </c>
      <c r="CM143" s="193" t="str">
        <f>IF(CL143=リスト!$B$3,"",IF(CL143=リスト!$B$5,"("&amp;リスト!$F$3&amp;")",CF143))</f>
        <v/>
      </c>
      <c r="CN143" s="196" t="str">
        <f>IF(CL143=リスト!$B$3,"",AF143)</f>
        <v/>
      </c>
      <c r="CO143" s="196" t="str">
        <f>IF(OR(CL143=リスト!$B$3,CL143=リスト!$B$5,CL143=リスト!$B$4),"",CD143)</f>
        <v/>
      </c>
      <c r="CP143" s="196" t="str">
        <f>IF(OR(CL143=リスト!$B$3,CL143=リスト!$B$5),"",IF(CB143&lt;40,40,CB143))</f>
        <v/>
      </c>
      <c r="CQ143" s="203" t="str">
        <f>IF(CL143=リスト!$B$5,リスト!$G$2,"")</f>
        <v/>
      </c>
    </row>
    <row r="144" spans="2:95" ht="26.25" customHeight="1">
      <c r="B144" s="243">
        <v>81</v>
      </c>
      <c r="C144" s="244"/>
      <c r="D144" s="245"/>
      <c r="E144" s="246"/>
      <c r="F144" s="246"/>
      <c r="G144" s="247" t="str">
        <f>IF(AE144=リスト!$C$2,"－",IF(AE144=リスト!$C$3,1.05,""))</f>
        <v/>
      </c>
      <c r="H144" s="246"/>
      <c r="I144" s="246"/>
      <c r="J144" s="246"/>
      <c r="K144" s="246"/>
      <c r="L144" s="246"/>
      <c r="M144" s="246"/>
      <c r="N144" s="246"/>
      <c r="O144" s="246"/>
      <c r="P144" s="246"/>
      <c r="Q144" s="246"/>
      <c r="R144" s="248">
        <f t="shared" si="56"/>
        <v>0</v>
      </c>
      <c r="S144" s="247" t="str">
        <f t="shared" si="57"/>
        <v/>
      </c>
      <c r="T144" s="247"/>
      <c r="U144" s="247"/>
      <c r="V144" s="245" t="str">
        <f t="shared" si="58"/>
        <v/>
      </c>
      <c r="W144" s="245" t="str">
        <f t="shared" si="59"/>
        <v/>
      </c>
      <c r="X144" s="245" t="str">
        <f t="shared" si="60"/>
        <v/>
      </c>
      <c r="Y144" s="245" t="str">
        <f t="shared" si="61"/>
        <v/>
      </c>
      <c r="Z144" s="249" t="str">
        <f t="shared" si="62"/>
        <v/>
      </c>
      <c r="AA144" s="250" t="str">
        <f t="shared" si="63"/>
        <v/>
      </c>
      <c r="AB144" s="250" t="str">
        <f t="shared" si="64"/>
        <v/>
      </c>
      <c r="AC144" s="251" t="str">
        <f t="shared" si="65"/>
        <v/>
      </c>
      <c r="AD144" s="252" t="str">
        <f>IF(OR(C144="",D144=""),"",IF(OR(10&lt;=S144,2.2&lt;F144),リスト!$B$3,IF(OR(D144=リスト!$A$2,F144&lt;0.9,S144&lt;=1.5),リスト!$B$4,リスト!$B$2)))</f>
        <v/>
      </c>
      <c r="AE144" s="253" t="str">
        <f>IF(OR(C144="",AD144=""),"",IF(N144="",リスト!$C$2,リスト!$C$3))</f>
        <v/>
      </c>
      <c r="AF144" s="254" t="str">
        <f>IF(OR(C144="",AD144=""),"",IF(D144&lt;=リスト!$A$5,リスト!$D$2,IF(D144=リスト!$A$6,リスト!$D$3,IF(D144=リスト!$A$7,リスト!$D$4,""))))</f>
        <v/>
      </c>
      <c r="AG144" s="255" t="str" cm="1">
        <f t="array" ref="AG144">IFERROR(INDEX(加味率リスト!$A$2:$J$25,MATCH(D144&amp;AF144,加味率リスト!$A$2:$A$25&amp;加味率リスト!$B$2:$B$25,0),10),"")</f>
        <v/>
      </c>
      <c r="AH144" s="256" t="str">
        <f>IF(S144="","",IF(S144&lt;3,リスト!$E$3,IF(S144&lt;5,リスト!$E$4,IF(S144&lt;7,リスト!$E$5,リスト!$E$6))))</f>
        <v/>
      </c>
      <c r="AI144" s="192" t="str">
        <f t="shared" si="66"/>
        <v/>
      </c>
      <c r="AJ144" s="193" t="str">
        <f t="shared" si="67"/>
        <v/>
      </c>
      <c r="AK144" s="141" t="str">
        <f t="shared" si="68"/>
        <v/>
      </c>
      <c r="AL144" s="194" t="str">
        <f>IFERROR(IF(AD144="","",IF(AE144=リスト!$C$2,"－",ROUND((3.142/4*E144^2*(N144+K144+J144+I144+H144)-3.142/4*(0.82^2*H144+(0.82^2+G144^2)/2*J144+G144^2*K144+(G144^2+E144^2)/2*N144))*(U144*V144+(R144-U144)*W144)/R144,2))),"")</f>
        <v/>
      </c>
      <c r="AM144" s="195" t="str">
        <f>IFERROR(IF(AD144="","",IF(AE144=リスト!$C$2,T144,T144+AL144)),"")</f>
        <v/>
      </c>
      <c r="AN144" s="195" t="str">
        <f>IFERROR(IF(AD144="","",IF(AE144=リスト!$C$2,3.142*E144*U144*AA144*V144*U144/2*TAN(X144/180*3.142),3.142*G144*U144*AA144*V144*U144/2*TAN(X144/180*3.142))),"")</f>
        <v/>
      </c>
      <c r="AO144" s="196" t="str">
        <f t="shared" si="71"/>
        <v/>
      </c>
      <c r="AP144" s="196" t="str">
        <f>IFERROR(IF(AE144=リスト!$C$2,(1-3.142*(E144/((E144+1)*2))^2)*(R144-(1-V144/(Z144+AC144*(W144-Z144)))*U144-(AN144+AM144)/(3.142*(Z144+AC144*(W144-Z144)))*(2/E144)^2)*100,AW144*(AX144-AY144)*100),"")</f>
        <v/>
      </c>
      <c r="AQ144" s="197" t="str">
        <f t="shared" si="72"/>
        <v/>
      </c>
      <c r="AR144" s="195" t="str">
        <f t="shared" si="73"/>
        <v/>
      </c>
      <c r="AS144" s="195" t="str">
        <f t="shared" si="74"/>
        <v/>
      </c>
      <c r="AT144" s="195" t="str">
        <f t="shared" si="75"/>
        <v/>
      </c>
      <c r="AU144" s="193" t="str">
        <f t="shared" si="76"/>
        <v/>
      </c>
      <c r="AV144" s="193" t="str">
        <f>IF(OR(AD144=リスト!$B$3,AD144=リスト!$B$5,許容浮上量&lt;AP144),AD144,リスト!$B$5)</f>
        <v/>
      </c>
      <c r="AW144" s="198" t="str">
        <f t="shared" si="77"/>
        <v/>
      </c>
      <c r="AX144" s="199" t="str">
        <f t="shared" si="78"/>
        <v/>
      </c>
      <c r="AY144" s="205" t="str">
        <f t="shared" si="79"/>
        <v/>
      </c>
      <c r="AZ144" s="204" t="str">
        <f>IF(OR(BO144=リスト!$B$3,BO144=リスト!$B$5,BO144=""),"","10^-2")</f>
        <v/>
      </c>
      <c r="BA144" s="200" t="str">
        <f>IF(OR(BO144=リスト!$B$3,BO144=リスト!$B$5,BO144=""),"",2)</f>
        <v/>
      </c>
      <c r="BB144" s="195" t="str">
        <f>IFERROR(IF(OR(BO144=リスト!$B$3,BO144=リスト!$B$5,BO144=""),"",V144*U144+(R144-U144)/2*(W144-Z144)),"")</f>
        <v/>
      </c>
      <c r="BC144" s="195" t="str">
        <f>IF(OR(BO144=リスト!$B$3,BO144=リスト!$B$5,BO144=""),"",40)</f>
        <v/>
      </c>
      <c r="BD144" s="195" t="str">
        <f t="shared" si="80"/>
        <v/>
      </c>
      <c r="BE144" s="195" t="str">
        <f t="shared" si="81"/>
        <v/>
      </c>
      <c r="BF144" s="195" t="str">
        <f t="shared" si="82"/>
        <v/>
      </c>
      <c r="BG144" s="195" t="str">
        <f>IF(OR(BO144=リスト!$B$3,BO144=リスト!$B$5,BO144=""),"",0.6)</f>
        <v/>
      </c>
      <c r="BH144" s="201" t="str">
        <f>IF(OR(BO144=リスト!$B$3,BO144=リスト!$B$5,BO144=""),"",AG144)</f>
        <v/>
      </c>
      <c r="BI144" s="195" t="str">
        <f>IF(OR(BO144=リスト!$B$3,BO144=リスト!$B$5,BO144=""),"",AM144)</f>
        <v/>
      </c>
      <c r="BJ144" s="195" t="str">
        <f>IF(OR(BO144=リスト!$B$3,BO144=リスト!$B$5,BO144=""),"",AN144)</f>
        <v/>
      </c>
      <c r="BK144" s="202" t="str">
        <f>IFERROR(IF(BM144=リスト!$C$2,(1-3.142*(E144/(2*(E144+1)))^2)*(R144-(1-AG144*V144/(Z144+AG144*BG144*(W144-Z144)))*U144-(AN144+AM144)/(3.142*(Z144+AG144*BG144*(W144-Z144)))*(2/E144)^2)*100,(AW144*(BV144-BX144)*100)),"")</f>
        <v/>
      </c>
      <c r="BL144" s="202" t="str">
        <f>IFERROR(IF(BM144=リスト!$C$2,(1-3.142*(E144/(2*(E144+1)))^2)*(R144-(1-AG144*V144/(Z144+AG144*BG144*(W144-Z144)))*U144-(AN144+BF144+AM144)/(3.142*(Z144+AG144*BG144*(W144-Z144)))*(2/E144)^2)*100,(AW144*(BV144-BW144)*100)),"")</f>
        <v/>
      </c>
      <c r="BM144" s="193" t="str">
        <f>IF(OR(BO144=リスト!$B$3,BO144=リスト!$B$5),"",AU144)</f>
        <v/>
      </c>
      <c r="BN144" s="196" t="str">
        <f>IF(OR(BO144=リスト!$B$3,BO144=リスト!$B$5),"",AF144)</f>
        <v/>
      </c>
      <c r="BO144" s="193" t="str">
        <f t="shared" si="83"/>
        <v/>
      </c>
      <c r="BP144" s="193" t="str">
        <f>IF(OR(BO144=リスト!$B$3,BO144=リスト!$B$5,BO144=""),"",IF(許容浮上量+1&lt;=BK144,リスト!$F$2,リスト!$F$3))</f>
        <v/>
      </c>
      <c r="BQ144" s="202" t="str">
        <f>IF(OR(BO144=リスト!$B$3,BO144=リスト!$B$5,BO144=""),"",20)</f>
        <v/>
      </c>
      <c r="BR144" s="195" t="str">
        <f t="shared" si="84"/>
        <v/>
      </c>
      <c r="BS144" s="195" t="str">
        <f t="shared" si="85"/>
        <v/>
      </c>
      <c r="BT144" s="198" t="str">
        <f t="shared" si="86"/>
        <v/>
      </c>
      <c r="BU144" s="198" t="str">
        <f t="shared" si="87"/>
        <v/>
      </c>
      <c r="BV144" s="198" t="str">
        <f t="shared" si="88"/>
        <v/>
      </c>
      <c r="BW144" s="198" t="str">
        <f t="shared" si="89"/>
        <v/>
      </c>
      <c r="BX144" s="205" t="str">
        <f t="shared" si="90"/>
        <v/>
      </c>
      <c r="BY144" s="206" t="str">
        <f>IFERROR(IF(CC144=リスト!$C$2,(CH144-BZ144/(100*CG144))/CI144*CJ144-AN144-AM144,(CH144-BZ144/(100*AW144))/CI144*CJ144-AN144-AM144),"")</f>
        <v/>
      </c>
      <c r="BZ144" s="196" t="str">
        <f>IF(OR(CE144=リスト!$B$3,CE144=リスト!$B$5,CF144=リスト!$F$3,CE144=""),"",許容浮上量)</f>
        <v/>
      </c>
      <c r="CA144" s="198" t="str">
        <f>IF(OR(CE144=リスト!$B$3,CE144=リスト!$B$5,CF144=リスト!$F$3,CE144=""),"",CK144)</f>
        <v/>
      </c>
      <c r="CB144" s="196" t="str">
        <f t="shared" si="91"/>
        <v/>
      </c>
      <c r="CC144" s="193" t="str">
        <f>IF(OR(CE144=リスト!$B$3,CE144=リスト!$B$5,CF144=リスト!$F$3,CE144=""),"",BM144)</f>
        <v/>
      </c>
      <c r="CD144" s="196" t="str">
        <f>IF(OR(CE144=リスト!$B$3,CE144=リスト!$B$5,CF144=リスト!$F$3,CE144=""),"",AH144)</f>
        <v/>
      </c>
      <c r="CE144" s="193" t="str">
        <f t="shared" si="69"/>
        <v/>
      </c>
      <c r="CF144" s="193" t="str">
        <f t="shared" si="70"/>
        <v/>
      </c>
      <c r="CG144" s="198" t="str">
        <f t="shared" si="92"/>
        <v/>
      </c>
      <c r="CH144" s="198" t="str">
        <f t="shared" si="93"/>
        <v/>
      </c>
      <c r="CI144" s="198" t="str">
        <f t="shared" si="94"/>
        <v/>
      </c>
      <c r="CJ144" s="198" t="str">
        <f t="shared" si="95"/>
        <v/>
      </c>
      <c r="CK144" s="205" t="str">
        <f t="shared" si="96"/>
        <v/>
      </c>
      <c r="CL144" s="204" t="str">
        <f>IF(AND(CE144=リスト!$B$4,CF144=リスト!$F$2),リスト!$B$3,CE144)</f>
        <v/>
      </c>
      <c r="CM144" s="193" t="str">
        <f>IF(CL144=リスト!$B$3,"",IF(CL144=リスト!$B$5,"("&amp;リスト!$F$3&amp;")",CF144))</f>
        <v/>
      </c>
      <c r="CN144" s="196" t="str">
        <f>IF(CL144=リスト!$B$3,"",AF144)</f>
        <v/>
      </c>
      <c r="CO144" s="196" t="str">
        <f>IF(OR(CL144=リスト!$B$3,CL144=リスト!$B$5,CL144=リスト!$B$4),"",CD144)</f>
        <v/>
      </c>
      <c r="CP144" s="196" t="str">
        <f>IF(OR(CL144=リスト!$B$3,CL144=リスト!$B$5),"",IF(CB144&lt;40,40,CB144))</f>
        <v/>
      </c>
      <c r="CQ144" s="203" t="str">
        <f>IF(CL144=リスト!$B$5,リスト!$G$2,"")</f>
        <v/>
      </c>
    </row>
    <row r="145" spans="2:95" ht="26.25" customHeight="1">
      <c r="B145" s="243">
        <v>82</v>
      </c>
      <c r="C145" s="244"/>
      <c r="D145" s="245"/>
      <c r="E145" s="246"/>
      <c r="F145" s="246"/>
      <c r="G145" s="247" t="str">
        <f>IF(AE145=リスト!$C$2,"－",IF(AE145=リスト!$C$3,1.05,""))</f>
        <v/>
      </c>
      <c r="H145" s="246"/>
      <c r="I145" s="246"/>
      <c r="J145" s="246"/>
      <c r="K145" s="246"/>
      <c r="L145" s="246"/>
      <c r="M145" s="246"/>
      <c r="N145" s="246"/>
      <c r="O145" s="246"/>
      <c r="P145" s="246"/>
      <c r="Q145" s="246"/>
      <c r="R145" s="248">
        <f t="shared" si="56"/>
        <v>0</v>
      </c>
      <c r="S145" s="247" t="str">
        <f t="shared" si="57"/>
        <v/>
      </c>
      <c r="T145" s="247"/>
      <c r="U145" s="247"/>
      <c r="V145" s="245" t="str">
        <f t="shared" si="58"/>
        <v/>
      </c>
      <c r="W145" s="245" t="str">
        <f t="shared" si="59"/>
        <v/>
      </c>
      <c r="X145" s="245" t="str">
        <f t="shared" si="60"/>
        <v/>
      </c>
      <c r="Y145" s="245" t="str">
        <f t="shared" si="61"/>
        <v/>
      </c>
      <c r="Z145" s="249" t="str">
        <f t="shared" si="62"/>
        <v/>
      </c>
      <c r="AA145" s="250" t="str">
        <f t="shared" si="63"/>
        <v/>
      </c>
      <c r="AB145" s="250" t="str">
        <f t="shared" si="64"/>
        <v/>
      </c>
      <c r="AC145" s="251" t="str">
        <f t="shared" si="65"/>
        <v/>
      </c>
      <c r="AD145" s="252" t="str">
        <f>IF(OR(C145="",D145=""),"",IF(OR(10&lt;=S145,2.2&lt;F145),リスト!$B$3,IF(OR(D145=リスト!$A$2,F145&lt;0.9,S145&lt;=1.5),リスト!$B$4,リスト!$B$2)))</f>
        <v/>
      </c>
      <c r="AE145" s="253" t="str">
        <f>IF(OR(C145="",AD145=""),"",IF(N145="",リスト!$C$2,リスト!$C$3))</f>
        <v/>
      </c>
      <c r="AF145" s="254" t="str">
        <f>IF(OR(C145="",AD145=""),"",IF(D145&lt;=リスト!$A$5,リスト!$D$2,IF(D145=リスト!$A$6,リスト!$D$3,IF(D145=リスト!$A$7,リスト!$D$4,""))))</f>
        <v/>
      </c>
      <c r="AG145" s="255" t="str" cm="1">
        <f t="array" ref="AG145">IFERROR(INDEX(加味率リスト!$A$2:$J$25,MATCH(D145&amp;AF145,加味率リスト!$A$2:$A$25&amp;加味率リスト!$B$2:$B$25,0),10),"")</f>
        <v/>
      </c>
      <c r="AH145" s="256" t="str">
        <f>IF(S145="","",IF(S145&lt;3,リスト!$E$3,IF(S145&lt;5,リスト!$E$4,IF(S145&lt;7,リスト!$E$5,リスト!$E$6))))</f>
        <v/>
      </c>
      <c r="AI145" s="192" t="str">
        <f t="shared" si="66"/>
        <v/>
      </c>
      <c r="AJ145" s="193" t="str">
        <f t="shared" si="67"/>
        <v/>
      </c>
      <c r="AK145" s="141" t="str">
        <f t="shared" si="68"/>
        <v/>
      </c>
      <c r="AL145" s="194" t="str">
        <f>IFERROR(IF(AD145="","",IF(AE145=リスト!$C$2,"－",ROUND((3.142/4*E145^2*(N145+K145+J145+I145+H145)-3.142/4*(0.82^2*H145+(0.82^2+G145^2)/2*J145+G145^2*K145+(G145^2+E145^2)/2*N145))*(U145*V145+(R145-U145)*W145)/R145,2))),"")</f>
        <v/>
      </c>
      <c r="AM145" s="195" t="str">
        <f>IFERROR(IF(AD145="","",IF(AE145=リスト!$C$2,T145,T145+AL145)),"")</f>
        <v/>
      </c>
      <c r="AN145" s="195" t="str">
        <f>IFERROR(IF(AD145="","",IF(AE145=リスト!$C$2,3.142*E145*U145*AA145*V145*U145/2*TAN(X145/180*3.142),3.142*G145*U145*AA145*V145*U145/2*TAN(X145/180*3.142))),"")</f>
        <v/>
      </c>
      <c r="AO145" s="196" t="str">
        <f t="shared" si="71"/>
        <v/>
      </c>
      <c r="AP145" s="196" t="str">
        <f>IFERROR(IF(AE145=リスト!$C$2,(1-3.142*(E145/((E145+1)*2))^2)*(R145-(1-V145/(Z145+AC145*(W145-Z145)))*U145-(AN145+AM145)/(3.142*(Z145+AC145*(W145-Z145)))*(2/E145)^2)*100,AW145*(AX145-AY145)*100),"")</f>
        <v/>
      </c>
      <c r="AQ145" s="197" t="str">
        <f t="shared" si="72"/>
        <v/>
      </c>
      <c r="AR145" s="195" t="str">
        <f t="shared" si="73"/>
        <v/>
      </c>
      <c r="AS145" s="195" t="str">
        <f t="shared" si="74"/>
        <v/>
      </c>
      <c r="AT145" s="195" t="str">
        <f t="shared" si="75"/>
        <v/>
      </c>
      <c r="AU145" s="193" t="str">
        <f t="shared" si="76"/>
        <v/>
      </c>
      <c r="AV145" s="193" t="str">
        <f>IF(OR(AD145=リスト!$B$3,AD145=リスト!$B$5,許容浮上量&lt;AP145),AD145,リスト!$B$5)</f>
        <v/>
      </c>
      <c r="AW145" s="198" t="str">
        <f t="shared" si="77"/>
        <v/>
      </c>
      <c r="AX145" s="199" t="str">
        <f t="shared" si="78"/>
        <v/>
      </c>
      <c r="AY145" s="205" t="str">
        <f t="shared" si="79"/>
        <v/>
      </c>
      <c r="AZ145" s="204" t="str">
        <f>IF(OR(BO145=リスト!$B$3,BO145=リスト!$B$5,BO145=""),"","10^-2")</f>
        <v/>
      </c>
      <c r="BA145" s="200" t="str">
        <f>IF(OR(BO145=リスト!$B$3,BO145=リスト!$B$5,BO145=""),"",2)</f>
        <v/>
      </c>
      <c r="BB145" s="195" t="str">
        <f>IFERROR(IF(OR(BO145=リスト!$B$3,BO145=リスト!$B$5,BO145=""),"",V145*U145+(R145-U145)/2*(W145-Z145)),"")</f>
        <v/>
      </c>
      <c r="BC145" s="195" t="str">
        <f>IF(OR(BO145=リスト!$B$3,BO145=リスト!$B$5,BO145=""),"",40)</f>
        <v/>
      </c>
      <c r="BD145" s="195" t="str">
        <f t="shared" si="80"/>
        <v/>
      </c>
      <c r="BE145" s="195" t="str">
        <f t="shared" si="81"/>
        <v/>
      </c>
      <c r="BF145" s="195" t="str">
        <f t="shared" si="82"/>
        <v/>
      </c>
      <c r="BG145" s="195" t="str">
        <f>IF(OR(BO145=リスト!$B$3,BO145=リスト!$B$5,BO145=""),"",0.6)</f>
        <v/>
      </c>
      <c r="BH145" s="201" t="str">
        <f>IF(OR(BO145=リスト!$B$3,BO145=リスト!$B$5,BO145=""),"",AG145)</f>
        <v/>
      </c>
      <c r="BI145" s="195" t="str">
        <f>IF(OR(BO145=リスト!$B$3,BO145=リスト!$B$5,BO145=""),"",AM145)</f>
        <v/>
      </c>
      <c r="BJ145" s="195" t="str">
        <f>IF(OR(BO145=リスト!$B$3,BO145=リスト!$B$5,BO145=""),"",AN145)</f>
        <v/>
      </c>
      <c r="BK145" s="202" t="str">
        <f>IFERROR(IF(BM145=リスト!$C$2,(1-3.142*(E145/(2*(E145+1)))^2)*(R145-(1-AG145*V145/(Z145+AG145*BG145*(W145-Z145)))*U145-(AN145+AM145)/(3.142*(Z145+AG145*BG145*(W145-Z145)))*(2/E145)^2)*100,(AW145*(BV145-BX145)*100)),"")</f>
        <v/>
      </c>
      <c r="BL145" s="202" t="str">
        <f>IFERROR(IF(BM145=リスト!$C$2,(1-3.142*(E145/(2*(E145+1)))^2)*(R145-(1-AG145*V145/(Z145+AG145*BG145*(W145-Z145)))*U145-(AN145+BF145+AM145)/(3.142*(Z145+AG145*BG145*(W145-Z145)))*(2/E145)^2)*100,(AW145*(BV145-BW145)*100)),"")</f>
        <v/>
      </c>
      <c r="BM145" s="193" t="str">
        <f>IF(OR(BO145=リスト!$B$3,BO145=リスト!$B$5),"",AU145)</f>
        <v/>
      </c>
      <c r="BN145" s="196" t="str">
        <f>IF(OR(BO145=リスト!$B$3,BO145=リスト!$B$5),"",AF145)</f>
        <v/>
      </c>
      <c r="BO145" s="193" t="str">
        <f t="shared" si="83"/>
        <v/>
      </c>
      <c r="BP145" s="193" t="str">
        <f>IF(OR(BO145=リスト!$B$3,BO145=リスト!$B$5,BO145=""),"",IF(許容浮上量+1&lt;=BK145,リスト!$F$2,リスト!$F$3))</f>
        <v/>
      </c>
      <c r="BQ145" s="202" t="str">
        <f>IF(OR(BO145=リスト!$B$3,BO145=リスト!$B$5,BO145=""),"",20)</f>
        <v/>
      </c>
      <c r="BR145" s="195" t="str">
        <f t="shared" si="84"/>
        <v/>
      </c>
      <c r="BS145" s="195" t="str">
        <f t="shared" si="85"/>
        <v/>
      </c>
      <c r="BT145" s="198" t="str">
        <f t="shared" si="86"/>
        <v/>
      </c>
      <c r="BU145" s="198" t="str">
        <f t="shared" si="87"/>
        <v/>
      </c>
      <c r="BV145" s="198" t="str">
        <f t="shared" si="88"/>
        <v/>
      </c>
      <c r="BW145" s="198" t="str">
        <f t="shared" si="89"/>
        <v/>
      </c>
      <c r="BX145" s="205" t="str">
        <f t="shared" si="90"/>
        <v/>
      </c>
      <c r="BY145" s="206" t="str">
        <f>IFERROR(IF(CC145=リスト!$C$2,(CH145-BZ145/(100*CG145))/CI145*CJ145-AN145-AM145,(CH145-BZ145/(100*AW145))/CI145*CJ145-AN145-AM145),"")</f>
        <v/>
      </c>
      <c r="BZ145" s="196" t="str">
        <f>IF(OR(CE145=リスト!$B$3,CE145=リスト!$B$5,CF145=リスト!$F$3,CE145=""),"",許容浮上量)</f>
        <v/>
      </c>
      <c r="CA145" s="198" t="str">
        <f>IF(OR(CE145=リスト!$B$3,CE145=リスト!$B$5,CF145=リスト!$F$3,CE145=""),"",CK145)</f>
        <v/>
      </c>
      <c r="CB145" s="196" t="str">
        <f t="shared" si="91"/>
        <v/>
      </c>
      <c r="CC145" s="193" t="str">
        <f>IF(OR(CE145=リスト!$B$3,CE145=リスト!$B$5,CF145=リスト!$F$3,CE145=""),"",BM145)</f>
        <v/>
      </c>
      <c r="CD145" s="196" t="str">
        <f>IF(OR(CE145=リスト!$B$3,CE145=リスト!$B$5,CF145=リスト!$F$3,CE145=""),"",AH145)</f>
        <v/>
      </c>
      <c r="CE145" s="193" t="str">
        <f t="shared" si="69"/>
        <v/>
      </c>
      <c r="CF145" s="193" t="str">
        <f t="shared" si="70"/>
        <v/>
      </c>
      <c r="CG145" s="198" t="str">
        <f t="shared" si="92"/>
        <v/>
      </c>
      <c r="CH145" s="198" t="str">
        <f t="shared" si="93"/>
        <v/>
      </c>
      <c r="CI145" s="198" t="str">
        <f t="shared" si="94"/>
        <v/>
      </c>
      <c r="CJ145" s="198" t="str">
        <f t="shared" si="95"/>
        <v/>
      </c>
      <c r="CK145" s="205" t="str">
        <f t="shared" si="96"/>
        <v/>
      </c>
      <c r="CL145" s="204" t="str">
        <f>IF(AND(CE145=リスト!$B$4,CF145=リスト!$F$2),リスト!$B$3,CE145)</f>
        <v/>
      </c>
      <c r="CM145" s="193" t="str">
        <f>IF(CL145=リスト!$B$3,"",IF(CL145=リスト!$B$5,"("&amp;リスト!$F$3&amp;")",CF145))</f>
        <v/>
      </c>
      <c r="CN145" s="196" t="str">
        <f>IF(CL145=リスト!$B$3,"",AF145)</f>
        <v/>
      </c>
      <c r="CO145" s="196" t="str">
        <f>IF(OR(CL145=リスト!$B$3,CL145=リスト!$B$5,CL145=リスト!$B$4),"",CD145)</f>
        <v/>
      </c>
      <c r="CP145" s="196" t="str">
        <f>IF(OR(CL145=リスト!$B$3,CL145=リスト!$B$5),"",IF(CB145&lt;40,40,CB145))</f>
        <v/>
      </c>
      <c r="CQ145" s="203" t="str">
        <f>IF(CL145=リスト!$B$5,リスト!$G$2,"")</f>
        <v/>
      </c>
    </row>
    <row r="146" spans="2:95" ht="26.25" customHeight="1">
      <c r="B146" s="243">
        <v>83</v>
      </c>
      <c r="C146" s="244"/>
      <c r="D146" s="245"/>
      <c r="E146" s="246"/>
      <c r="F146" s="246"/>
      <c r="G146" s="247" t="str">
        <f>IF(AE146=リスト!$C$2,"－",IF(AE146=リスト!$C$3,1.05,""))</f>
        <v/>
      </c>
      <c r="H146" s="246"/>
      <c r="I146" s="246"/>
      <c r="J146" s="246"/>
      <c r="K146" s="246"/>
      <c r="L146" s="246"/>
      <c r="M146" s="246"/>
      <c r="N146" s="246"/>
      <c r="O146" s="246"/>
      <c r="P146" s="246"/>
      <c r="Q146" s="246"/>
      <c r="R146" s="248">
        <f t="shared" si="56"/>
        <v>0</v>
      </c>
      <c r="S146" s="247" t="str">
        <f t="shared" si="57"/>
        <v/>
      </c>
      <c r="T146" s="247"/>
      <c r="U146" s="247"/>
      <c r="V146" s="245" t="str">
        <f t="shared" si="58"/>
        <v/>
      </c>
      <c r="W146" s="245" t="str">
        <f t="shared" si="59"/>
        <v/>
      </c>
      <c r="X146" s="245" t="str">
        <f t="shared" si="60"/>
        <v/>
      </c>
      <c r="Y146" s="245" t="str">
        <f t="shared" si="61"/>
        <v/>
      </c>
      <c r="Z146" s="249" t="str">
        <f t="shared" si="62"/>
        <v/>
      </c>
      <c r="AA146" s="250" t="str">
        <f t="shared" si="63"/>
        <v/>
      </c>
      <c r="AB146" s="250" t="str">
        <f t="shared" si="64"/>
        <v/>
      </c>
      <c r="AC146" s="251" t="str">
        <f t="shared" si="65"/>
        <v/>
      </c>
      <c r="AD146" s="252" t="str">
        <f>IF(OR(C146="",D146=""),"",IF(OR(10&lt;=S146,2.2&lt;F146),リスト!$B$3,IF(OR(D146=リスト!$A$2,F146&lt;0.9,S146&lt;=1.5),リスト!$B$4,リスト!$B$2)))</f>
        <v/>
      </c>
      <c r="AE146" s="253" t="str">
        <f>IF(OR(C146="",AD146=""),"",IF(N146="",リスト!$C$2,リスト!$C$3))</f>
        <v/>
      </c>
      <c r="AF146" s="254" t="str">
        <f>IF(OR(C146="",AD146=""),"",IF(D146&lt;=リスト!$A$5,リスト!$D$2,IF(D146=リスト!$A$6,リスト!$D$3,IF(D146=リスト!$A$7,リスト!$D$4,""))))</f>
        <v/>
      </c>
      <c r="AG146" s="255" t="str" cm="1">
        <f t="array" ref="AG146">IFERROR(INDEX(加味率リスト!$A$2:$J$25,MATCH(D146&amp;AF146,加味率リスト!$A$2:$A$25&amp;加味率リスト!$B$2:$B$25,0),10),"")</f>
        <v/>
      </c>
      <c r="AH146" s="256" t="str">
        <f>IF(S146="","",IF(S146&lt;3,リスト!$E$3,IF(S146&lt;5,リスト!$E$4,IF(S146&lt;7,リスト!$E$5,リスト!$E$6))))</f>
        <v/>
      </c>
      <c r="AI146" s="192" t="str">
        <f t="shared" si="66"/>
        <v/>
      </c>
      <c r="AJ146" s="193" t="str">
        <f t="shared" si="67"/>
        <v/>
      </c>
      <c r="AK146" s="141" t="str">
        <f t="shared" si="68"/>
        <v/>
      </c>
      <c r="AL146" s="194" t="str">
        <f>IFERROR(IF(AD146="","",IF(AE146=リスト!$C$2,"－",ROUND((3.142/4*E146^2*(N146+K146+J146+I146+H146)-3.142/4*(0.82^2*H146+(0.82^2+G146^2)/2*J146+G146^2*K146+(G146^2+E146^2)/2*N146))*(U146*V146+(R146-U146)*W146)/R146,2))),"")</f>
        <v/>
      </c>
      <c r="AM146" s="195" t="str">
        <f>IFERROR(IF(AD146="","",IF(AE146=リスト!$C$2,T146,T146+AL146)),"")</f>
        <v/>
      </c>
      <c r="AN146" s="195" t="str">
        <f>IFERROR(IF(AD146="","",IF(AE146=リスト!$C$2,3.142*E146*U146*AA146*V146*U146/2*TAN(X146/180*3.142),3.142*G146*U146*AA146*V146*U146/2*TAN(X146/180*3.142))),"")</f>
        <v/>
      </c>
      <c r="AO146" s="196" t="str">
        <f t="shared" si="71"/>
        <v/>
      </c>
      <c r="AP146" s="196" t="str">
        <f>IFERROR(IF(AE146=リスト!$C$2,(1-3.142*(E146/((E146+1)*2))^2)*(R146-(1-V146/(Z146+AC146*(W146-Z146)))*U146-(AN146+AM146)/(3.142*(Z146+AC146*(W146-Z146)))*(2/E146)^2)*100,AW146*(AX146-AY146)*100),"")</f>
        <v/>
      </c>
      <c r="AQ146" s="197" t="str">
        <f t="shared" si="72"/>
        <v/>
      </c>
      <c r="AR146" s="195" t="str">
        <f t="shared" si="73"/>
        <v/>
      </c>
      <c r="AS146" s="195" t="str">
        <f t="shared" si="74"/>
        <v/>
      </c>
      <c r="AT146" s="195" t="str">
        <f t="shared" si="75"/>
        <v/>
      </c>
      <c r="AU146" s="193" t="str">
        <f t="shared" si="76"/>
        <v/>
      </c>
      <c r="AV146" s="193" t="str">
        <f>IF(OR(AD146=リスト!$B$3,AD146=リスト!$B$5,許容浮上量&lt;AP146),AD146,リスト!$B$5)</f>
        <v/>
      </c>
      <c r="AW146" s="198" t="str">
        <f t="shared" si="77"/>
        <v/>
      </c>
      <c r="AX146" s="199" t="str">
        <f t="shared" si="78"/>
        <v/>
      </c>
      <c r="AY146" s="205" t="str">
        <f t="shared" si="79"/>
        <v/>
      </c>
      <c r="AZ146" s="204" t="str">
        <f>IF(OR(BO146=リスト!$B$3,BO146=リスト!$B$5,BO146=""),"","10^-2")</f>
        <v/>
      </c>
      <c r="BA146" s="200" t="str">
        <f>IF(OR(BO146=リスト!$B$3,BO146=リスト!$B$5,BO146=""),"",2)</f>
        <v/>
      </c>
      <c r="BB146" s="195" t="str">
        <f>IFERROR(IF(OR(BO146=リスト!$B$3,BO146=リスト!$B$5,BO146=""),"",V146*U146+(R146-U146)/2*(W146-Z146)),"")</f>
        <v/>
      </c>
      <c r="BC146" s="195" t="str">
        <f>IF(OR(BO146=リスト!$B$3,BO146=リスト!$B$5,BO146=""),"",40)</f>
        <v/>
      </c>
      <c r="BD146" s="195" t="str">
        <f t="shared" si="80"/>
        <v/>
      </c>
      <c r="BE146" s="195" t="str">
        <f t="shared" si="81"/>
        <v/>
      </c>
      <c r="BF146" s="195" t="str">
        <f t="shared" si="82"/>
        <v/>
      </c>
      <c r="BG146" s="195" t="str">
        <f>IF(OR(BO146=リスト!$B$3,BO146=リスト!$B$5,BO146=""),"",0.6)</f>
        <v/>
      </c>
      <c r="BH146" s="201" t="str">
        <f>IF(OR(BO146=リスト!$B$3,BO146=リスト!$B$5,BO146=""),"",AG146)</f>
        <v/>
      </c>
      <c r="BI146" s="195" t="str">
        <f>IF(OR(BO146=リスト!$B$3,BO146=リスト!$B$5,BO146=""),"",AM146)</f>
        <v/>
      </c>
      <c r="BJ146" s="195" t="str">
        <f>IF(OR(BO146=リスト!$B$3,BO146=リスト!$B$5,BO146=""),"",AN146)</f>
        <v/>
      </c>
      <c r="BK146" s="202" t="str">
        <f>IFERROR(IF(BM146=リスト!$C$2,(1-3.142*(E146/(2*(E146+1)))^2)*(R146-(1-AG146*V146/(Z146+AG146*BG146*(W146-Z146)))*U146-(AN146+AM146)/(3.142*(Z146+AG146*BG146*(W146-Z146)))*(2/E146)^2)*100,(AW146*(BV146-BX146)*100)),"")</f>
        <v/>
      </c>
      <c r="BL146" s="202" t="str">
        <f>IFERROR(IF(BM146=リスト!$C$2,(1-3.142*(E146/(2*(E146+1)))^2)*(R146-(1-AG146*V146/(Z146+AG146*BG146*(W146-Z146)))*U146-(AN146+BF146+AM146)/(3.142*(Z146+AG146*BG146*(W146-Z146)))*(2/E146)^2)*100,(AW146*(BV146-BW146)*100)),"")</f>
        <v/>
      </c>
      <c r="BM146" s="193" t="str">
        <f>IF(OR(BO146=リスト!$B$3,BO146=リスト!$B$5),"",AU146)</f>
        <v/>
      </c>
      <c r="BN146" s="196" t="str">
        <f>IF(OR(BO146=リスト!$B$3,BO146=リスト!$B$5),"",AF146)</f>
        <v/>
      </c>
      <c r="BO146" s="193" t="str">
        <f t="shared" si="83"/>
        <v/>
      </c>
      <c r="BP146" s="193" t="str">
        <f>IF(OR(BO146=リスト!$B$3,BO146=リスト!$B$5,BO146=""),"",IF(許容浮上量+1&lt;=BK146,リスト!$F$2,リスト!$F$3))</f>
        <v/>
      </c>
      <c r="BQ146" s="202" t="str">
        <f>IF(OR(BO146=リスト!$B$3,BO146=リスト!$B$5,BO146=""),"",20)</f>
        <v/>
      </c>
      <c r="BR146" s="195" t="str">
        <f t="shared" si="84"/>
        <v/>
      </c>
      <c r="BS146" s="195" t="str">
        <f t="shared" si="85"/>
        <v/>
      </c>
      <c r="BT146" s="198" t="str">
        <f t="shared" si="86"/>
        <v/>
      </c>
      <c r="BU146" s="198" t="str">
        <f t="shared" si="87"/>
        <v/>
      </c>
      <c r="BV146" s="198" t="str">
        <f t="shared" si="88"/>
        <v/>
      </c>
      <c r="BW146" s="198" t="str">
        <f t="shared" si="89"/>
        <v/>
      </c>
      <c r="BX146" s="205" t="str">
        <f t="shared" si="90"/>
        <v/>
      </c>
      <c r="BY146" s="206" t="str">
        <f>IFERROR(IF(CC146=リスト!$C$2,(CH146-BZ146/(100*CG146))/CI146*CJ146-AN146-AM146,(CH146-BZ146/(100*AW146))/CI146*CJ146-AN146-AM146),"")</f>
        <v/>
      </c>
      <c r="BZ146" s="196" t="str">
        <f>IF(OR(CE146=リスト!$B$3,CE146=リスト!$B$5,CF146=リスト!$F$3,CE146=""),"",許容浮上量)</f>
        <v/>
      </c>
      <c r="CA146" s="198" t="str">
        <f>IF(OR(CE146=リスト!$B$3,CE146=リスト!$B$5,CF146=リスト!$F$3,CE146=""),"",CK146)</f>
        <v/>
      </c>
      <c r="CB146" s="196" t="str">
        <f t="shared" si="91"/>
        <v/>
      </c>
      <c r="CC146" s="193" t="str">
        <f>IF(OR(CE146=リスト!$B$3,CE146=リスト!$B$5,CF146=リスト!$F$3,CE146=""),"",BM146)</f>
        <v/>
      </c>
      <c r="CD146" s="196" t="str">
        <f>IF(OR(CE146=リスト!$B$3,CE146=リスト!$B$5,CF146=リスト!$F$3,CE146=""),"",AH146)</f>
        <v/>
      </c>
      <c r="CE146" s="193" t="str">
        <f t="shared" si="69"/>
        <v/>
      </c>
      <c r="CF146" s="193" t="str">
        <f t="shared" si="70"/>
        <v/>
      </c>
      <c r="CG146" s="198" t="str">
        <f t="shared" si="92"/>
        <v/>
      </c>
      <c r="CH146" s="198" t="str">
        <f t="shared" si="93"/>
        <v/>
      </c>
      <c r="CI146" s="198" t="str">
        <f t="shared" si="94"/>
        <v/>
      </c>
      <c r="CJ146" s="198" t="str">
        <f t="shared" si="95"/>
        <v/>
      </c>
      <c r="CK146" s="205" t="str">
        <f t="shared" si="96"/>
        <v/>
      </c>
      <c r="CL146" s="204" t="str">
        <f>IF(AND(CE146=リスト!$B$4,CF146=リスト!$F$2),リスト!$B$3,CE146)</f>
        <v/>
      </c>
      <c r="CM146" s="193" t="str">
        <f>IF(CL146=リスト!$B$3,"",IF(CL146=リスト!$B$5,"("&amp;リスト!$F$3&amp;")",CF146))</f>
        <v/>
      </c>
      <c r="CN146" s="196" t="str">
        <f>IF(CL146=リスト!$B$3,"",AF146)</f>
        <v/>
      </c>
      <c r="CO146" s="196" t="str">
        <f>IF(OR(CL146=リスト!$B$3,CL146=リスト!$B$5,CL146=リスト!$B$4),"",CD146)</f>
        <v/>
      </c>
      <c r="CP146" s="196" t="str">
        <f>IF(OR(CL146=リスト!$B$3,CL146=リスト!$B$5),"",IF(CB146&lt;40,40,CB146))</f>
        <v/>
      </c>
      <c r="CQ146" s="203" t="str">
        <f>IF(CL146=リスト!$B$5,リスト!$G$2,"")</f>
        <v/>
      </c>
    </row>
    <row r="147" spans="2:95" ht="26.25" customHeight="1">
      <c r="B147" s="243">
        <v>84</v>
      </c>
      <c r="C147" s="244"/>
      <c r="D147" s="245"/>
      <c r="E147" s="246"/>
      <c r="F147" s="246"/>
      <c r="G147" s="247" t="str">
        <f>IF(AE147=リスト!$C$2,"－",IF(AE147=リスト!$C$3,1.05,""))</f>
        <v/>
      </c>
      <c r="H147" s="246"/>
      <c r="I147" s="246"/>
      <c r="J147" s="246"/>
      <c r="K147" s="246"/>
      <c r="L147" s="246"/>
      <c r="M147" s="246"/>
      <c r="N147" s="246"/>
      <c r="O147" s="246"/>
      <c r="P147" s="246"/>
      <c r="Q147" s="246"/>
      <c r="R147" s="248">
        <f t="shared" si="56"/>
        <v>0</v>
      </c>
      <c r="S147" s="247" t="str">
        <f t="shared" si="57"/>
        <v/>
      </c>
      <c r="T147" s="247"/>
      <c r="U147" s="247"/>
      <c r="V147" s="245" t="str">
        <f t="shared" si="58"/>
        <v/>
      </c>
      <c r="W147" s="245" t="str">
        <f t="shared" si="59"/>
        <v/>
      </c>
      <c r="X147" s="245" t="str">
        <f t="shared" si="60"/>
        <v/>
      </c>
      <c r="Y147" s="245" t="str">
        <f t="shared" si="61"/>
        <v/>
      </c>
      <c r="Z147" s="249" t="str">
        <f t="shared" si="62"/>
        <v/>
      </c>
      <c r="AA147" s="250" t="str">
        <f t="shared" si="63"/>
        <v/>
      </c>
      <c r="AB147" s="250" t="str">
        <f t="shared" si="64"/>
        <v/>
      </c>
      <c r="AC147" s="251" t="str">
        <f t="shared" si="65"/>
        <v/>
      </c>
      <c r="AD147" s="252" t="str">
        <f>IF(OR(C147="",D147=""),"",IF(OR(10&lt;=S147,2.2&lt;F147),リスト!$B$3,IF(OR(D147=リスト!$A$2,F147&lt;0.9,S147&lt;=1.5),リスト!$B$4,リスト!$B$2)))</f>
        <v/>
      </c>
      <c r="AE147" s="253" t="str">
        <f>IF(OR(C147="",AD147=""),"",IF(N147="",リスト!$C$2,リスト!$C$3))</f>
        <v/>
      </c>
      <c r="AF147" s="254" t="str">
        <f>IF(OR(C147="",AD147=""),"",IF(D147&lt;=リスト!$A$5,リスト!$D$2,IF(D147=リスト!$A$6,リスト!$D$3,IF(D147=リスト!$A$7,リスト!$D$4,""))))</f>
        <v/>
      </c>
      <c r="AG147" s="255" t="str" cm="1">
        <f t="array" ref="AG147">IFERROR(INDEX(加味率リスト!$A$2:$J$25,MATCH(D147&amp;AF147,加味率リスト!$A$2:$A$25&amp;加味率リスト!$B$2:$B$25,0),10),"")</f>
        <v/>
      </c>
      <c r="AH147" s="256" t="str">
        <f>IF(S147="","",IF(S147&lt;3,リスト!$E$3,IF(S147&lt;5,リスト!$E$4,IF(S147&lt;7,リスト!$E$5,リスト!$E$6))))</f>
        <v/>
      </c>
      <c r="AI147" s="192" t="str">
        <f t="shared" si="66"/>
        <v/>
      </c>
      <c r="AJ147" s="193" t="str">
        <f t="shared" si="67"/>
        <v/>
      </c>
      <c r="AK147" s="141" t="str">
        <f t="shared" si="68"/>
        <v/>
      </c>
      <c r="AL147" s="194" t="str">
        <f>IFERROR(IF(AD147="","",IF(AE147=リスト!$C$2,"－",ROUND((3.142/4*E147^2*(N147+K147+J147+I147+H147)-3.142/4*(0.82^2*H147+(0.82^2+G147^2)/2*J147+G147^2*K147+(G147^2+E147^2)/2*N147))*(U147*V147+(R147-U147)*W147)/R147,2))),"")</f>
        <v/>
      </c>
      <c r="AM147" s="195" t="str">
        <f>IFERROR(IF(AD147="","",IF(AE147=リスト!$C$2,T147,T147+AL147)),"")</f>
        <v/>
      </c>
      <c r="AN147" s="195" t="str">
        <f>IFERROR(IF(AD147="","",IF(AE147=リスト!$C$2,3.142*E147*U147*AA147*V147*U147/2*TAN(X147/180*3.142),3.142*G147*U147*AA147*V147*U147/2*TAN(X147/180*3.142))),"")</f>
        <v/>
      </c>
      <c r="AO147" s="196" t="str">
        <f t="shared" si="71"/>
        <v/>
      </c>
      <c r="AP147" s="196" t="str">
        <f>IFERROR(IF(AE147=リスト!$C$2,(1-3.142*(E147/((E147+1)*2))^2)*(R147-(1-V147/(Z147+AC147*(W147-Z147)))*U147-(AN147+AM147)/(3.142*(Z147+AC147*(W147-Z147)))*(2/E147)^2)*100,AW147*(AX147-AY147)*100),"")</f>
        <v/>
      </c>
      <c r="AQ147" s="197" t="str">
        <f t="shared" si="72"/>
        <v/>
      </c>
      <c r="AR147" s="195" t="str">
        <f t="shared" si="73"/>
        <v/>
      </c>
      <c r="AS147" s="195" t="str">
        <f t="shared" si="74"/>
        <v/>
      </c>
      <c r="AT147" s="195" t="str">
        <f t="shared" si="75"/>
        <v/>
      </c>
      <c r="AU147" s="193" t="str">
        <f t="shared" si="76"/>
        <v/>
      </c>
      <c r="AV147" s="193" t="str">
        <f>IF(OR(AD147=リスト!$B$3,AD147=リスト!$B$5,許容浮上量&lt;AP147),AD147,リスト!$B$5)</f>
        <v/>
      </c>
      <c r="AW147" s="198" t="str">
        <f t="shared" si="77"/>
        <v/>
      </c>
      <c r="AX147" s="199" t="str">
        <f t="shared" si="78"/>
        <v/>
      </c>
      <c r="AY147" s="205" t="str">
        <f t="shared" si="79"/>
        <v/>
      </c>
      <c r="AZ147" s="204" t="str">
        <f>IF(OR(BO147=リスト!$B$3,BO147=リスト!$B$5,BO147=""),"","10^-2")</f>
        <v/>
      </c>
      <c r="BA147" s="200" t="str">
        <f>IF(OR(BO147=リスト!$B$3,BO147=リスト!$B$5,BO147=""),"",2)</f>
        <v/>
      </c>
      <c r="BB147" s="195" t="str">
        <f>IFERROR(IF(OR(BO147=リスト!$B$3,BO147=リスト!$B$5,BO147=""),"",V147*U147+(R147-U147)/2*(W147-Z147)),"")</f>
        <v/>
      </c>
      <c r="BC147" s="195" t="str">
        <f>IF(OR(BO147=リスト!$B$3,BO147=リスト!$B$5,BO147=""),"",40)</f>
        <v/>
      </c>
      <c r="BD147" s="195" t="str">
        <f t="shared" si="80"/>
        <v/>
      </c>
      <c r="BE147" s="195" t="str">
        <f t="shared" si="81"/>
        <v/>
      </c>
      <c r="BF147" s="195" t="str">
        <f t="shared" si="82"/>
        <v/>
      </c>
      <c r="BG147" s="195" t="str">
        <f>IF(OR(BO147=リスト!$B$3,BO147=リスト!$B$5,BO147=""),"",0.6)</f>
        <v/>
      </c>
      <c r="BH147" s="201" t="str">
        <f>IF(OR(BO147=リスト!$B$3,BO147=リスト!$B$5,BO147=""),"",AG147)</f>
        <v/>
      </c>
      <c r="BI147" s="195" t="str">
        <f>IF(OR(BO147=リスト!$B$3,BO147=リスト!$B$5,BO147=""),"",AM147)</f>
        <v/>
      </c>
      <c r="BJ147" s="195" t="str">
        <f>IF(OR(BO147=リスト!$B$3,BO147=リスト!$B$5,BO147=""),"",AN147)</f>
        <v/>
      </c>
      <c r="BK147" s="202" t="str">
        <f>IFERROR(IF(BM147=リスト!$C$2,(1-3.142*(E147/(2*(E147+1)))^2)*(R147-(1-AG147*V147/(Z147+AG147*BG147*(W147-Z147)))*U147-(AN147+AM147)/(3.142*(Z147+AG147*BG147*(W147-Z147)))*(2/E147)^2)*100,(AW147*(BV147-BX147)*100)),"")</f>
        <v/>
      </c>
      <c r="BL147" s="202" t="str">
        <f>IFERROR(IF(BM147=リスト!$C$2,(1-3.142*(E147/(2*(E147+1)))^2)*(R147-(1-AG147*V147/(Z147+AG147*BG147*(W147-Z147)))*U147-(AN147+BF147+AM147)/(3.142*(Z147+AG147*BG147*(W147-Z147)))*(2/E147)^2)*100,(AW147*(BV147-BW147)*100)),"")</f>
        <v/>
      </c>
      <c r="BM147" s="193" t="str">
        <f>IF(OR(BO147=リスト!$B$3,BO147=リスト!$B$5),"",AU147)</f>
        <v/>
      </c>
      <c r="BN147" s="196" t="str">
        <f>IF(OR(BO147=リスト!$B$3,BO147=リスト!$B$5),"",AF147)</f>
        <v/>
      </c>
      <c r="BO147" s="193" t="str">
        <f t="shared" si="83"/>
        <v/>
      </c>
      <c r="BP147" s="193" t="str">
        <f>IF(OR(BO147=リスト!$B$3,BO147=リスト!$B$5,BO147=""),"",IF(許容浮上量+1&lt;=BK147,リスト!$F$2,リスト!$F$3))</f>
        <v/>
      </c>
      <c r="BQ147" s="202" t="str">
        <f>IF(OR(BO147=リスト!$B$3,BO147=リスト!$B$5,BO147=""),"",20)</f>
        <v/>
      </c>
      <c r="BR147" s="195" t="str">
        <f t="shared" si="84"/>
        <v/>
      </c>
      <c r="BS147" s="195" t="str">
        <f t="shared" si="85"/>
        <v/>
      </c>
      <c r="BT147" s="198" t="str">
        <f t="shared" si="86"/>
        <v/>
      </c>
      <c r="BU147" s="198" t="str">
        <f t="shared" si="87"/>
        <v/>
      </c>
      <c r="BV147" s="198" t="str">
        <f t="shared" si="88"/>
        <v/>
      </c>
      <c r="BW147" s="198" t="str">
        <f t="shared" si="89"/>
        <v/>
      </c>
      <c r="BX147" s="205" t="str">
        <f t="shared" si="90"/>
        <v/>
      </c>
      <c r="BY147" s="206" t="str">
        <f>IFERROR(IF(CC147=リスト!$C$2,(CH147-BZ147/(100*CG147))/CI147*CJ147-AN147-AM147,(CH147-BZ147/(100*AW147))/CI147*CJ147-AN147-AM147),"")</f>
        <v/>
      </c>
      <c r="BZ147" s="196" t="str">
        <f>IF(OR(CE147=リスト!$B$3,CE147=リスト!$B$5,CF147=リスト!$F$3,CE147=""),"",許容浮上量)</f>
        <v/>
      </c>
      <c r="CA147" s="198" t="str">
        <f>IF(OR(CE147=リスト!$B$3,CE147=リスト!$B$5,CF147=リスト!$F$3,CE147=""),"",CK147)</f>
        <v/>
      </c>
      <c r="CB147" s="196" t="str">
        <f t="shared" si="91"/>
        <v/>
      </c>
      <c r="CC147" s="193" t="str">
        <f>IF(OR(CE147=リスト!$B$3,CE147=リスト!$B$5,CF147=リスト!$F$3,CE147=""),"",BM147)</f>
        <v/>
      </c>
      <c r="CD147" s="196" t="str">
        <f>IF(OR(CE147=リスト!$B$3,CE147=リスト!$B$5,CF147=リスト!$F$3,CE147=""),"",AH147)</f>
        <v/>
      </c>
      <c r="CE147" s="193" t="str">
        <f t="shared" si="69"/>
        <v/>
      </c>
      <c r="CF147" s="193" t="str">
        <f t="shared" si="70"/>
        <v/>
      </c>
      <c r="CG147" s="198" t="str">
        <f t="shared" si="92"/>
        <v/>
      </c>
      <c r="CH147" s="198" t="str">
        <f t="shared" si="93"/>
        <v/>
      </c>
      <c r="CI147" s="198" t="str">
        <f t="shared" si="94"/>
        <v/>
      </c>
      <c r="CJ147" s="198" t="str">
        <f t="shared" si="95"/>
        <v/>
      </c>
      <c r="CK147" s="205" t="str">
        <f t="shared" si="96"/>
        <v/>
      </c>
      <c r="CL147" s="204" t="str">
        <f>IF(AND(CE147=リスト!$B$4,CF147=リスト!$F$2),リスト!$B$3,CE147)</f>
        <v/>
      </c>
      <c r="CM147" s="193" t="str">
        <f>IF(CL147=リスト!$B$3,"",IF(CL147=リスト!$B$5,"("&amp;リスト!$F$3&amp;")",CF147))</f>
        <v/>
      </c>
      <c r="CN147" s="196" t="str">
        <f>IF(CL147=リスト!$B$3,"",AF147)</f>
        <v/>
      </c>
      <c r="CO147" s="196" t="str">
        <f>IF(OR(CL147=リスト!$B$3,CL147=リスト!$B$5,CL147=リスト!$B$4),"",CD147)</f>
        <v/>
      </c>
      <c r="CP147" s="196" t="str">
        <f>IF(OR(CL147=リスト!$B$3,CL147=リスト!$B$5),"",IF(CB147&lt;40,40,CB147))</f>
        <v/>
      </c>
      <c r="CQ147" s="203" t="str">
        <f>IF(CL147=リスト!$B$5,リスト!$G$2,"")</f>
        <v/>
      </c>
    </row>
    <row r="148" spans="2:95" ht="26.25" customHeight="1">
      <c r="B148" s="243">
        <v>85</v>
      </c>
      <c r="C148" s="244"/>
      <c r="D148" s="245"/>
      <c r="E148" s="246"/>
      <c r="F148" s="246"/>
      <c r="G148" s="247" t="str">
        <f>IF(AE148=リスト!$C$2,"－",IF(AE148=リスト!$C$3,1.05,""))</f>
        <v/>
      </c>
      <c r="H148" s="246"/>
      <c r="I148" s="246"/>
      <c r="J148" s="246"/>
      <c r="K148" s="246"/>
      <c r="L148" s="246"/>
      <c r="M148" s="246"/>
      <c r="N148" s="246"/>
      <c r="O148" s="246"/>
      <c r="P148" s="246"/>
      <c r="Q148" s="246"/>
      <c r="R148" s="248">
        <f t="shared" si="56"/>
        <v>0</v>
      </c>
      <c r="S148" s="247" t="str">
        <f t="shared" si="57"/>
        <v/>
      </c>
      <c r="T148" s="247"/>
      <c r="U148" s="247"/>
      <c r="V148" s="245" t="str">
        <f t="shared" si="58"/>
        <v/>
      </c>
      <c r="W148" s="245" t="str">
        <f t="shared" si="59"/>
        <v/>
      </c>
      <c r="X148" s="245" t="str">
        <f t="shared" si="60"/>
        <v/>
      </c>
      <c r="Y148" s="245" t="str">
        <f t="shared" si="61"/>
        <v/>
      </c>
      <c r="Z148" s="249" t="str">
        <f t="shared" si="62"/>
        <v/>
      </c>
      <c r="AA148" s="250" t="str">
        <f t="shared" si="63"/>
        <v/>
      </c>
      <c r="AB148" s="250" t="str">
        <f t="shared" si="64"/>
        <v/>
      </c>
      <c r="AC148" s="251" t="str">
        <f t="shared" si="65"/>
        <v/>
      </c>
      <c r="AD148" s="252" t="str">
        <f>IF(OR(C148="",D148=""),"",IF(OR(10&lt;=S148,2.2&lt;F148),リスト!$B$3,IF(OR(D148=リスト!$A$2,F148&lt;0.9,S148&lt;=1.5),リスト!$B$4,リスト!$B$2)))</f>
        <v/>
      </c>
      <c r="AE148" s="253" t="str">
        <f>IF(OR(C148="",AD148=""),"",IF(N148="",リスト!$C$2,リスト!$C$3))</f>
        <v/>
      </c>
      <c r="AF148" s="254" t="str">
        <f>IF(OR(C148="",AD148=""),"",IF(D148&lt;=リスト!$A$5,リスト!$D$2,IF(D148=リスト!$A$6,リスト!$D$3,IF(D148=リスト!$A$7,リスト!$D$4,""))))</f>
        <v/>
      </c>
      <c r="AG148" s="255" t="str" cm="1">
        <f t="array" ref="AG148">IFERROR(INDEX(加味率リスト!$A$2:$J$25,MATCH(D148&amp;AF148,加味率リスト!$A$2:$A$25&amp;加味率リスト!$B$2:$B$25,0),10),"")</f>
        <v/>
      </c>
      <c r="AH148" s="256" t="str">
        <f>IF(S148="","",IF(S148&lt;3,リスト!$E$3,IF(S148&lt;5,リスト!$E$4,IF(S148&lt;7,リスト!$E$5,リスト!$E$6))))</f>
        <v/>
      </c>
      <c r="AI148" s="192" t="str">
        <f t="shared" si="66"/>
        <v/>
      </c>
      <c r="AJ148" s="193" t="str">
        <f t="shared" si="67"/>
        <v/>
      </c>
      <c r="AK148" s="141" t="str">
        <f t="shared" si="68"/>
        <v/>
      </c>
      <c r="AL148" s="194" t="str">
        <f>IFERROR(IF(AD148="","",IF(AE148=リスト!$C$2,"－",ROUND((3.142/4*E148^2*(N148+K148+J148+I148+H148)-3.142/4*(0.82^2*H148+(0.82^2+G148^2)/2*J148+G148^2*K148+(G148^2+E148^2)/2*N148))*(U148*V148+(R148-U148)*W148)/R148,2))),"")</f>
        <v/>
      </c>
      <c r="AM148" s="195" t="str">
        <f>IFERROR(IF(AD148="","",IF(AE148=リスト!$C$2,T148,T148+AL148)),"")</f>
        <v/>
      </c>
      <c r="AN148" s="195" t="str">
        <f>IFERROR(IF(AD148="","",IF(AE148=リスト!$C$2,3.142*E148*U148*AA148*V148*U148/2*TAN(X148/180*3.142),3.142*G148*U148*AA148*V148*U148/2*TAN(X148/180*3.142))),"")</f>
        <v/>
      </c>
      <c r="AO148" s="196" t="str">
        <f t="shared" si="71"/>
        <v/>
      </c>
      <c r="AP148" s="196" t="str">
        <f>IFERROR(IF(AE148=リスト!$C$2,(1-3.142*(E148/((E148+1)*2))^2)*(R148-(1-V148/(Z148+AC148*(W148-Z148)))*U148-(AN148+AM148)/(3.142*(Z148+AC148*(W148-Z148)))*(2/E148)^2)*100,AW148*(AX148-AY148)*100),"")</f>
        <v/>
      </c>
      <c r="AQ148" s="197" t="str">
        <f t="shared" si="72"/>
        <v/>
      </c>
      <c r="AR148" s="195" t="str">
        <f t="shared" si="73"/>
        <v/>
      </c>
      <c r="AS148" s="195" t="str">
        <f t="shared" si="74"/>
        <v/>
      </c>
      <c r="AT148" s="195" t="str">
        <f t="shared" si="75"/>
        <v/>
      </c>
      <c r="AU148" s="193" t="str">
        <f t="shared" si="76"/>
        <v/>
      </c>
      <c r="AV148" s="193" t="str">
        <f>IF(OR(AD148=リスト!$B$3,AD148=リスト!$B$5,許容浮上量&lt;AP148),AD148,リスト!$B$5)</f>
        <v/>
      </c>
      <c r="AW148" s="198" t="str">
        <f t="shared" si="77"/>
        <v/>
      </c>
      <c r="AX148" s="199" t="str">
        <f t="shared" si="78"/>
        <v/>
      </c>
      <c r="AY148" s="205" t="str">
        <f t="shared" si="79"/>
        <v/>
      </c>
      <c r="AZ148" s="204" t="str">
        <f>IF(OR(BO148=リスト!$B$3,BO148=リスト!$B$5,BO148=""),"","10^-2")</f>
        <v/>
      </c>
      <c r="BA148" s="200" t="str">
        <f>IF(OR(BO148=リスト!$B$3,BO148=リスト!$B$5,BO148=""),"",2)</f>
        <v/>
      </c>
      <c r="BB148" s="195" t="str">
        <f>IFERROR(IF(OR(BO148=リスト!$B$3,BO148=リスト!$B$5,BO148=""),"",V148*U148+(R148-U148)/2*(W148-Z148)),"")</f>
        <v/>
      </c>
      <c r="BC148" s="195" t="str">
        <f>IF(OR(BO148=リスト!$B$3,BO148=リスト!$B$5,BO148=""),"",40)</f>
        <v/>
      </c>
      <c r="BD148" s="195" t="str">
        <f t="shared" si="80"/>
        <v/>
      </c>
      <c r="BE148" s="195" t="str">
        <f t="shared" si="81"/>
        <v/>
      </c>
      <c r="BF148" s="195" t="str">
        <f t="shared" si="82"/>
        <v/>
      </c>
      <c r="BG148" s="195" t="str">
        <f>IF(OR(BO148=リスト!$B$3,BO148=リスト!$B$5,BO148=""),"",0.6)</f>
        <v/>
      </c>
      <c r="BH148" s="201" t="str">
        <f>IF(OR(BO148=リスト!$B$3,BO148=リスト!$B$5,BO148=""),"",AG148)</f>
        <v/>
      </c>
      <c r="BI148" s="195" t="str">
        <f>IF(OR(BO148=リスト!$B$3,BO148=リスト!$B$5,BO148=""),"",AM148)</f>
        <v/>
      </c>
      <c r="BJ148" s="195" t="str">
        <f>IF(OR(BO148=リスト!$B$3,BO148=リスト!$B$5,BO148=""),"",AN148)</f>
        <v/>
      </c>
      <c r="BK148" s="202" t="str">
        <f>IFERROR(IF(BM148=リスト!$C$2,(1-3.142*(E148/(2*(E148+1)))^2)*(R148-(1-AG148*V148/(Z148+AG148*BG148*(W148-Z148)))*U148-(AN148+AM148)/(3.142*(Z148+AG148*BG148*(W148-Z148)))*(2/E148)^2)*100,(AW148*(BV148-BX148)*100)),"")</f>
        <v/>
      </c>
      <c r="BL148" s="202" t="str">
        <f>IFERROR(IF(BM148=リスト!$C$2,(1-3.142*(E148/(2*(E148+1)))^2)*(R148-(1-AG148*V148/(Z148+AG148*BG148*(W148-Z148)))*U148-(AN148+BF148+AM148)/(3.142*(Z148+AG148*BG148*(W148-Z148)))*(2/E148)^2)*100,(AW148*(BV148-BW148)*100)),"")</f>
        <v/>
      </c>
      <c r="BM148" s="193" t="str">
        <f>IF(OR(BO148=リスト!$B$3,BO148=リスト!$B$5),"",AU148)</f>
        <v/>
      </c>
      <c r="BN148" s="196" t="str">
        <f>IF(OR(BO148=リスト!$B$3,BO148=リスト!$B$5),"",AF148)</f>
        <v/>
      </c>
      <c r="BO148" s="193" t="str">
        <f t="shared" si="83"/>
        <v/>
      </c>
      <c r="BP148" s="193" t="str">
        <f>IF(OR(BO148=リスト!$B$3,BO148=リスト!$B$5,BO148=""),"",IF(許容浮上量+1&lt;=BK148,リスト!$F$2,リスト!$F$3))</f>
        <v/>
      </c>
      <c r="BQ148" s="202" t="str">
        <f>IF(OR(BO148=リスト!$B$3,BO148=リスト!$B$5,BO148=""),"",20)</f>
        <v/>
      </c>
      <c r="BR148" s="195" t="str">
        <f t="shared" si="84"/>
        <v/>
      </c>
      <c r="BS148" s="195" t="str">
        <f t="shared" si="85"/>
        <v/>
      </c>
      <c r="BT148" s="198" t="str">
        <f t="shared" si="86"/>
        <v/>
      </c>
      <c r="BU148" s="198" t="str">
        <f t="shared" si="87"/>
        <v/>
      </c>
      <c r="BV148" s="198" t="str">
        <f t="shared" si="88"/>
        <v/>
      </c>
      <c r="BW148" s="198" t="str">
        <f t="shared" si="89"/>
        <v/>
      </c>
      <c r="BX148" s="205" t="str">
        <f t="shared" si="90"/>
        <v/>
      </c>
      <c r="BY148" s="206" t="str">
        <f>IFERROR(IF(CC148=リスト!$C$2,(CH148-BZ148/(100*CG148))/CI148*CJ148-AN148-AM148,(CH148-BZ148/(100*AW148))/CI148*CJ148-AN148-AM148),"")</f>
        <v/>
      </c>
      <c r="BZ148" s="196" t="str">
        <f>IF(OR(CE148=リスト!$B$3,CE148=リスト!$B$5,CF148=リスト!$F$3,CE148=""),"",許容浮上量)</f>
        <v/>
      </c>
      <c r="CA148" s="198" t="str">
        <f>IF(OR(CE148=リスト!$B$3,CE148=リスト!$B$5,CF148=リスト!$F$3,CE148=""),"",CK148)</f>
        <v/>
      </c>
      <c r="CB148" s="196" t="str">
        <f t="shared" si="91"/>
        <v/>
      </c>
      <c r="CC148" s="193" t="str">
        <f>IF(OR(CE148=リスト!$B$3,CE148=リスト!$B$5,CF148=リスト!$F$3,CE148=""),"",BM148)</f>
        <v/>
      </c>
      <c r="CD148" s="196" t="str">
        <f>IF(OR(CE148=リスト!$B$3,CE148=リスト!$B$5,CF148=リスト!$F$3,CE148=""),"",AH148)</f>
        <v/>
      </c>
      <c r="CE148" s="193" t="str">
        <f t="shared" si="69"/>
        <v/>
      </c>
      <c r="CF148" s="193" t="str">
        <f t="shared" si="70"/>
        <v/>
      </c>
      <c r="CG148" s="198" t="str">
        <f t="shared" si="92"/>
        <v/>
      </c>
      <c r="CH148" s="198" t="str">
        <f t="shared" si="93"/>
        <v/>
      </c>
      <c r="CI148" s="198" t="str">
        <f t="shared" si="94"/>
        <v/>
      </c>
      <c r="CJ148" s="198" t="str">
        <f t="shared" si="95"/>
        <v/>
      </c>
      <c r="CK148" s="205" t="str">
        <f t="shared" si="96"/>
        <v/>
      </c>
      <c r="CL148" s="204" t="str">
        <f>IF(AND(CE148=リスト!$B$4,CF148=リスト!$F$2),リスト!$B$3,CE148)</f>
        <v/>
      </c>
      <c r="CM148" s="193" t="str">
        <f>IF(CL148=リスト!$B$3,"",IF(CL148=リスト!$B$5,"("&amp;リスト!$F$3&amp;")",CF148))</f>
        <v/>
      </c>
      <c r="CN148" s="196" t="str">
        <f>IF(CL148=リスト!$B$3,"",AF148)</f>
        <v/>
      </c>
      <c r="CO148" s="196" t="str">
        <f>IF(OR(CL148=リスト!$B$3,CL148=リスト!$B$5,CL148=リスト!$B$4),"",CD148)</f>
        <v/>
      </c>
      <c r="CP148" s="196" t="str">
        <f>IF(OR(CL148=リスト!$B$3,CL148=リスト!$B$5),"",IF(CB148&lt;40,40,CB148))</f>
        <v/>
      </c>
      <c r="CQ148" s="203" t="str">
        <f>IF(CL148=リスト!$B$5,リスト!$G$2,"")</f>
        <v/>
      </c>
    </row>
    <row r="149" spans="2:95" ht="26.25" customHeight="1">
      <c r="B149" s="243">
        <v>86</v>
      </c>
      <c r="C149" s="244"/>
      <c r="D149" s="245"/>
      <c r="E149" s="246"/>
      <c r="F149" s="246"/>
      <c r="G149" s="247" t="str">
        <f>IF(AE149=リスト!$C$2,"－",IF(AE149=リスト!$C$3,1.05,""))</f>
        <v/>
      </c>
      <c r="H149" s="246"/>
      <c r="I149" s="246"/>
      <c r="J149" s="246"/>
      <c r="K149" s="246"/>
      <c r="L149" s="246"/>
      <c r="M149" s="246"/>
      <c r="N149" s="246"/>
      <c r="O149" s="246"/>
      <c r="P149" s="246"/>
      <c r="Q149" s="246"/>
      <c r="R149" s="248">
        <f t="shared" si="56"/>
        <v>0</v>
      </c>
      <c r="S149" s="247" t="str">
        <f t="shared" si="57"/>
        <v/>
      </c>
      <c r="T149" s="247"/>
      <c r="U149" s="247"/>
      <c r="V149" s="245" t="str">
        <f t="shared" si="58"/>
        <v/>
      </c>
      <c r="W149" s="245" t="str">
        <f t="shared" si="59"/>
        <v/>
      </c>
      <c r="X149" s="245" t="str">
        <f t="shared" si="60"/>
        <v/>
      </c>
      <c r="Y149" s="245" t="str">
        <f t="shared" si="61"/>
        <v/>
      </c>
      <c r="Z149" s="249" t="str">
        <f t="shared" si="62"/>
        <v/>
      </c>
      <c r="AA149" s="250" t="str">
        <f t="shared" si="63"/>
        <v/>
      </c>
      <c r="AB149" s="250" t="str">
        <f t="shared" si="64"/>
        <v/>
      </c>
      <c r="AC149" s="251" t="str">
        <f t="shared" si="65"/>
        <v/>
      </c>
      <c r="AD149" s="252" t="str">
        <f>IF(OR(C149="",D149=""),"",IF(OR(10&lt;=S149,2.2&lt;F149),リスト!$B$3,IF(OR(D149=リスト!$A$2,F149&lt;0.9,S149&lt;=1.5),リスト!$B$4,リスト!$B$2)))</f>
        <v/>
      </c>
      <c r="AE149" s="253" t="str">
        <f>IF(OR(C149="",AD149=""),"",IF(N149="",リスト!$C$2,リスト!$C$3))</f>
        <v/>
      </c>
      <c r="AF149" s="254" t="str">
        <f>IF(OR(C149="",AD149=""),"",IF(D149&lt;=リスト!$A$5,リスト!$D$2,IF(D149=リスト!$A$6,リスト!$D$3,IF(D149=リスト!$A$7,リスト!$D$4,""))))</f>
        <v/>
      </c>
      <c r="AG149" s="255" t="str" cm="1">
        <f t="array" ref="AG149">IFERROR(INDEX(加味率リスト!$A$2:$J$25,MATCH(D149&amp;AF149,加味率リスト!$A$2:$A$25&amp;加味率リスト!$B$2:$B$25,0),10),"")</f>
        <v/>
      </c>
      <c r="AH149" s="256" t="str">
        <f>IF(S149="","",IF(S149&lt;3,リスト!$E$3,IF(S149&lt;5,リスト!$E$4,IF(S149&lt;7,リスト!$E$5,リスト!$E$6))))</f>
        <v/>
      </c>
      <c r="AI149" s="192" t="str">
        <f t="shared" si="66"/>
        <v/>
      </c>
      <c r="AJ149" s="193" t="str">
        <f t="shared" si="67"/>
        <v/>
      </c>
      <c r="AK149" s="141" t="str">
        <f t="shared" si="68"/>
        <v/>
      </c>
      <c r="AL149" s="194" t="str">
        <f>IFERROR(IF(AD149="","",IF(AE149=リスト!$C$2,"－",ROUND((3.142/4*E149^2*(N149+K149+J149+I149+H149)-3.142/4*(0.82^2*H149+(0.82^2+G149^2)/2*J149+G149^2*K149+(G149^2+E149^2)/2*N149))*(U149*V149+(R149-U149)*W149)/R149,2))),"")</f>
        <v/>
      </c>
      <c r="AM149" s="195" t="str">
        <f>IFERROR(IF(AD149="","",IF(AE149=リスト!$C$2,T149,T149+AL149)),"")</f>
        <v/>
      </c>
      <c r="AN149" s="195" t="str">
        <f>IFERROR(IF(AD149="","",IF(AE149=リスト!$C$2,3.142*E149*U149*AA149*V149*U149/2*TAN(X149/180*3.142),3.142*G149*U149*AA149*V149*U149/2*TAN(X149/180*3.142))),"")</f>
        <v/>
      </c>
      <c r="AO149" s="196" t="str">
        <f t="shared" si="71"/>
        <v/>
      </c>
      <c r="AP149" s="196" t="str">
        <f>IFERROR(IF(AE149=リスト!$C$2,(1-3.142*(E149/((E149+1)*2))^2)*(R149-(1-V149/(Z149+AC149*(W149-Z149)))*U149-(AN149+AM149)/(3.142*(Z149+AC149*(W149-Z149)))*(2/E149)^2)*100,AW149*(AX149-AY149)*100),"")</f>
        <v/>
      </c>
      <c r="AQ149" s="197" t="str">
        <f t="shared" si="72"/>
        <v/>
      </c>
      <c r="AR149" s="195" t="str">
        <f t="shared" si="73"/>
        <v/>
      </c>
      <c r="AS149" s="195" t="str">
        <f t="shared" si="74"/>
        <v/>
      </c>
      <c r="AT149" s="195" t="str">
        <f t="shared" si="75"/>
        <v/>
      </c>
      <c r="AU149" s="193" t="str">
        <f t="shared" si="76"/>
        <v/>
      </c>
      <c r="AV149" s="193" t="str">
        <f>IF(OR(AD149=リスト!$B$3,AD149=リスト!$B$5,許容浮上量&lt;AP149),AD149,リスト!$B$5)</f>
        <v/>
      </c>
      <c r="AW149" s="198" t="str">
        <f t="shared" si="77"/>
        <v/>
      </c>
      <c r="AX149" s="199" t="str">
        <f t="shared" si="78"/>
        <v/>
      </c>
      <c r="AY149" s="205" t="str">
        <f t="shared" si="79"/>
        <v/>
      </c>
      <c r="AZ149" s="204" t="str">
        <f>IF(OR(BO149=リスト!$B$3,BO149=リスト!$B$5,BO149=""),"","10^-2")</f>
        <v/>
      </c>
      <c r="BA149" s="200" t="str">
        <f>IF(OR(BO149=リスト!$B$3,BO149=リスト!$B$5,BO149=""),"",2)</f>
        <v/>
      </c>
      <c r="BB149" s="195" t="str">
        <f>IFERROR(IF(OR(BO149=リスト!$B$3,BO149=リスト!$B$5,BO149=""),"",V149*U149+(R149-U149)/2*(W149-Z149)),"")</f>
        <v/>
      </c>
      <c r="BC149" s="195" t="str">
        <f>IF(OR(BO149=リスト!$B$3,BO149=リスト!$B$5,BO149=""),"",40)</f>
        <v/>
      </c>
      <c r="BD149" s="195" t="str">
        <f t="shared" si="80"/>
        <v/>
      </c>
      <c r="BE149" s="195" t="str">
        <f t="shared" si="81"/>
        <v/>
      </c>
      <c r="BF149" s="195" t="str">
        <f t="shared" si="82"/>
        <v/>
      </c>
      <c r="BG149" s="195" t="str">
        <f>IF(OR(BO149=リスト!$B$3,BO149=リスト!$B$5,BO149=""),"",0.6)</f>
        <v/>
      </c>
      <c r="BH149" s="201" t="str">
        <f>IF(OR(BO149=リスト!$B$3,BO149=リスト!$B$5,BO149=""),"",AG149)</f>
        <v/>
      </c>
      <c r="BI149" s="195" t="str">
        <f>IF(OR(BO149=リスト!$B$3,BO149=リスト!$B$5,BO149=""),"",AM149)</f>
        <v/>
      </c>
      <c r="BJ149" s="195" t="str">
        <f>IF(OR(BO149=リスト!$B$3,BO149=リスト!$B$5,BO149=""),"",AN149)</f>
        <v/>
      </c>
      <c r="BK149" s="202" t="str">
        <f>IFERROR(IF(BM149=リスト!$C$2,(1-3.142*(E149/(2*(E149+1)))^2)*(R149-(1-AG149*V149/(Z149+AG149*BG149*(W149-Z149)))*U149-(AN149+AM149)/(3.142*(Z149+AG149*BG149*(W149-Z149)))*(2/E149)^2)*100,(AW149*(BV149-BX149)*100)),"")</f>
        <v/>
      </c>
      <c r="BL149" s="202" t="str">
        <f>IFERROR(IF(BM149=リスト!$C$2,(1-3.142*(E149/(2*(E149+1)))^2)*(R149-(1-AG149*V149/(Z149+AG149*BG149*(W149-Z149)))*U149-(AN149+BF149+AM149)/(3.142*(Z149+AG149*BG149*(W149-Z149)))*(2/E149)^2)*100,(AW149*(BV149-BW149)*100)),"")</f>
        <v/>
      </c>
      <c r="BM149" s="193" t="str">
        <f>IF(OR(BO149=リスト!$B$3,BO149=リスト!$B$5),"",AU149)</f>
        <v/>
      </c>
      <c r="BN149" s="196" t="str">
        <f>IF(OR(BO149=リスト!$B$3,BO149=リスト!$B$5),"",AF149)</f>
        <v/>
      </c>
      <c r="BO149" s="193" t="str">
        <f t="shared" si="83"/>
        <v/>
      </c>
      <c r="BP149" s="193" t="str">
        <f>IF(OR(BO149=リスト!$B$3,BO149=リスト!$B$5,BO149=""),"",IF(許容浮上量+1&lt;=BK149,リスト!$F$2,リスト!$F$3))</f>
        <v/>
      </c>
      <c r="BQ149" s="202" t="str">
        <f>IF(OR(BO149=リスト!$B$3,BO149=リスト!$B$5,BO149=""),"",20)</f>
        <v/>
      </c>
      <c r="BR149" s="195" t="str">
        <f t="shared" si="84"/>
        <v/>
      </c>
      <c r="BS149" s="195" t="str">
        <f t="shared" si="85"/>
        <v/>
      </c>
      <c r="BT149" s="198" t="str">
        <f t="shared" si="86"/>
        <v/>
      </c>
      <c r="BU149" s="198" t="str">
        <f t="shared" si="87"/>
        <v/>
      </c>
      <c r="BV149" s="198" t="str">
        <f t="shared" si="88"/>
        <v/>
      </c>
      <c r="BW149" s="198" t="str">
        <f t="shared" si="89"/>
        <v/>
      </c>
      <c r="BX149" s="205" t="str">
        <f t="shared" si="90"/>
        <v/>
      </c>
      <c r="BY149" s="206" t="str">
        <f>IFERROR(IF(CC149=リスト!$C$2,(CH149-BZ149/(100*CG149))/CI149*CJ149-AN149-AM149,(CH149-BZ149/(100*AW149))/CI149*CJ149-AN149-AM149),"")</f>
        <v/>
      </c>
      <c r="BZ149" s="196" t="str">
        <f>IF(OR(CE149=リスト!$B$3,CE149=リスト!$B$5,CF149=リスト!$F$3,CE149=""),"",許容浮上量)</f>
        <v/>
      </c>
      <c r="CA149" s="198" t="str">
        <f>IF(OR(CE149=リスト!$B$3,CE149=リスト!$B$5,CF149=リスト!$F$3,CE149=""),"",CK149)</f>
        <v/>
      </c>
      <c r="CB149" s="196" t="str">
        <f t="shared" si="91"/>
        <v/>
      </c>
      <c r="CC149" s="193" t="str">
        <f>IF(OR(CE149=リスト!$B$3,CE149=リスト!$B$5,CF149=リスト!$F$3,CE149=""),"",BM149)</f>
        <v/>
      </c>
      <c r="CD149" s="196" t="str">
        <f>IF(OR(CE149=リスト!$B$3,CE149=リスト!$B$5,CF149=リスト!$F$3,CE149=""),"",AH149)</f>
        <v/>
      </c>
      <c r="CE149" s="193" t="str">
        <f t="shared" si="69"/>
        <v/>
      </c>
      <c r="CF149" s="193" t="str">
        <f t="shared" si="70"/>
        <v/>
      </c>
      <c r="CG149" s="198" t="str">
        <f t="shared" si="92"/>
        <v/>
      </c>
      <c r="CH149" s="198" t="str">
        <f t="shared" si="93"/>
        <v/>
      </c>
      <c r="CI149" s="198" t="str">
        <f t="shared" si="94"/>
        <v/>
      </c>
      <c r="CJ149" s="198" t="str">
        <f t="shared" si="95"/>
        <v/>
      </c>
      <c r="CK149" s="205" t="str">
        <f t="shared" si="96"/>
        <v/>
      </c>
      <c r="CL149" s="204" t="str">
        <f>IF(AND(CE149=リスト!$B$4,CF149=リスト!$F$2),リスト!$B$3,CE149)</f>
        <v/>
      </c>
      <c r="CM149" s="193" t="str">
        <f>IF(CL149=リスト!$B$3,"",IF(CL149=リスト!$B$5,"("&amp;リスト!$F$3&amp;")",CF149))</f>
        <v/>
      </c>
      <c r="CN149" s="196" t="str">
        <f>IF(CL149=リスト!$B$3,"",AF149)</f>
        <v/>
      </c>
      <c r="CO149" s="196" t="str">
        <f>IF(OR(CL149=リスト!$B$3,CL149=リスト!$B$5,CL149=リスト!$B$4),"",CD149)</f>
        <v/>
      </c>
      <c r="CP149" s="196" t="str">
        <f>IF(OR(CL149=リスト!$B$3,CL149=リスト!$B$5),"",IF(CB149&lt;40,40,CB149))</f>
        <v/>
      </c>
      <c r="CQ149" s="203" t="str">
        <f>IF(CL149=リスト!$B$5,リスト!$G$2,"")</f>
        <v/>
      </c>
    </row>
    <row r="150" spans="2:95" ht="26.25" customHeight="1">
      <c r="B150" s="243">
        <v>87</v>
      </c>
      <c r="C150" s="244"/>
      <c r="D150" s="245"/>
      <c r="E150" s="246"/>
      <c r="F150" s="246"/>
      <c r="G150" s="247" t="str">
        <f>IF(AE150=リスト!$C$2,"－",IF(AE150=リスト!$C$3,1.05,""))</f>
        <v/>
      </c>
      <c r="H150" s="246"/>
      <c r="I150" s="246"/>
      <c r="J150" s="246"/>
      <c r="K150" s="246"/>
      <c r="L150" s="246"/>
      <c r="M150" s="246"/>
      <c r="N150" s="246"/>
      <c r="O150" s="246"/>
      <c r="P150" s="246"/>
      <c r="Q150" s="246"/>
      <c r="R150" s="248">
        <f t="shared" si="56"/>
        <v>0</v>
      </c>
      <c r="S150" s="247" t="str">
        <f t="shared" si="57"/>
        <v/>
      </c>
      <c r="T150" s="247"/>
      <c r="U150" s="247"/>
      <c r="V150" s="245" t="str">
        <f t="shared" si="58"/>
        <v/>
      </c>
      <c r="W150" s="245" t="str">
        <f t="shared" si="59"/>
        <v/>
      </c>
      <c r="X150" s="245" t="str">
        <f t="shared" si="60"/>
        <v/>
      </c>
      <c r="Y150" s="245" t="str">
        <f t="shared" si="61"/>
        <v/>
      </c>
      <c r="Z150" s="249" t="str">
        <f t="shared" si="62"/>
        <v/>
      </c>
      <c r="AA150" s="250" t="str">
        <f t="shared" si="63"/>
        <v/>
      </c>
      <c r="AB150" s="250" t="str">
        <f t="shared" si="64"/>
        <v/>
      </c>
      <c r="AC150" s="251" t="str">
        <f t="shared" si="65"/>
        <v/>
      </c>
      <c r="AD150" s="252" t="str">
        <f>IF(OR(C150="",D150=""),"",IF(OR(10&lt;=S150,2.2&lt;F150),リスト!$B$3,IF(OR(D150=リスト!$A$2,F150&lt;0.9,S150&lt;=1.5),リスト!$B$4,リスト!$B$2)))</f>
        <v/>
      </c>
      <c r="AE150" s="253" t="str">
        <f>IF(OR(C150="",AD150=""),"",IF(N150="",リスト!$C$2,リスト!$C$3))</f>
        <v/>
      </c>
      <c r="AF150" s="254" t="str">
        <f>IF(OR(C150="",AD150=""),"",IF(D150&lt;=リスト!$A$5,リスト!$D$2,IF(D150=リスト!$A$6,リスト!$D$3,IF(D150=リスト!$A$7,リスト!$D$4,""))))</f>
        <v/>
      </c>
      <c r="AG150" s="255" t="str" cm="1">
        <f t="array" ref="AG150">IFERROR(INDEX(加味率リスト!$A$2:$J$25,MATCH(D150&amp;AF150,加味率リスト!$A$2:$A$25&amp;加味率リスト!$B$2:$B$25,0),10),"")</f>
        <v/>
      </c>
      <c r="AH150" s="256" t="str">
        <f>IF(S150="","",IF(S150&lt;3,リスト!$E$3,IF(S150&lt;5,リスト!$E$4,IF(S150&lt;7,リスト!$E$5,リスト!$E$6))))</f>
        <v/>
      </c>
      <c r="AI150" s="192" t="str">
        <f t="shared" si="66"/>
        <v/>
      </c>
      <c r="AJ150" s="193" t="str">
        <f t="shared" si="67"/>
        <v/>
      </c>
      <c r="AK150" s="141" t="str">
        <f t="shared" si="68"/>
        <v/>
      </c>
      <c r="AL150" s="194" t="str">
        <f>IFERROR(IF(AD150="","",IF(AE150=リスト!$C$2,"－",ROUND((3.142/4*E150^2*(N150+K150+J150+I150+H150)-3.142/4*(0.82^2*H150+(0.82^2+G150^2)/2*J150+G150^2*K150+(G150^2+E150^2)/2*N150))*(U150*V150+(R150-U150)*W150)/R150,2))),"")</f>
        <v/>
      </c>
      <c r="AM150" s="195" t="str">
        <f>IFERROR(IF(AD150="","",IF(AE150=リスト!$C$2,T150,T150+AL150)),"")</f>
        <v/>
      </c>
      <c r="AN150" s="195" t="str">
        <f>IFERROR(IF(AD150="","",IF(AE150=リスト!$C$2,3.142*E150*U150*AA150*V150*U150/2*TAN(X150/180*3.142),3.142*G150*U150*AA150*V150*U150/2*TAN(X150/180*3.142))),"")</f>
        <v/>
      </c>
      <c r="AO150" s="196" t="str">
        <f t="shared" si="71"/>
        <v/>
      </c>
      <c r="AP150" s="196" t="str">
        <f>IFERROR(IF(AE150=リスト!$C$2,(1-3.142*(E150/((E150+1)*2))^2)*(R150-(1-V150/(Z150+AC150*(W150-Z150)))*U150-(AN150+AM150)/(3.142*(Z150+AC150*(W150-Z150)))*(2/E150)^2)*100,AW150*(AX150-AY150)*100),"")</f>
        <v/>
      </c>
      <c r="AQ150" s="197" t="str">
        <f t="shared" si="72"/>
        <v/>
      </c>
      <c r="AR150" s="195" t="str">
        <f t="shared" si="73"/>
        <v/>
      </c>
      <c r="AS150" s="195" t="str">
        <f t="shared" si="74"/>
        <v/>
      </c>
      <c r="AT150" s="195" t="str">
        <f t="shared" si="75"/>
        <v/>
      </c>
      <c r="AU150" s="193" t="str">
        <f t="shared" si="76"/>
        <v/>
      </c>
      <c r="AV150" s="193" t="str">
        <f>IF(OR(AD150=リスト!$B$3,AD150=リスト!$B$5,許容浮上量&lt;AP150),AD150,リスト!$B$5)</f>
        <v/>
      </c>
      <c r="AW150" s="198" t="str">
        <f t="shared" si="77"/>
        <v/>
      </c>
      <c r="AX150" s="199" t="str">
        <f t="shared" si="78"/>
        <v/>
      </c>
      <c r="AY150" s="205" t="str">
        <f t="shared" si="79"/>
        <v/>
      </c>
      <c r="AZ150" s="204" t="str">
        <f>IF(OR(BO150=リスト!$B$3,BO150=リスト!$B$5,BO150=""),"","10^-2")</f>
        <v/>
      </c>
      <c r="BA150" s="200" t="str">
        <f>IF(OR(BO150=リスト!$B$3,BO150=リスト!$B$5,BO150=""),"",2)</f>
        <v/>
      </c>
      <c r="BB150" s="195" t="str">
        <f>IFERROR(IF(OR(BO150=リスト!$B$3,BO150=リスト!$B$5,BO150=""),"",V150*U150+(R150-U150)/2*(W150-Z150)),"")</f>
        <v/>
      </c>
      <c r="BC150" s="195" t="str">
        <f>IF(OR(BO150=リスト!$B$3,BO150=リスト!$B$5,BO150=""),"",40)</f>
        <v/>
      </c>
      <c r="BD150" s="195" t="str">
        <f t="shared" si="80"/>
        <v/>
      </c>
      <c r="BE150" s="195" t="str">
        <f t="shared" si="81"/>
        <v/>
      </c>
      <c r="BF150" s="195" t="str">
        <f t="shared" si="82"/>
        <v/>
      </c>
      <c r="BG150" s="195" t="str">
        <f>IF(OR(BO150=リスト!$B$3,BO150=リスト!$B$5,BO150=""),"",0.6)</f>
        <v/>
      </c>
      <c r="BH150" s="201" t="str">
        <f>IF(OR(BO150=リスト!$B$3,BO150=リスト!$B$5,BO150=""),"",AG150)</f>
        <v/>
      </c>
      <c r="BI150" s="195" t="str">
        <f>IF(OR(BO150=リスト!$B$3,BO150=リスト!$B$5,BO150=""),"",AM150)</f>
        <v/>
      </c>
      <c r="BJ150" s="195" t="str">
        <f>IF(OR(BO150=リスト!$B$3,BO150=リスト!$B$5,BO150=""),"",AN150)</f>
        <v/>
      </c>
      <c r="BK150" s="202" t="str">
        <f>IFERROR(IF(BM150=リスト!$C$2,(1-3.142*(E150/(2*(E150+1)))^2)*(R150-(1-AG150*V150/(Z150+AG150*BG150*(W150-Z150)))*U150-(AN150+AM150)/(3.142*(Z150+AG150*BG150*(W150-Z150)))*(2/E150)^2)*100,(AW150*(BV150-BX150)*100)),"")</f>
        <v/>
      </c>
      <c r="BL150" s="202" t="str">
        <f>IFERROR(IF(BM150=リスト!$C$2,(1-3.142*(E150/(2*(E150+1)))^2)*(R150-(1-AG150*V150/(Z150+AG150*BG150*(W150-Z150)))*U150-(AN150+BF150+AM150)/(3.142*(Z150+AG150*BG150*(W150-Z150)))*(2/E150)^2)*100,(AW150*(BV150-BW150)*100)),"")</f>
        <v/>
      </c>
      <c r="BM150" s="193" t="str">
        <f>IF(OR(BO150=リスト!$B$3,BO150=リスト!$B$5),"",AU150)</f>
        <v/>
      </c>
      <c r="BN150" s="196" t="str">
        <f>IF(OR(BO150=リスト!$B$3,BO150=リスト!$B$5),"",AF150)</f>
        <v/>
      </c>
      <c r="BO150" s="193" t="str">
        <f t="shared" si="83"/>
        <v/>
      </c>
      <c r="BP150" s="193" t="str">
        <f>IF(OR(BO150=リスト!$B$3,BO150=リスト!$B$5,BO150=""),"",IF(許容浮上量+1&lt;=BK150,リスト!$F$2,リスト!$F$3))</f>
        <v/>
      </c>
      <c r="BQ150" s="202" t="str">
        <f>IF(OR(BO150=リスト!$B$3,BO150=リスト!$B$5,BO150=""),"",20)</f>
        <v/>
      </c>
      <c r="BR150" s="195" t="str">
        <f t="shared" si="84"/>
        <v/>
      </c>
      <c r="BS150" s="195" t="str">
        <f t="shared" si="85"/>
        <v/>
      </c>
      <c r="BT150" s="198" t="str">
        <f t="shared" si="86"/>
        <v/>
      </c>
      <c r="BU150" s="198" t="str">
        <f t="shared" si="87"/>
        <v/>
      </c>
      <c r="BV150" s="198" t="str">
        <f t="shared" si="88"/>
        <v/>
      </c>
      <c r="BW150" s="198" t="str">
        <f t="shared" si="89"/>
        <v/>
      </c>
      <c r="BX150" s="205" t="str">
        <f t="shared" si="90"/>
        <v/>
      </c>
      <c r="BY150" s="206" t="str">
        <f>IFERROR(IF(CC150=リスト!$C$2,(CH150-BZ150/(100*CG150))/CI150*CJ150-AN150-AM150,(CH150-BZ150/(100*AW150))/CI150*CJ150-AN150-AM150),"")</f>
        <v/>
      </c>
      <c r="BZ150" s="196" t="str">
        <f>IF(OR(CE150=リスト!$B$3,CE150=リスト!$B$5,CF150=リスト!$F$3,CE150=""),"",許容浮上量)</f>
        <v/>
      </c>
      <c r="CA150" s="198" t="str">
        <f>IF(OR(CE150=リスト!$B$3,CE150=リスト!$B$5,CF150=リスト!$F$3,CE150=""),"",CK150)</f>
        <v/>
      </c>
      <c r="CB150" s="196" t="str">
        <f t="shared" si="91"/>
        <v/>
      </c>
      <c r="CC150" s="193" t="str">
        <f>IF(OR(CE150=リスト!$B$3,CE150=リスト!$B$5,CF150=リスト!$F$3,CE150=""),"",BM150)</f>
        <v/>
      </c>
      <c r="CD150" s="196" t="str">
        <f>IF(OR(CE150=リスト!$B$3,CE150=リスト!$B$5,CF150=リスト!$F$3,CE150=""),"",AH150)</f>
        <v/>
      </c>
      <c r="CE150" s="193" t="str">
        <f t="shared" si="69"/>
        <v/>
      </c>
      <c r="CF150" s="193" t="str">
        <f t="shared" si="70"/>
        <v/>
      </c>
      <c r="CG150" s="198" t="str">
        <f t="shared" si="92"/>
        <v/>
      </c>
      <c r="CH150" s="198" t="str">
        <f t="shared" si="93"/>
        <v/>
      </c>
      <c r="CI150" s="198" t="str">
        <f t="shared" si="94"/>
        <v/>
      </c>
      <c r="CJ150" s="198" t="str">
        <f t="shared" si="95"/>
        <v/>
      </c>
      <c r="CK150" s="205" t="str">
        <f t="shared" si="96"/>
        <v/>
      </c>
      <c r="CL150" s="204" t="str">
        <f>IF(AND(CE150=リスト!$B$4,CF150=リスト!$F$2),リスト!$B$3,CE150)</f>
        <v/>
      </c>
      <c r="CM150" s="193" t="str">
        <f>IF(CL150=リスト!$B$3,"",IF(CL150=リスト!$B$5,"("&amp;リスト!$F$3&amp;")",CF150))</f>
        <v/>
      </c>
      <c r="CN150" s="196" t="str">
        <f>IF(CL150=リスト!$B$3,"",AF150)</f>
        <v/>
      </c>
      <c r="CO150" s="196" t="str">
        <f>IF(OR(CL150=リスト!$B$3,CL150=リスト!$B$5,CL150=リスト!$B$4),"",CD150)</f>
        <v/>
      </c>
      <c r="CP150" s="196" t="str">
        <f>IF(OR(CL150=リスト!$B$3,CL150=リスト!$B$5),"",IF(CB150&lt;40,40,CB150))</f>
        <v/>
      </c>
      <c r="CQ150" s="203" t="str">
        <f>IF(CL150=リスト!$B$5,リスト!$G$2,"")</f>
        <v/>
      </c>
    </row>
    <row r="151" spans="2:95" ht="26.25" customHeight="1">
      <c r="B151" s="243">
        <v>88</v>
      </c>
      <c r="C151" s="244"/>
      <c r="D151" s="245"/>
      <c r="E151" s="246"/>
      <c r="F151" s="246"/>
      <c r="G151" s="247" t="str">
        <f>IF(AE151=リスト!$C$2,"－",IF(AE151=リスト!$C$3,1.05,""))</f>
        <v/>
      </c>
      <c r="H151" s="246"/>
      <c r="I151" s="246"/>
      <c r="J151" s="246"/>
      <c r="K151" s="246"/>
      <c r="L151" s="246"/>
      <c r="M151" s="246"/>
      <c r="N151" s="246"/>
      <c r="O151" s="246"/>
      <c r="P151" s="246"/>
      <c r="Q151" s="246"/>
      <c r="R151" s="248">
        <f t="shared" si="56"/>
        <v>0</v>
      </c>
      <c r="S151" s="247" t="str">
        <f t="shared" si="57"/>
        <v/>
      </c>
      <c r="T151" s="247"/>
      <c r="U151" s="247"/>
      <c r="V151" s="245" t="str">
        <f t="shared" si="58"/>
        <v/>
      </c>
      <c r="W151" s="245" t="str">
        <f t="shared" si="59"/>
        <v/>
      </c>
      <c r="X151" s="245" t="str">
        <f t="shared" si="60"/>
        <v/>
      </c>
      <c r="Y151" s="245" t="str">
        <f t="shared" si="61"/>
        <v/>
      </c>
      <c r="Z151" s="249" t="str">
        <f t="shared" si="62"/>
        <v/>
      </c>
      <c r="AA151" s="250" t="str">
        <f t="shared" si="63"/>
        <v/>
      </c>
      <c r="AB151" s="250" t="str">
        <f t="shared" si="64"/>
        <v/>
      </c>
      <c r="AC151" s="251" t="str">
        <f t="shared" si="65"/>
        <v/>
      </c>
      <c r="AD151" s="252" t="str">
        <f>IF(OR(C151="",D151=""),"",IF(OR(10&lt;=S151,2.2&lt;F151),リスト!$B$3,IF(OR(D151=リスト!$A$2,F151&lt;0.9,S151&lt;=1.5),リスト!$B$4,リスト!$B$2)))</f>
        <v/>
      </c>
      <c r="AE151" s="253" t="str">
        <f>IF(OR(C151="",AD151=""),"",IF(N151="",リスト!$C$2,リスト!$C$3))</f>
        <v/>
      </c>
      <c r="AF151" s="254" t="str">
        <f>IF(OR(C151="",AD151=""),"",IF(D151&lt;=リスト!$A$5,リスト!$D$2,IF(D151=リスト!$A$6,リスト!$D$3,IF(D151=リスト!$A$7,リスト!$D$4,""))))</f>
        <v/>
      </c>
      <c r="AG151" s="255" t="str" cm="1">
        <f t="array" ref="AG151">IFERROR(INDEX(加味率リスト!$A$2:$J$25,MATCH(D151&amp;AF151,加味率リスト!$A$2:$A$25&amp;加味率リスト!$B$2:$B$25,0),10),"")</f>
        <v/>
      </c>
      <c r="AH151" s="256" t="str">
        <f>IF(S151="","",IF(S151&lt;3,リスト!$E$3,IF(S151&lt;5,リスト!$E$4,IF(S151&lt;7,リスト!$E$5,リスト!$E$6))))</f>
        <v/>
      </c>
      <c r="AI151" s="192" t="str">
        <f t="shared" si="66"/>
        <v/>
      </c>
      <c r="AJ151" s="193" t="str">
        <f t="shared" si="67"/>
        <v/>
      </c>
      <c r="AK151" s="141" t="str">
        <f t="shared" si="68"/>
        <v/>
      </c>
      <c r="AL151" s="194" t="str">
        <f>IFERROR(IF(AD151="","",IF(AE151=リスト!$C$2,"－",ROUND((3.142/4*E151^2*(N151+K151+J151+I151+H151)-3.142/4*(0.82^2*H151+(0.82^2+G151^2)/2*J151+G151^2*K151+(G151^2+E151^2)/2*N151))*(U151*V151+(R151-U151)*W151)/R151,2))),"")</f>
        <v/>
      </c>
      <c r="AM151" s="195" t="str">
        <f>IFERROR(IF(AD151="","",IF(AE151=リスト!$C$2,T151,T151+AL151)),"")</f>
        <v/>
      </c>
      <c r="AN151" s="195" t="str">
        <f>IFERROR(IF(AD151="","",IF(AE151=リスト!$C$2,3.142*E151*U151*AA151*V151*U151/2*TAN(X151/180*3.142),3.142*G151*U151*AA151*V151*U151/2*TAN(X151/180*3.142))),"")</f>
        <v/>
      </c>
      <c r="AO151" s="196" t="str">
        <f t="shared" si="71"/>
        <v/>
      </c>
      <c r="AP151" s="196" t="str">
        <f>IFERROR(IF(AE151=リスト!$C$2,(1-3.142*(E151/((E151+1)*2))^2)*(R151-(1-V151/(Z151+AC151*(W151-Z151)))*U151-(AN151+AM151)/(3.142*(Z151+AC151*(W151-Z151)))*(2/E151)^2)*100,AW151*(AX151-AY151)*100),"")</f>
        <v/>
      </c>
      <c r="AQ151" s="197" t="str">
        <f t="shared" si="72"/>
        <v/>
      </c>
      <c r="AR151" s="195" t="str">
        <f t="shared" si="73"/>
        <v/>
      </c>
      <c r="AS151" s="195" t="str">
        <f t="shared" si="74"/>
        <v/>
      </c>
      <c r="AT151" s="195" t="str">
        <f t="shared" si="75"/>
        <v/>
      </c>
      <c r="AU151" s="193" t="str">
        <f t="shared" si="76"/>
        <v/>
      </c>
      <c r="AV151" s="193" t="str">
        <f>IF(OR(AD151=リスト!$B$3,AD151=リスト!$B$5,許容浮上量&lt;AP151),AD151,リスト!$B$5)</f>
        <v/>
      </c>
      <c r="AW151" s="198" t="str">
        <f t="shared" si="77"/>
        <v/>
      </c>
      <c r="AX151" s="199" t="str">
        <f t="shared" si="78"/>
        <v/>
      </c>
      <c r="AY151" s="205" t="str">
        <f t="shared" si="79"/>
        <v/>
      </c>
      <c r="AZ151" s="204" t="str">
        <f>IF(OR(BO151=リスト!$B$3,BO151=リスト!$B$5,BO151=""),"","10^-2")</f>
        <v/>
      </c>
      <c r="BA151" s="200" t="str">
        <f>IF(OR(BO151=リスト!$B$3,BO151=リスト!$B$5,BO151=""),"",2)</f>
        <v/>
      </c>
      <c r="BB151" s="195" t="str">
        <f>IFERROR(IF(OR(BO151=リスト!$B$3,BO151=リスト!$B$5,BO151=""),"",V151*U151+(R151-U151)/2*(W151-Z151)),"")</f>
        <v/>
      </c>
      <c r="BC151" s="195" t="str">
        <f>IF(OR(BO151=リスト!$B$3,BO151=リスト!$B$5,BO151=""),"",40)</f>
        <v/>
      </c>
      <c r="BD151" s="195" t="str">
        <f t="shared" si="80"/>
        <v/>
      </c>
      <c r="BE151" s="195" t="str">
        <f t="shared" si="81"/>
        <v/>
      </c>
      <c r="BF151" s="195" t="str">
        <f t="shared" si="82"/>
        <v/>
      </c>
      <c r="BG151" s="195" t="str">
        <f>IF(OR(BO151=リスト!$B$3,BO151=リスト!$B$5,BO151=""),"",0.6)</f>
        <v/>
      </c>
      <c r="BH151" s="201" t="str">
        <f>IF(OR(BO151=リスト!$B$3,BO151=リスト!$B$5,BO151=""),"",AG151)</f>
        <v/>
      </c>
      <c r="BI151" s="195" t="str">
        <f>IF(OR(BO151=リスト!$B$3,BO151=リスト!$B$5,BO151=""),"",AM151)</f>
        <v/>
      </c>
      <c r="BJ151" s="195" t="str">
        <f>IF(OR(BO151=リスト!$B$3,BO151=リスト!$B$5,BO151=""),"",AN151)</f>
        <v/>
      </c>
      <c r="BK151" s="202" t="str">
        <f>IFERROR(IF(BM151=リスト!$C$2,(1-3.142*(E151/(2*(E151+1)))^2)*(R151-(1-AG151*V151/(Z151+AG151*BG151*(W151-Z151)))*U151-(AN151+AM151)/(3.142*(Z151+AG151*BG151*(W151-Z151)))*(2/E151)^2)*100,(AW151*(BV151-BX151)*100)),"")</f>
        <v/>
      </c>
      <c r="BL151" s="202" t="str">
        <f>IFERROR(IF(BM151=リスト!$C$2,(1-3.142*(E151/(2*(E151+1)))^2)*(R151-(1-AG151*V151/(Z151+AG151*BG151*(W151-Z151)))*U151-(AN151+BF151+AM151)/(3.142*(Z151+AG151*BG151*(W151-Z151)))*(2/E151)^2)*100,(AW151*(BV151-BW151)*100)),"")</f>
        <v/>
      </c>
      <c r="BM151" s="193" t="str">
        <f>IF(OR(BO151=リスト!$B$3,BO151=リスト!$B$5),"",AU151)</f>
        <v/>
      </c>
      <c r="BN151" s="196" t="str">
        <f>IF(OR(BO151=リスト!$B$3,BO151=リスト!$B$5),"",AF151)</f>
        <v/>
      </c>
      <c r="BO151" s="193" t="str">
        <f t="shared" si="83"/>
        <v/>
      </c>
      <c r="BP151" s="193" t="str">
        <f>IF(OR(BO151=リスト!$B$3,BO151=リスト!$B$5,BO151=""),"",IF(許容浮上量+1&lt;=BK151,リスト!$F$2,リスト!$F$3))</f>
        <v/>
      </c>
      <c r="BQ151" s="202" t="str">
        <f>IF(OR(BO151=リスト!$B$3,BO151=リスト!$B$5,BO151=""),"",20)</f>
        <v/>
      </c>
      <c r="BR151" s="195" t="str">
        <f t="shared" si="84"/>
        <v/>
      </c>
      <c r="BS151" s="195" t="str">
        <f t="shared" si="85"/>
        <v/>
      </c>
      <c r="BT151" s="198" t="str">
        <f t="shared" si="86"/>
        <v/>
      </c>
      <c r="BU151" s="198" t="str">
        <f t="shared" si="87"/>
        <v/>
      </c>
      <c r="BV151" s="198" t="str">
        <f t="shared" si="88"/>
        <v/>
      </c>
      <c r="BW151" s="198" t="str">
        <f t="shared" si="89"/>
        <v/>
      </c>
      <c r="BX151" s="205" t="str">
        <f t="shared" si="90"/>
        <v/>
      </c>
      <c r="BY151" s="206" t="str">
        <f>IFERROR(IF(CC151=リスト!$C$2,(CH151-BZ151/(100*CG151))/CI151*CJ151-AN151-AM151,(CH151-BZ151/(100*AW151))/CI151*CJ151-AN151-AM151),"")</f>
        <v/>
      </c>
      <c r="BZ151" s="196" t="str">
        <f>IF(OR(CE151=リスト!$B$3,CE151=リスト!$B$5,CF151=リスト!$F$3,CE151=""),"",許容浮上量)</f>
        <v/>
      </c>
      <c r="CA151" s="198" t="str">
        <f>IF(OR(CE151=リスト!$B$3,CE151=リスト!$B$5,CF151=リスト!$F$3,CE151=""),"",CK151)</f>
        <v/>
      </c>
      <c r="CB151" s="196" t="str">
        <f t="shared" si="91"/>
        <v/>
      </c>
      <c r="CC151" s="193" t="str">
        <f>IF(OR(CE151=リスト!$B$3,CE151=リスト!$B$5,CF151=リスト!$F$3,CE151=""),"",BM151)</f>
        <v/>
      </c>
      <c r="CD151" s="196" t="str">
        <f>IF(OR(CE151=リスト!$B$3,CE151=リスト!$B$5,CF151=リスト!$F$3,CE151=""),"",AH151)</f>
        <v/>
      </c>
      <c r="CE151" s="193" t="str">
        <f t="shared" si="69"/>
        <v/>
      </c>
      <c r="CF151" s="193" t="str">
        <f t="shared" si="70"/>
        <v/>
      </c>
      <c r="CG151" s="198" t="str">
        <f t="shared" si="92"/>
        <v/>
      </c>
      <c r="CH151" s="198" t="str">
        <f t="shared" si="93"/>
        <v/>
      </c>
      <c r="CI151" s="198" t="str">
        <f t="shared" si="94"/>
        <v/>
      </c>
      <c r="CJ151" s="198" t="str">
        <f t="shared" si="95"/>
        <v/>
      </c>
      <c r="CK151" s="205" t="str">
        <f t="shared" si="96"/>
        <v/>
      </c>
      <c r="CL151" s="204" t="str">
        <f>IF(AND(CE151=リスト!$B$4,CF151=リスト!$F$2),リスト!$B$3,CE151)</f>
        <v/>
      </c>
      <c r="CM151" s="193" t="str">
        <f>IF(CL151=リスト!$B$3,"",IF(CL151=リスト!$B$5,"("&amp;リスト!$F$3&amp;")",CF151))</f>
        <v/>
      </c>
      <c r="CN151" s="196" t="str">
        <f>IF(CL151=リスト!$B$3,"",AF151)</f>
        <v/>
      </c>
      <c r="CO151" s="196" t="str">
        <f>IF(OR(CL151=リスト!$B$3,CL151=リスト!$B$5,CL151=リスト!$B$4),"",CD151)</f>
        <v/>
      </c>
      <c r="CP151" s="196" t="str">
        <f>IF(OR(CL151=リスト!$B$3,CL151=リスト!$B$5),"",IF(CB151&lt;40,40,CB151))</f>
        <v/>
      </c>
      <c r="CQ151" s="203" t="str">
        <f>IF(CL151=リスト!$B$5,リスト!$G$2,"")</f>
        <v/>
      </c>
    </row>
    <row r="152" spans="2:95" ht="26.25" customHeight="1">
      <c r="B152" s="243">
        <v>89</v>
      </c>
      <c r="C152" s="244"/>
      <c r="D152" s="245"/>
      <c r="E152" s="246"/>
      <c r="F152" s="246"/>
      <c r="G152" s="247" t="str">
        <f>IF(AE152=リスト!$C$2,"－",IF(AE152=リスト!$C$3,1.05,""))</f>
        <v/>
      </c>
      <c r="H152" s="246"/>
      <c r="I152" s="246"/>
      <c r="J152" s="246"/>
      <c r="K152" s="246"/>
      <c r="L152" s="246"/>
      <c r="M152" s="246"/>
      <c r="N152" s="246"/>
      <c r="O152" s="246"/>
      <c r="P152" s="246"/>
      <c r="Q152" s="246"/>
      <c r="R152" s="248">
        <f t="shared" si="56"/>
        <v>0</v>
      </c>
      <c r="S152" s="247" t="str">
        <f t="shared" si="57"/>
        <v/>
      </c>
      <c r="T152" s="247"/>
      <c r="U152" s="247"/>
      <c r="V152" s="245" t="str">
        <f t="shared" si="58"/>
        <v/>
      </c>
      <c r="W152" s="245" t="str">
        <f t="shared" si="59"/>
        <v/>
      </c>
      <c r="X152" s="245" t="str">
        <f t="shared" si="60"/>
        <v/>
      </c>
      <c r="Y152" s="245" t="str">
        <f t="shared" si="61"/>
        <v/>
      </c>
      <c r="Z152" s="249" t="str">
        <f t="shared" si="62"/>
        <v/>
      </c>
      <c r="AA152" s="250" t="str">
        <f t="shared" si="63"/>
        <v/>
      </c>
      <c r="AB152" s="250" t="str">
        <f t="shared" si="64"/>
        <v/>
      </c>
      <c r="AC152" s="251" t="str">
        <f t="shared" si="65"/>
        <v/>
      </c>
      <c r="AD152" s="252" t="str">
        <f>IF(OR(C152="",D152=""),"",IF(OR(10&lt;=S152,2.2&lt;F152),リスト!$B$3,IF(OR(D152=リスト!$A$2,F152&lt;0.9,S152&lt;=1.5),リスト!$B$4,リスト!$B$2)))</f>
        <v/>
      </c>
      <c r="AE152" s="253" t="str">
        <f>IF(OR(C152="",AD152=""),"",IF(N152="",リスト!$C$2,リスト!$C$3))</f>
        <v/>
      </c>
      <c r="AF152" s="254" t="str">
        <f>IF(OR(C152="",AD152=""),"",IF(D152&lt;=リスト!$A$5,リスト!$D$2,IF(D152=リスト!$A$6,リスト!$D$3,IF(D152=リスト!$A$7,リスト!$D$4,""))))</f>
        <v/>
      </c>
      <c r="AG152" s="255" t="str" cm="1">
        <f t="array" ref="AG152">IFERROR(INDEX(加味率リスト!$A$2:$J$25,MATCH(D152&amp;AF152,加味率リスト!$A$2:$A$25&amp;加味率リスト!$B$2:$B$25,0),10),"")</f>
        <v/>
      </c>
      <c r="AH152" s="256" t="str">
        <f>IF(S152="","",IF(S152&lt;3,リスト!$E$3,IF(S152&lt;5,リスト!$E$4,IF(S152&lt;7,リスト!$E$5,リスト!$E$6))))</f>
        <v/>
      </c>
      <c r="AI152" s="192" t="str">
        <f t="shared" si="66"/>
        <v/>
      </c>
      <c r="AJ152" s="193" t="str">
        <f t="shared" si="67"/>
        <v/>
      </c>
      <c r="AK152" s="141" t="str">
        <f t="shared" si="68"/>
        <v/>
      </c>
      <c r="AL152" s="194" t="str">
        <f>IFERROR(IF(AD152="","",IF(AE152=リスト!$C$2,"－",ROUND((3.142/4*E152^2*(N152+K152+J152+I152+H152)-3.142/4*(0.82^2*H152+(0.82^2+G152^2)/2*J152+G152^2*K152+(G152^2+E152^2)/2*N152))*(U152*V152+(R152-U152)*W152)/R152,2))),"")</f>
        <v/>
      </c>
      <c r="AM152" s="195" t="str">
        <f>IFERROR(IF(AD152="","",IF(AE152=リスト!$C$2,T152,T152+AL152)),"")</f>
        <v/>
      </c>
      <c r="AN152" s="195" t="str">
        <f>IFERROR(IF(AD152="","",IF(AE152=リスト!$C$2,3.142*E152*U152*AA152*V152*U152/2*TAN(X152/180*3.142),3.142*G152*U152*AA152*V152*U152/2*TAN(X152/180*3.142))),"")</f>
        <v/>
      </c>
      <c r="AO152" s="196" t="str">
        <f t="shared" si="71"/>
        <v/>
      </c>
      <c r="AP152" s="196" t="str">
        <f>IFERROR(IF(AE152=リスト!$C$2,(1-3.142*(E152/((E152+1)*2))^2)*(R152-(1-V152/(Z152+AC152*(W152-Z152)))*U152-(AN152+AM152)/(3.142*(Z152+AC152*(W152-Z152)))*(2/E152)^2)*100,AW152*(AX152-AY152)*100),"")</f>
        <v/>
      </c>
      <c r="AQ152" s="197" t="str">
        <f t="shared" si="72"/>
        <v/>
      </c>
      <c r="AR152" s="195" t="str">
        <f t="shared" si="73"/>
        <v/>
      </c>
      <c r="AS152" s="195" t="str">
        <f t="shared" si="74"/>
        <v/>
      </c>
      <c r="AT152" s="195" t="str">
        <f t="shared" si="75"/>
        <v/>
      </c>
      <c r="AU152" s="193" t="str">
        <f t="shared" si="76"/>
        <v/>
      </c>
      <c r="AV152" s="193" t="str">
        <f>IF(OR(AD152=リスト!$B$3,AD152=リスト!$B$5,許容浮上量&lt;AP152),AD152,リスト!$B$5)</f>
        <v/>
      </c>
      <c r="AW152" s="198" t="str">
        <f t="shared" si="77"/>
        <v/>
      </c>
      <c r="AX152" s="199" t="str">
        <f t="shared" si="78"/>
        <v/>
      </c>
      <c r="AY152" s="205" t="str">
        <f t="shared" si="79"/>
        <v/>
      </c>
      <c r="AZ152" s="204" t="str">
        <f>IF(OR(BO152=リスト!$B$3,BO152=リスト!$B$5,BO152=""),"","10^-2")</f>
        <v/>
      </c>
      <c r="BA152" s="200" t="str">
        <f>IF(OR(BO152=リスト!$B$3,BO152=リスト!$B$5,BO152=""),"",2)</f>
        <v/>
      </c>
      <c r="BB152" s="195" t="str">
        <f>IFERROR(IF(OR(BO152=リスト!$B$3,BO152=リスト!$B$5,BO152=""),"",V152*U152+(R152-U152)/2*(W152-Z152)),"")</f>
        <v/>
      </c>
      <c r="BC152" s="195" t="str">
        <f>IF(OR(BO152=リスト!$B$3,BO152=リスト!$B$5,BO152=""),"",40)</f>
        <v/>
      </c>
      <c r="BD152" s="195" t="str">
        <f t="shared" si="80"/>
        <v/>
      </c>
      <c r="BE152" s="195" t="str">
        <f t="shared" si="81"/>
        <v/>
      </c>
      <c r="BF152" s="195" t="str">
        <f t="shared" si="82"/>
        <v/>
      </c>
      <c r="BG152" s="195" t="str">
        <f>IF(OR(BO152=リスト!$B$3,BO152=リスト!$B$5,BO152=""),"",0.6)</f>
        <v/>
      </c>
      <c r="BH152" s="201" t="str">
        <f>IF(OR(BO152=リスト!$B$3,BO152=リスト!$B$5,BO152=""),"",AG152)</f>
        <v/>
      </c>
      <c r="BI152" s="195" t="str">
        <f>IF(OR(BO152=リスト!$B$3,BO152=リスト!$B$5,BO152=""),"",AM152)</f>
        <v/>
      </c>
      <c r="BJ152" s="195" t="str">
        <f>IF(OR(BO152=リスト!$B$3,BO152=リスト!$B$5,BO152=""),"",AN152)</f>
        <v/>
      </c>
      <c r="BK152" s="202" t="str">
        <f>IFERROR(IF(BM152=リスト!$C$2,(1-3.142*(E152/(2*(E152+1)))^2)*(R152-(1-AG152*V152/(Z152+AG152*BG152*(W152-Z152)))*U152-(AN152+AM152)/(3.142*(Z152+AG152*BG152*(W152-Z152)))*(2/E152)^2)*100,(AW152*(BV152-BX152)*100)),"")</f>
        <v/>
      </c>
      <c r="BL152" s="202" t="str">
        <f>IFERROR(IF(BM152=リスト!$C$2,(1-3.142*(E152/(2*(E152+1)))^2)*(R152-(1-AG152*V152/(Z152+AG152*BG152*(W152-Z152)))*U152-(AN152+BF152+AM152)/(3.142*(Z152+AG152*BG152*(W152-Z152)))*(2/E152)^2)*100,(AW152*(BV152-BW152)*100)),"")</f>
        <v/>
      </c>
      <c r="BM152" s="193" t="str">
        <f>IF(OR(BO152=リスト!$B$3,BO152=リスト!$B$5),"",AU152)</f>
        <v/>
      </c>
      <c r="BN152" s="196" t="str">
        <f>IF(OR(BO152=リスト!$B$3,BO152=リスト!$B$5),"",AF152)</f>
        <v/>
      </c>
      <c r="BO152" s="193" t="str">
        <f t="shared" si="83"/>
        <v/>
      </c>
      <c r="BP152" s="193" t="str">
        <f>IF(OR(BO152=リスト!$B$3,BO152=リスト!$B$5,BO152=""),"",IF(許容浮上量+1&lt;=BK152,リスト!$F$2,リスト!$F$3))</f>
        <v/>
      </c>
      <c r="BQ152" s="202" t="str">
        <f>IF(OR(BO152=リスト!$B$3,BO152=リスト!$B$5,BO152=""),"",20)</f>
        <v/>
      </c>
      <c r="BR152" s="195" t="str">
        <f t="shared" si="84"/>
        <v/>
      </c>
      <c r="BS152" s="195" t="str">
        <f t="shared" si="85"/>
        <v/>
      </c>
      <c r="BT152" s="198" t="str">
        <f t="shared" si="86"/>
        <v/>
      </c>
      <c r="BU152" s="198" t="str">
        <f t="shared" si="87"/>
        <v/>
      </c>
      <c r="BV152" s="198" t="str">
        <f t="shared" si="88"/>
        <v/>
      </c>
      <c r="BW152" s="198" t="str">
        <f t="shared" si="89"/>
        <v/>
      </c>
      <c r="BX152" s="205" t="str">
        <f t="shared" si="90"/>
        <v/>
      </c>
      <c r="BY152" s="206" t="str">
        <f>IFERROR(IF(CC152=リスト!$C$2,(CH152-BZ152/(100*CG152))/CI152*CJ152-AN152-AM152,(CH152-BZ152/(100*AW152))/CI152*CJ152-AN152-AM152),"")</f>
        <v/>
      </c>
      <c r="BZ152" s="196" t="str">
        <f>IF(OR(CE152=リスト!$B$3,CE152=リスト!$B$5,CF152=リスト!$F$3,CE152=""),"",許容浮上量)</f>
        <v/>
      </c>
      <c r="CA152" s="198" t="str">
        <f>IF(OR(CE152=リスト!$B$3,CE152=リスト!$B$5,CF152=リスト!$F$3,CE152=""),"",CK152)</f>
        <v/>
      </c>
      <c r="CB152" s="196" t="str">
        <f t="shared" si="91"/>
        <v/>
      </c>
      <c r="CC152" s="193" t="str">
        <f>IF(OR(CE152=リスト!$B$3,CE152=リスト!$B$5,CF152=リスト!$F$3,CE152=""),"",BM152)</f>
        <v/>
      </c>
      <c r="CD152" s="196" t="str">
        <f>IF(OR(CE152=リスト!$B$3,CE152=リスト!$B$5,CF152=リスト!$F$3,CE152=""),"",AH152)</f>
        <v/>
      </c>
      <c r="CE152" s="193" t="str">
        <f t="shared" si="69"/>
        <v/>
      </c>
      <c r="CF152" s="193" t="str">
        <f t="shared" si="70"/>
        <v/>
      </c>
      <c r="CG152" s="198" t="str">
        <f t="shared" si="92"/>
        <v/>
      </c>
      <c r="CH152" s="198" t="str">
        <f t="shared" si="93"/>
        <v/>
      </c>
      <c r="CI152" s="198" t="str">
        <f t="shared" si="94"/>
        <v/>
      </c>
      <c r="CJ152" s="198" t="str">
        <f t="shared" si="95"/>
        <v/>
      </c>
      <c r="CK152" s="205" t="str">
        <f t="shared" si="96"/>
        <v/>
      </c>
      <c r="CL152" s="204" t="str">
        <f>IF(AND(CE152=リスト!$B$4,CF152=リスト!$F$2),リスト!$B$3,CE152)</f>
        <v/>
      </c>
      <c r="CM152" s="193" t="str">
        <f>IF(CL152=リスト!$B$3,"",IF(CL152=リスト!$B$5,"("&amp;リスト!$F$3&amp;")",CF152))</f>
        <v/>
      </c>
      <c r="CN152" s="196" t="str">
        <f>IF(CL152=リスト!$B$3,"",AF152)</f>
        <v/>
      </c>
      <c r="CO152" s="196" t="str">
        <f>IF(OR(CL152=リスト!$B$3,CL152=リスト!$B$5,CL152=リスト!$B$4),"",CD152)</f>
        <v/>
      </c>
      <c r="CP152" s="196" t="str">
        <f>IF(OR(CL152=リスト!$B$3,CL152=リスト!$B$5),"",IF(CB152&lt;40,40,CB152))</f>
        <v/>
      </c>
      <c r="CQ152" s="203" t="str">
        <f>IF(CL152=リスト!$B$5,リスト!$G$2,"")</f>
        <v/>
      </c>
    </row>
    <row r="153" spans="2:95" ht="26.25" customHeight="1">
      <c r="B153" s="243">
        <v>90</v>
      </c>
      <c r="C153" s="244"/>
      <c r="D153" s="245"/>
      <c r="E153" s="246"/>
      <c r="F153" s="246"/>
      <c r="G153" s="247" t="str">
        <f>IF(AE153=リスト!$C$2,"－",IF(AE153=リスト!$C$3,1.05,""))</f>
        <v/>
      </c>
      <c r="H153" s="246"/>
      <c r="I153" s="246"/>
      <c r="J153" s="246"/>
      <c r="K153" s="246"/>
      <c r="L153" s="246"/>
      <c r="M153" s="246"/>
      <c r="N153" s="246"/>
      <c r="O153" s="246"/>
      <c r="P153" s="246"/>
      <c r="Q153" s="246"/>
      <c r="R153" s="248">
        <f t="shared" si="56"/>
        <v>0</v>
      </c>
      <c r="S153" s="247" t="str">
        <f t="shared" si="57"/>
        <v/>
      </c>
      <c r="T153" s="247"/>
      <c r="U153" s="247"/>
      <c r="V153" s="245" t="str">
        <f t="shared" si="58"/>
        <v/>
      </c>
      <c r="W153" s="245" t="str">
        <f t="shared" si="59"/>
        <v/>
      </c>
      <c r="X153" s="245" t="str">
        <f t="shared" si="60"/>
        <v/>
      </c>
      <c r="Y153" s="245" t="str">
        <f t="shared" si="61"/>
        <v/>
      </c>
      <c r="Z153" s="249" t="str">
        <f t="shared" si="62"/>
        <v/>
      </c>
      <c r="AA153" s="250" t="str">
        <f t="shared" si="63"/>
        <v/>
      </c>
      <c r="AB153" s="250" t="str">
        <f t="shared" si="64"/>
        <v/>
      </c>
      <c r="AC153" s="251" t="str">
        <f t="shared" si="65"/>
        <v/>
      </c>
      <c r="AD153" s="252" t="str">
        <f>IF(OR(C153="",D153=""),"",IF(OR(10&lt;=S153,2.2&lt;F153),リスト!$B$3,IF(OR(D153=リスト!$A$2,F153&lt;0.9,S153&lt;=1.5),リスト!$B$4,リスト!$B$2)))</f>
        <v/>
      </c>
      <c r="AE153" s="253" t="str">
        <f>IF(OR(C153="",AD153=""),"",IF(N153="",リスト!$C$2,リスト!$C$3))</f>
        <v/>
      </c>
      <c r="AF153" s="254" t="str">
        <f>IF(OR(C153="",AD153=""),"",IF(D153&lt;=リスト!$A$5,リスト!$D$2,IF(D153=リスト!$A$6,リスト!$D$3,IF(D153=リスト!$A$7,リスト!$D$4,""))))</f>
        <v/>
      </c>
      <c r="AG153" s="255" t="str" cm="1">
        <f t="array" ref="AG153">IFERROR(INDEX(加味率リスト!$A$2:$J$25,MATCH(D153&amp;AF153,加味率リスト!$A$2:$A$25&amp;加味率リスト!$B$2:$B$25,0),10),"")</f>
        <v/>
      </c>
      <c r="AH153" s="256" t="str">
        <f>IF(S153="","",IF(S153&lt;3,リスト!$E$3,IF(S153&lt;5,リスト!$E$4,IF(S153&lt;7,リスト!$E$5,リスト!$E$6))))</f>
        <v/>
      </c>
      <c r="AI153" s="192" t="str">
        <f t="shared" si="66"/>
        <v/>
      </c>
      <c r="AJ153" s="193" t="str">
        <f t="shared" si="67"/>
        <v/>
      </c>
      <c r="AK153" s="141" t="str">
        <f t="shared" si="68"/>
        <v/>
      </c>
      <c r="AL153" s="194" t="str">
        <f>IFERROR(IF(AD153="","",IF(AE153=リスト!$C$2,"－",ROUND((3.142/4*E153^2*(N153+K153+J153+I153+H153)-3.142/4*(0.82^2*H153+(0.82^2+G153^2)/2*J153+G153^2*K153+(G153^2+E153^2)/2*N153))*(U153*V153+(R153-U153)*W153)/R153,2))),"")</f>
        <v/>
      </c>
      <c r="AM153" s="195" t="str">
        <f>IFERROR(IF(AD153="","",IF(AE153=リスト!$C$2,T153,T153+AL153)),"")</f>
        <v/>
      </c>
      <c r="AN153" s="195" t="str">
        <f>IFERROR(IF(AD153="","",IF(AE153=リスト!$C$2,3.142*E153*U153*AA153*V153*U153/2*TAN(X153/180*3.142),3.142*G153*U153*AA153*V153*U153/2*TAN(X153/180*3.142))),"")</f>
        <v/>
      </c>
      <c r="AO153" s="196" t="str">
        <f t="shared" si="71"/>
        <v/>
      </c>
      <c r="AP153" s="196" t="str">
        <f>IFERROR(IF(AE153=リスト!$C$2,(1-3.142*(E153/((E153+1)*2))^2)*(R153-(1-V153/(Z153+AC153*(W153-Z153)))*U153-(AN153+AM153)/(3.142*(Z153+AC153*(W153-Z153)))*(2/E153)^2)*100,AW153*(AX153-AY153)*100),"")</f>
        <v/>
      </c>
      <c r="AQ153" s="197" t="str">
        <f t="shared" si="72"/>
        <v/>
      </c>
      <c r="AR153" s="195" t="str">
        <f t="shared" si="73"/>
        <v/>
      </c>
      <c r="AS153" s="195" t="str">
        <f t="shared" si="74"/>
        <v/>
      </c>
      <c r="AT153" s="195" t="str">
        <f t="shared" si="75"/>
        <v/>
      </c>
      <c r="AU153" s="193" t="str">
        <f t="shared" si="76"/>
        <v/>
      </c>
      <c r="AV153" s="193" t="str">
        <f>IF(OR(AD153=リスト!$B$3,AD153=リスト!$B$5,許容浮上量&lt;AP153),AD153,リスト!$B$5)</f>
        <v/>
      </c>
      <c r="AW153" s="198" t="str">
        <f t="shared" si="77"/>
        <v/>
      </c>
      <c r="AX153" s="199" t="str">
        <f t="shared" si="78"/>
        <v/>
      </c>
      <c r="AY153" s="205" t="str">
        <f t="shared" si="79"/>
        <v/>
      </c>
      <c r="AZ153" s="204" t="str">
        <f>IF(OR(BO153=リスト!$B$3,BO153=リスト!$B$5,BO153=""),"","10^-2")</f>
        <v/>
      </c>
      <c r="BA153" s="200" t="str">
        <f>IF(OR(BO153=リスト!$B$3,BO153=リスト!$B$5,BO153=""),"",2)</f>
        <v/>
      </c>
      <c r="BB153" s="195" t="str">
        <f>IFERROR(IF(OR(BO153=リスト!$B$3,BO153=リスト!$B$5,BO153=""),"",V153*U153+(R153-U153)/2*(W153-Z153)),"")</f>
        <v/>
      </c>
      <c r="BC153" s="195" t="str">
        <f>IF(OR(BO153=リスト!$B$3,BO153=リスト!$B$5,BO153=""),"",40)</f>
        <v/>
      </c>
      <c r="BD153" s="195" t="str">
        <f t="shared" si="80"/>
        <v/>
      </c>
      <c r="BE153" s="195" t="str">
        <f t="shared" si="81"/>
        <v/>
      </c>
      <c r="BF153" s="195" t="str">
        <f t="shared" si="82"/>
        <v/>
      </c>
      <c r="BG153" s="195" t="str">
        <f>IF(OR(BO153=リスト!$B$3,BO153=リスト!$B$5,BO153=""),"",0.6)</f>
        <v/>
      </c>
      <c r="BH153" s="201" t="str">
        <f>IF(OR(BO153=リスト!$B$3,BO153=リスト!$B$5,BO153=""),"",AG153)</f>
        <v/>
      </c>
      <c r="BI153" s="195" t="str">
        <f>IF(OR(BO153=リスト!$B$3,BO153=リスト!$B$5,BO153=""),"",AM153)</f>
        <v/>
      </c>
      <c r="BJ153" s="195" t="str">
        <f>IF(OR(BO153=リスト!$B$3,BO153=リスト!$B$5,BO153=""),"",AN153)</f>
        <v/>
      </c>
      <c r="BK153" s="202" t="str">
        <f>IFERROR(IF(BM153=リスト!$C$2,(1-3.142*(E153/(2*(E153+1)))^2)*(R153-(1-AG153*V153/(Z153+AG153*BG153*(W153-Z153)))*U153-(AN153+AM153)/(3.142*(Z153+AG153*BG153*(W153-Z153)))*(2/E153)^2)*100,(AW153*(BV153-BX153)*100)),"")</f>
        <v/>
      </c>
      <c r="BL153" s="202" t="str">
        <f>IFERROR(IF(BM153=リスト!$C$2,(1-3.142*(E153/(2*(E153+1)))^2)*(R153-(1-AG153*V153/(Z153+AG153*BG153*(W153-Z153)))*U153-(AN153+BF153+AM153)/(3.142*(Z153+AG153*BG153*(W153-Z153)))*(2/E153)^2)*100,(AW153*(BV153-BW153)*100)),"")</f>
        <v/>
      </c>
      <c r="BM153" s="193" t="str">
        <f>IF(OR(BO153=リスト!$B$3,BO153=リスト!$B$5),"",AU153)</f>
        <v/>
      </c>
      <c r="BN153" s="196" t="str">
        <f>IF(OR(BO153=リスト!$B$3,BO153=リスト!$B$5),"",AF153)</f>
        <v/>
      </c>
      <c r="BO153" s="193" t="str">
        <f t="shared" si="83"/>
        <v/>
      </c>
      <c r="BP153" s="193" t="str">
        <f>IF(OR(BO153=リスト!$B$3,BO153=リスト!$B$5,BO153=""),"",IF(許容浮上量+1&lt;=BK153,リスト!$F$2,リスト!$F$3))</f>
        <v/>
      </c>
      <c r="BQ153" s="202" t="str">
        <f>IF(OR(BO153=リスト!$B$3,BO153=リスト!$B$5,BO153=""),"",20)</f>
        <v/>
      </c>
      <c r="BR153" s="195" t="str">
        <f t="shared" si="84"/>
        <v/>
      </c>
      <c r="BS153" s="195" t="str">
        <f t="shared" si="85"/>
        <v/>
      </c>
      <c r="BT153" s="198" t="str">
        <f t="shared" si="86"/>
        <v/>
      </c>
      <c r="BU153" s="198" t="str">
        <f t="shared" si="87"/>
        <v/>
      </c>
      <c r="BV153" s="198" t="str">
        <f t="shared" si="88"/>
        <v/>
      </c>
      <c r="BW153" s="198" t="str">
        <f t="shared" si="89"/>
        <v/>
      </c>
      <c r="BX153" s="205" t="str">
        <f t="shared" si="90"/>
        <v/>
      </c>
      <c r="BY153" s="206" t="str">
        <f>IFERROR(IF(CC153=リスト!$C$2,(CH153-BZ153/(100*CG153))/CI153*CJ153-AN153-AM153,(CH153-BZ153/(100*AW153))/CI153*CJ153-AN153-AM153),"")</f>
        <v/>
      </c>
      <c r="BZ153" s="196" t="str">
        <f>IF(OR(CE153=リスト!$B$3,CE153=リスト!$B$5,CF153=リスト!$F$3,CE153=""),"",許容浮上量)</f>
        <v/>
      </c>
      <c r="CA153" s="198" t="str">
        <f>IF(OR(CE153=リスト!$B$3,CE153=リスト!$B$5,CF153=リスト!$F$3,CE153=""),"",CK153)</f>
        <v/>
      </c>
      <c r="CB153" s="196" t="str">
        <f t="shared" si="91"/>
        <v/>
      </c>
      <c r="CC153" s="193" t="str">
        <f>IF(OR(CE153=リスト!$B$3,CE153=リスト!$B$5,CF153=リスト!$F$3,CE153=""),"",BM153)</f>
        <v/>
      </c>
      <c r="CD153" s="196" t="str">
        <f>IF(OR(CE153=リスト!$B$3,CE153=リスト!$B$5,CF153=リスト!$F$3,CE153=""),"",AH153)</f>
        <v/>
      </c>
      <c r="CE153" s="193" t="str">
        <f t="shared" si="69"/>
        <v/>
      </c>
      <c r="CF153" s="193" t="str">
        <f t="shared" si="70"/>
        <v/>
      </c>
      <c r="CG153" s="198" t="str">
        <f t="shared" si="92"/>
        <v/>
      </c>
      <c r="CH153" s="198" t="str">
        <f t="shared" si="93"/>
        <v/>
      </c>
      <c r="CI153" s="198" t="str">
        <f t="shared" si="94"/>
        <v/>
      </c>
      <c r="CJ153" s="198" t="str">
        <f t="shared" si="95"/>
        <v/>
      </c>
      <c r="CK153" s="205" t="str">
        <f t="shared" si="96"/>
        <v/>
      </c>
      <c r="CL153" s="204" t="str">
        <f>IF(AND(CE153=リスト!$B$4,CF153=リスト!$F$2),リスト!$B$3,CE153)</f>
        <v/>
      </c>
      <c r="CM153" s="193" t="str">
        <f>IF(CL153=リスト!$B$3,"",IF(CL153=リスト!$B$5,"("&amp;リスト!$F$3&amp;")",CF153))</f>
        <v/>
      </c>
      <c r="CN153" s="196" t="str">
        <f>IF(CL153=リスト!$B$3,"",AF153)</f>
        <v/>
      </c>
      <c r="CO153" s="196" t="str">
        <f>IF(OR(CL153=リスト!$B$3,CL153=リスト!$B$5,CL153=リスト!$B$4),"",CD153)</f>
        <v/>
      </c>
      <c r="CP153" s="196" t="str">
        <f>IF(OR(CL153=リスト!$B$3,CL153=リスト!$B$5),"",IF(CB153&lt;40,40,CB153))</f>
        <v/>
      </c>
      <c r="CQ153" s="203" t="str">
        <f>IF(CL153=リスト!$B$5,リスト!$G$2,"")</f>
        <v/>
      </c>
    </row>
    <row r="154" spans="2:95" ht="26.25" customHeight="1">
      <c r="B154" s="243">
        <v>91</v>
      </c>
      <c r="C154" s="244"/>
      <c r="D154" s="245"/>
      <c r="E154" s="246"/>
      <c r="F154" s="246"/>
      <c r="G154" s="247" t="str">
        <f>IF(AE154=リスト!$C$2,"－",IF(AE154=リスト!$C$3,1.05,""))</f>
        <v/>
      </c>
      <c r="H154" s="246"/>
      <c r="I154" s="246"/>
      <c r="J154" s="246"/>
      <c r="K154" s="246"/>
      <c r="L154" s="246"/>
      <c r="M154" s="246"/>
      <c r="N154" s="246"/>
      <c r="O154" s="246"/>
      <c r="P154" s="246"/>
      <c r="Q154" s="246"/>
      <c r="R154" s="248">
        <f t="shared" si="56"/>
        <v>0</v>
      </c>
      <c r="S154" s="247" t="str">
        <f t="shared" si="57"/>
        <v/>
      </c>
      <c r="T154" s="247"/>
      <c r="U154" s="247"/>
      <c r="V154" s="245" t="str">
        <f t="shared" si="58"/>
        <v/>
      </c>
      <c r="W154" s="245" t="str">
        <f t="shared" si="59"/>
        <v/>
      </c>
      <c r="X154" s="245" t="str">
        <f t="shared" si="60"/>
        <v/>
      </c>
      <c r="Y154" s="245" t="str">
        <f t="shared" si="61"/>
        <v/>
      </c>
      <c r="Z154" s="249" t="str">
        <f t="shared" si="62"/>
        <v/>
      </c>
      <c r="AA154" s="250" t="str">
        <f t="shared" si="63"/>
        <v/>
      </c>
      <c r="AB154" s="250" t="str">
        <f t="shared" si="64"/>
        <v/>
      </c>
      <c r="AC154" s="251" t="str">
        <f t="shared" si="65"/>
        <v/>
      </c>
      <c r="AD154" s="252" t="str">
        <f>IF(OR(C154="",D154=""),"",IF(OR(10&lt;=S154,2.2&lt;F154),リスト!$B$3,IF(OR(D154=リスト!$A$2,F154&lt;0.9,S154&lt;=1.5),リスト!$B$4,リスト!$B$2)))</f>
        <v/>
      </c>
      <c r="AE154" s="253" t="str">
        <f>IF(OR(C154="",AD154=""),"",IF(N154="",リスト!$C$2,リスト!$C$3))</f>
        <v/>
      </c>
      <c r="AF154" s="254" t="str">
        <f>IF(OR(C154="",AD154=""),"",IF(D154&lt;=リスト!$A$5,リスト!$D$2,IF(D154=リスト!$A$6,リスト!$D$3,IF(D154=リスト!$A$7,リスト!$D$4,""))))</f>
        <v/>
      </c>
      <c r="AG154" s="255" t="str" cm="1">
        <f t="array" ref="AG154">IFERROR(INDEX(加味率リスト!$A$2:$J$25,MATCH(D154&amp;AF154,加味率リスト!$A$2:$A$25&amp;加味率リスト!$B$2:$B$25,0),10),"")</f>
        <v/>
      </c>
      <c r="AH154" s="256" t="str">
        <f>IF(S154="","",IF(S154&lt;3,リスト!$E$3,IF(S154&lt;5,リスト!$E$4,IF(S154&lt;7,リスト!$E$5,リスト!$E$6))))</f>
        <v/>
      </c>
      <c r="AI154" s="192" t="str">
        <f t="shared" si="66"/>
        <v/>
      </c>
      <c r="AJ154" s="193" t="str">
        <f t="shared" si="67"/>
        <v/>
      </c>
      <c r="AK154" s="141" t="str">
        <f t="shared" si="68"/>
        <v/>
      </c>
      <c r="AL154" s="194" t="str">
        <f>IFERROR(IF(AD154="","",IF(AE154=リスト!$C$2,"－",ROUND((3.142/4*E154^2*(N154+K154+J154+I154+H154)-3.142/4*(0.82^2*H154+(0.82^2+G154^2)/2*J154+G154^2*K154+(G154^2+E154^2)/2*N154))*(U154*V154+(R154-U154)*W154)/R154,2))),"")</f>
        <v/>
      </c>
      <c r="AM154" s="195" t="str">
        <f>IFERROR(IF(AD154="","",IF(AE154=リスト!$C$2,T154,T154+AL154)),"")</f>
        <v/>
      </c>
      <c r="AN154" s="195" t="str">
        <f>IFERROR(IF(AD154="","",IF(AE154=リスト!$C$2,3.142*E154*U154*AA154*V154*U154/2*TAN(X154/180*3.142),3.142*G154*U154*AA154*V154*U154/2*TAN(X154/180*3.142))),"")</f>
        <v/>
      </c>
      <c r="AO154" s="196" t="str">
        <f t="shared" si="71"/>
        <v/>
      </c>
      <c r="AP154" s="196" t="str">
        <f>IFERROR(IF(AE154=リスト!$C$2,(1-3.142*(E154/((E154+1)*2))^2)*(R154-(1-V154/(Z154+AC154*(W154-Z154)))*U154-(AN154+AM154)/(3.142*(Z154+AC154*(W154-Z154)))*(2/E154)^2)*100,AW154*(AX154-AY154)*100),"")</f>
        <v/>
      </c>
      <c r="AQ154" s="197" t="str">
        <f t="shared" si="72"/>
        <v/>
      </c>
      <c r="AR154" s="195" t="str">
        <f t="shared" si="73"/>
        <v/>
      </c>
      <c r="AS154" s="195" t="str">
        <f t="shared" si="74"/>
        <v/>
      </c>
      <c r="AT154" s="195" t="str">
        <f t="shared" si="75"/>
        <v/>
      </c>
      <c r="AU154" s="193" t="str">
        <f t="shared" si="76"/>
        <v/>
      </c>
      <c r="AV154" s="193" t="str">
        <f>IF(OR(AD154=リスト!$B$3,AD154=リスト!$B$5,許容浮上量&lt;AP154),AD154,リスト!$B$5)</f>
        <v/>
      </c>
      <c r="AW154" s="198" t="str">
        <f t="shared" si="77"/>
        <v/>
      </c>
      <c r="AX154" s="199" t="str">
        <f t="shared" si="78"/>
        <v/>
      </c>
      <c r="AY154" s="205" t="str">
        <f t="shared" si="79"/>
        <v/>
      </c>
      <c r="AZ154" s="204" t="str">
        <f>IF(OR(BO154=リスト!$B$3,BO154=リスト!$B$5,BO154=""),"","10^-2")</f>
        <v/>
      </c>
      <c r="BA154" s="200" t="str">
        <f>IF(OR(BO154=リスト!$B$3,BO154=リスト!$B$5,BO154=""),"",2)</f>
        <v/>
      </c>
      <c r="BB154" s="195" t="str">
        <f>IFERROR(IF(OR(BO154=リスト!$B$3,BO154=リスト!$B$5,BO154=""),"",V154*U154+(R154-U154)/2*(W154-Z154)),"")</f>
        <v/>
      </c>
      <c r="BC154" s="195" t="str">
        <f>IF(OR(BO154=リスト!$B$3,BO154=リスト!$B$5,BO154=""),"",40)</f>
        <v/>
      </c>
      <c r="BD154" s="195" t="str">
        <f t="shared" si="80"/>
        <v/>
      </c>
      <c r="BE154" s="195" t="str">
        <f t="shared" si="81"/>
        <v/>
      </c>
      <c r="BF154" s="195" t="str">
        <f t="shared" si="82"/>
        <v/>
      </c>
      <c r="BG154" s="195" t="str">
        <f>IF(OR(BO154=リスト!$B$3,BO154=リスト!$B$5,BO154=""),"",0.6)</f>
        <v/>
      </c>
      <c r="BH154" s="201" t="str">
        <f>IF(OR(BO154=リスト!$B$3,BO154=リスト!$B$5,BO154=""),"",AG154)</f>
        <v/>
      </c>
      <c r="BI154" s="195" t="str">
        <f>IF(OR(BO154=リスト!$B$3,BO154=リスト!$B$5,BO154=""),"",AM154)</f>
        <v/>
      </c>
      <c r="BJ154" s="195" t="str">
        <f>IF(OR(BO154=リスト!$B$3,BO154=リスト!$B$5,BO154=""),"",AN154)</f>
        <v/>
      </c>
      <c r="BK154" s="202" t="str">
        <f>IFERROR(IF(BM154=リスト!$C$2,(1-3.142*(E154/(2*(E154+1)))^2)*(R154-(1-AG154*V154/(Z154+AG154*BG154*(W154-Z154)))*U154-(AN154+AM154)/(3.142*(Z154+AG154*BG154*(W154-Z154)))*(2/E154)^2)*100,(AW154*(BV154-BX154)*100)),"")</f>
        <v/>
      </c>
      <c r="BL154" s="202" t="str">
        <f>IFERROR(IF(BM154=リスト!$C$2,(1-3.142*(E154/(2*(E154+1)))^2)*(R154-(1-AG154*V154/(Z154+AG154*BG154*(W154-Z154)))*U154-(AN154+BF154+AM154)/(3.142*(Z154+AG154*BG154*(W154-Z154)))*(2/E154)^2)*100,(AW154*(BV154-BW154)*100)),"")</f>
        <v/>
      </c>
      <c r="BM154" s="193" t="str">
        <f>IF(OR(BO154=リスト!$B$3,BO154=リスト!$B$5),"",AU154)</f>
        <v/>
      </c>
      <c r="BN154" s="196" t="str">
        <f>IF(OR(BO154=リスト!$B$3,BO154=リスト!$B$5),"",AF154)</f>
        <v/>
      </c>
      <c r="BO154" s="193" t="str">
        <f t="shared" si="83"/>
        <v/>
      </c>
      <c r="BP154" s="193" t="str">
        <f>IF(OR(BO154=リスト!$B$3,BO154=リスト!$B$5,BO154=""),"",IF(許容浮上量+1&lt;=BK154,リスト!$F$2,リスト!$F$3))</f>
        <v/>
      </c>
      <c r="BQ154" s="202" t="str">
        <f>IF(OR(BO154=リスト!$B$3,BO154=リスト!$B$5,BO154=""),"",20)</f>
        <v/>
      </c>
      <c r="BR154" s="195" t="str">
        <f t="shared" si="84"/>
        <v/>
      </c>
      <c r="BS154" s="195" t="str">
        <f t="shared" si="85"/>
        <v/>
      </c>
      <c r="BT154" s="198" t="str">
        <f t="shared" si="86"/>
        <v/>
      </c>
      <c r="BU154" s="198" t="str">
        <f t="shared" si="87"/>
        <v/>
      </c>
      <c r="BV154" s="198" t="str">
        <f t="shared" si="88"/>
        <v/>
      </c>
      <c r="BW154" s="198" t="str">
        <f t="shared" si="89"/>
        <v/>
      </c>
      <c r="BX154" s="205" t="str">
        <f t="shared" si="90"/>
        <v/>
      </c>
      <c r="BY154" s="206" t="str">
        <f>IFERROR(IF(CC154=リスト!$C$2,(CH154-BZ154/(100*CG154))/CI154*CJ154-AN154-AM154,(CH154-BZ154/(100*AW154))/CI154*CJ154-AN154-AM154),"")</f>
        <v/>
      </c>
      <c r="BZ154" s="196" t="str">
        <f>IF(OR(CE154=リスト!$B$3,CE154=リスト!$B$5,CF154=リスト!$F$3,CE154=""),"",許容浮上量)</f>
        <v/>
      </c>
      <c r="CA154" s="198" t="str">
        <f>IF(OR(CE154=リスト!$B$3,CE154=リスト!$B$5,CF154=リスト!$F$3,CE154=""),"",CK154)</f>
        <v/>
      </c>
      <c r="CB154" s="196" t="str">
        <f t="shared" si="91"/>
        <v/>
      </c>
      <c r="CC154" s="193" t="str">
        <f>IF(OR(CE154=リスト!$B$3,CE154=リスト!$B$5,CF154=リスト!$F$3,CE154=""),"",BM154)</f>
        <v/>
      </c>
      <c r="CD154" s="196" t="str">
        <f>IF(OR(CE154=リスト!$B$3,CE154=リスト!$B$5,CF154=リスト!$F$3,CE154=""),"",AH154)</f>
        <v/>
      </c>
      <c r="CE154" s="193" t="str">
        <f t="shared" si="69"/>
        <v/>
      </c>
      <c r="CF154" s="193" t="str">
        <f t="shared" si="70"/>
        <v/>
      </c>
      <c r="CG154" s="198" t="str">
        <f t="shared" si="92"/>
        <v/>
      </c>
      <c r="CH154" s="198" t="str">
        <f t="shared" si="93"/>
        <v/>
      </c>
      <c r="CI154" s="198" t="str">
        <f t="shared" si="94"/>
        <v/>
      </c>
      <c r="CJ154" s="198" t="str">
        <f t="shared" si="95"/>
        <v/>
      </c>
      <c r="CK154" s="205" t="str">
        <f t="shared" si="96"/>
        <v/>
      </c>
      <c r="CL154" s="204" t="str">
        <f>IF(AND(CE154=リスト!$B$4,CF154=リスト!$F$2),リスト!$B$3,CE154)</f>
        <v/>
      </c>
      <c r="CM154" s="193" t="str">
        <f>IF(CL154=リスト!$B$3,"",IF(CL154=リスト!$B$5,"("&amp;リスト!$F$3&amp;")",CF154))</f>
        <v/>
      </c>
      <c r="CN154" s="196" t="str">
        <f>IF(CL154=リスト!$B$3,"",AF154)</f>
        <v/>
      </c>
      <c r="CO154" s="196" t="str">
        <f>IF(OR(CL154=リスト!$B$3,CL154=リスト!$B$5,CL154=リスト!$B$4),"",CD154)</f>
        <v/>
      </c>
      <c r="CP154" s="196" t="str">
        <f>IF(OR(CL154=リスト!$B$3,CL154=リスト!$B$5),"",IF(CB154&lt;40,40,CB154))</f>
        <v/>
      </c>
      <c r="CQ154" s="203" t="str">
        <f>IF(CL154=リスト!$B$5,リスト!$G$2,"")</f>
        <v/>
      </c>
    </row>
    <row r="155" spans="2:95" ht="26.25" customHeight="1">
      <c r="B155" s="243">
        <v>92</v>
      </c>
      <c r="C155" s="244"/>
      <c r="D155" s="245"/>
      <c r="E155" s="246"/>
      <c r="F155" s="246"/>
      <c r="G155" s="247" t="str">
        <f>IF(AE155=リスト!$C$2,"－",IF(AE155=リスト!$C$3,1.05,""))</f>
        <v/>
      </c>
      <c r="H155" s="246"/>
      <c r="I155" s="246"/>
      <c r="J155" s="246"/>
      <c r="K155" s="246"/>
      <c r="L155" s="246"/>
      <c r="M155" s="246"/>
      <c r="N155" s="246"/>
      <c r="O155" s="246"/>
      <c r="P155" s="246"/>
      <c r="Q155" s="246"/>
      <c r="R155" s="248">
        <f t="shared" si="56"/>
        <v>0</v>
      </c>
      <c r="S155" s="247" t="str">
        <f t="shared" si="57"/>
        <v/>
      </c>
      <c r="T155" s="247"/>
      <c r="U155" s="247"/>
      <c r="V155" s="245" t="str">
        <f t="shared" si="58"/>
        <v/>
      </c>
      <c r="W155" s="245" t="str">
        <f t="shared" si="59"/>
        <v/>
      </c>
      <c r="X155" s="245" t="str">
        <f t="shared" si="60"/>
        <v/>
      </c>
      <c r="Y155" s="245" t="str">
        <f t="shared" si="61"/>
        <v/>
      </c>
      <c r="Z155" s="249" t="str">
        <f t="shared" si="62"/>
        <v/>
      </c>
      <c r="AA155" s="250" t="str">
        <f t="shared" si="63"/>
        <v/>
      </c>
      <c r="AB155" s="250" t="str">
        <f t="shared" si="64"/>
        <v/>
      </c>
      <c r="AC155" s="251" t="str">
        <f t="shared" si="65"/>
        <v/>
      </c>
      <c r="AD155" s="252" t="str">
        <f>IF(OR(C155="",D155=""),"",IF(OR(10&lt;=S155,2.2&lt;F155),リスト!$B$3,IF(OR(D155=リスト!$A$2,F155&lt;0.9,S155&lt;=1.5),リスト!$B$4,リスト!$B$2)))</f>
        <v/>
      </c>
      <c r="AE155" s="253" t="str">
        <f>IF(OR(C155="",AD155=""),"",IF(N155="",リスト!$C$2,リスト!$C$3))</f>
        <v/>
      </c>
      <c r="AF155" s="254" t="str">
        <f>IF(OR(C155="",AD155=""),"",IF(D155&lt;=リスト!$A$5,リスト!$D$2,IF(D155=リスト!$A$6,リスト!$D$3,IF(D155=リスト!$A$7,リスト!$D$4,""))))</f>
        <v/>
      </c>
      <c r="AG155" s="255" t="str" cm="1">
        <f t="array" ref="AG155">IFERROR(INDEX(加味率リスト!$A$2:$J$25,MATCH(D155&amp;AF155,加味率リスト!$A$2:$A$25&amp;加味率リスト!$B$2:$B$25,0),10),"")</f>
        <v/>
      </c>
      <c r="AH155" s="256" t="str">
        <f>IF(S155="","",IF(S155&lt;3,リスト!$E$3,IF(S155&lt;5,リスト!$E$4,IF(S155&lt;7,リスト!$E$5,リスト!$E$6))))</f>
        <v/>
      </c>
      <c r="AI155" s="192" t="str">
        <f t="shared" si="66"/>
        <v/>
      </c>
      <c r="AJ155" s="193" t="str">
        <f t="shared" si="67"/>
        <v/>
      </c>
      <c r="AK155" s="141" t="str">
        <f t="shared" si="68"/>
        <v/>
      </c>
      <c r="AL155" s="194" t="str">
        <f>IFERROR(IF(AD155="","",IF(AE155=リスト!$C$2,"－",ROUND((3.142/4*E155^2*(N155+K155+J155+I155+H155)-3.142/4*(0.82^2*H155+(0.82^2+G155^2)/2*J155+G155^2*K155+(G155^2+E155^2)/2*N155))*(U155*V155+(R155-U155)*W155)/R155,2))),"")</f>
        <v/>
      </c>
      <c r="AM155" s="195" t="str">
        <f>IFERROR(IF(AD155="","",IF(AE155=リスト!$C$2,T155,T155+AL155)),"")</f>
        <v/>
      </c>
      <c r="AN155" s="195" t="str">
        <f>IFERROR(IF(AD155="","",IF(AE155=リスト!$C$2,3.142*E155*U155*AA155*V155*U155/2*TAN(X155/180*3.142),3.142*G155*U155*AA155*V155*U155/2*TAN(X155/180*3.142))),"")</f>
        <v/>
      </c>
      <c r="AO155" s="196" t="str">
        <f t="shared" si="71"/>
        <v/>
      </c>
      <c r="AP155" s="196" t="str">
        <f>IFERROR(IF(AE155=リスト!$C$2,(1-3.142*(E155/((E155+1)*2))^2)*(R155-(1-V155/(Z155+AC155*(W155-Z155)))*U155-(AN155+AM155)/(3.142*(Z155+AC155*(W155-Z155)))*(2/E155)^2)*100,AW155*(AX155-AY155)*100),"")</f>
        <v/>
      </c>
      <c r="AQ155" s="197" t="str">
        <f t="shared" si="72"/>
        <v/>
      </c>
      <c r="AR155" s="195" t="str">
        <f t="shared" si="73"/>
        <v/>
      </c>
      <c r="AS155" s="195" t="str">
        <f t="shared" si="74"/>
        <v/>
      </c>
      <c r="AT155" s="195" t="str">
        <f t="shared" si="75"/>
        <v/>
      </c>
      <c r="AU155" s="193" t="str">
        <f t="shared" si="76"/>
        <v/>
      </c>
      <c r="AV155" s="193" t="str">
        <f>IF(OR(AD155=リスト!$B$3,AD155=リスト!$B$5,許容浮上量&lt;AP155),AD155,リスト!$B$5)</f>
        <v/>
      </c>
      <c r="AW155" s="198" t="str">
        <f t="shared" si="77"/>
        <v/>
      </c>
      <c r="AX155" s="199" t="str">
        <f t="shared" si="78"/>
        <v/>
      </c>
      <c r="AY155" s="205" t="str">
        <f t="shared" si="79"/>
        <v/>
      </c>
      <c r="AZ155" s="204" t="str">
        <f>IF(OR(BO155=リスト!$B$3,BO155=リスト!$B$5,BO155=""),"","10^-2")</f>
        <v/>
      </c>
      <c r="BA155" s="200" t="str">
        <f>IF(OR(BO155=リスト!$B$3,BO155=リスト!$B$5,BO155=""),"",2)</f>
        <v/>
      </c>
      <c r="BB155" s="195" t="str">
        <f>IFERROR(IF(OR(BO155=リスト!$B$3,BO155=リスト!$B$5,BO155=""),"",V155*U155+(R155-U155)/2*(W155-Z155)),"")</f>
        <v/>
      </c>
      <c r="BC155" s="195" t="str">
        <f>IF(OR(BO155=リスト!$B$3,BO155=リスト!$B$5,BO155=""),"",40)</f>
        <v/>
      </c>
      <c r="BD155" s="195" t="str">
        <f t="shared" si="80"/>
        <v/>
      </c>
      <c r="BE155" s="195" t="str">
        <f t="shared" si="81"/>
        <v/>
      </c>
      <c r="BF155" s="195" t="str">
        <f t="shared" si="82"/>
        <v/>
      </c>
      <c r="BG155" s="195" t="str">
        <f>IF(OR(BO155=リスト!$B$3,BO155=リスト!$B$5,BO155=""),"",0.6)</f>
        <v/>
      </c>
      <c r="BH155" s="201" t="str">
        <f>IF(OR(BO155=リスト!$B$3,BO155=リスト!$B$5,BO155=""),"",AG155)</f>
        <v/>
      </c>
      <c r="BI155" s="195" t="str">
        <f>IF(OR(BO155=リスト!$B$3,BO155=リスト!$B$5,BO155=""),"",AM155)</f>
        <v/>
      </c>
      <c r="BJ155" s="195" t="str">
        <f>IF(OR(BO155=リスト!$B$3,BO155=リスト!$B$5,BO155=""),"",AN155)</f>
        <v/>
      </c>
      <c r="BK155" s="202" t="str">
        <f>IFERROR(IF(BM155=リスト!$C$2,(1-3.142*(E155/(2*(E155+1)))^2)*(R155-(1-AG155*V155/(Z155+AG155*BG155*(W155-Z155)))*U155-(AN155+AM155)/(3.142*(Z155+AG155*BG155*(W155-Z155)))*(2/E155)^2)*100,(AW155*(BV155-BX155)*100)),"")</f>
        <v/>
      </c>
      <c r="BL155" s="202" t="str">
        <f>IFERROR(IF(BM155=リスト!$C$2,(1-3.142*(E155/(2*(E155+1)))^2)*(R155-(1-AG155*V155/(Z155+AG155*BG155*(W155-Z155)))*U155-(AN155+BF155+AM155)/(3.142*(Z155+AG155*BG155*(W155-Z155)))*(2/E155)^2)*100,(AW155*(BV155-BW155)*100)),"")</f>
        <v/>
      </c>
      <c r="BM155" s="193" t="str">
        <f>IF(OR(BO155=リスト!$B$3,BO155=リスト!$B$5),"",AU155)</f>
        <v/>
      </c>
      <c r="BN155" s="196" t="str">
        <f>IF(OR(BO155=リスト!$B$3,BO155=リスト!$B$5),"",AF155)</f>
        <v/>
      </c>
      <c r="BO155" s="193" t="str">
        <f t="shared" si="83"/>
        <v/>
      </c>
      <c r="BP155" s="193" t="str">
        <f>IF(OR(BO155=リスト!$B$3,BO155=リスト!$B$5,BO155=""),"",IF(許容浮上量+1&lt;=BK155,リスト!$F$2,リスト!$F$3))</f>
        <v/>
      </c>
      <c r="BQ155" s="202" t="str">
        <f>IF(OR(BO155=リスト!$B$3,BO155=リスト!$B$5,BO155=""),"",20)</f>
        <v/>
      </c>
      <c r="BR155" s="195" t="str">
        <f t="shared" si="84"/>
        <v/>
      </c>
      <c r="BS155" s="195" t="str">
        <f t="shared" si="85"/>
        <v/>
      </c>
      <c r="BT155" s="198" t="str">
        <f t="shared" si="86"/>
        <v/>
      </c>
      <c r="BU155" s="198" t="str">
        <f t="shared" si="87"/>
        <v/>
      </c>
      <c r="BV155" s="198" t="str">
        <f t="shared" si="88"/>
        <v/>
      </c>
      <c r="BW155" s="198" t="str">
        <f t="shared" si="89"/>
        <v/>
      </c>
      <c r="BX155" s="205" t="str">
        <f t="shared" si="90"/>
        <v/>
      </c>
      <c r="BY155" s="206" t="str">
        <f>IFERROR(IF(CC155=リスト!$C$2,(CH155-BZ155/(100*CG155))/CI155*CJ155-AN155-AM155,(CH155-BZ155/(100*AW155))/CI155*CJ155-AN155-AM155),"")</f>
        <v/>
      </c>
      <c r="BZ155" s="196" t="str">
        <f>IF(OR(CE155=リスト!$B$3,CE155=リスト!$B$5,CF155=リスト!$F$3,CE155=""),"",許容浮上量)</f>
        <v/>
      </c>
      <c r="CA155" s="198" t="str">
        <f>IF(OR(CE155=リスト!$B$3,CE155=リスト!$B$5,CF155=リスト!$F$3,CE155=""),"",CK155)</f>
        <v/>
      </c>
      <c r="CB155" s="196" t="str">
        <f t="shared" si="91"/>
        <v/>
      </c>
      <c r="CC155" s="193" t="str">
        <f>IF(OR(CE155=リスト!$B$3,CE155=リスト!$B$5,CF155=リスト!$F$3,CE155=""),"",BM155)</f>
        <v/>
      </c>
      <c r="CD155" s="196" t="str">
        <f>IF(OR(CE155=リスト!$B$3,CE155=リスト!$B$5,CF155=リスト!$F$3,CE155=""),"",AH155)</f>
        <v/>
      </c>
      <c r="CE155" s="193" t="str">
        <f t="shared" si="69"/>
        <v/>
      </c>
      <c r="CF155" s="193" t="str">
        <f t="shared" si="70"/>
        <v/>
      </c>
      <c r="CG155" s="198" t="str">
        <f t="shared" si="92"/>
        <v/>
      </c>
      <c r="CH155" s="198" t="str">
        <f t="shared" si="93"/>
        <v/>
      </c>
      <c r="CI155" s="198" t="str">
        <f t="shared" si="94"/>
        <v/>
      </c>
      <c r="CJ155" s="198" t="str">
        <f t="shared" si="95"/>
        <v/>
      </c>
      <c r="CK155" s="205" t="str">
        <f t="shared" si="96"/>
        <v/>
      </c>
      <c r="CL155" s="204" t="str">
        <f>IF(AND(CE155=リスト!$B$4,CF155=リスト!$F$2),リスト!$B$3,CE155)</f>
        <v/>
      </c>
      <c r="CM155" s="193" t="str">
        <f>IF(CL155=リスト!$B$3,"",IF(CL155=リスト!$B$5,"("&amp;リスト!$F$3&amp;")",CF155))</f>
        <v/>
      </c>
      <c r="CN155" s="196" t="str">
        <f>IF(CL155=リスト!$B$3,"",AF155)</f>
        <v/>
      </c>
      <c r="CO155" s="196" t="str">
        <f>IF(OR(CL155=リスト!$B$3,CL155=リスト!$B$5,CL155=リスト!$B$4),"",CD155)</f>
        <v/>
      </c>
      <c r="CP155" s="196" t="str">
        <f>IF(OR(CL155=リスト!$B$3,CL155=リスト!$B$5),"",IF(CB155&lt;40,40,CB155))</f>
        <v/>
      </c>
      <c r="CQ155" s="203" t="str">
        <f>IF(CL155=リスト!$B$5,リスト!$G$2,"")</f>
        <v/>
      </c>
    </row>
    <row r="156" spans="2:95" ht="26.25" customHeight="1">
      <c r="B156" s="243">
        <v>93</v>
      </c>
      <c r="C156" s="244"/>
      <c r="D156" s="245"/>
      <c r="E156" s="246"/>
      <c r="F156" s="246"/>
      <c r="G156" s="247" t="str">
        <f>IF(AE156=リスト!$C$2,"－",IF(AE156=リスト!$C$3,1.05,""))</f>
        <v/>
      </c>
      <c r="H156" s="246"/>
      <c r="I156" s="246"/>
      <c r="J156" s="246"/>
      <c r="K156" s="246"/>
      <c r="L156" s="246"/>
      <c r="M156" s="246"/>
      <c r="N156" s="246"/>
      <c r="O156" s="246"/>
      <c r="P156" s="246"/>
      <c r="Q156" s="246"/>
      <c r="R156" s="248">
        <f t="shared" si="56"/>
        <v>0</v>
      </c>
      <c r="S156" s="247" t="str">
        <f t="shared" si="57"/>
        <v/>
      </c>
      <c r="T156" s="247"/>
      <c r="U156" s="247"/>
      <c r="V156" s="245" t="str">
        <f t="shared" si="58"/>
        <v/>
      </c>
      <c r="W156" s="245" t="str">
        <f t="shared" si="59"/>
        <v/>
      </c>
      <c r="X156" s="245" t="str">
        <f t="shared" si="60"/>
        <v/>
      </c>
      <c r="Y156" s="245" t="str">
        <f t="shared" si="61"/>
        <v/>
      </c>
      <c r="Z156" s="249" t="str">
        <f t="shared" si="62"/>
        <v/>
      </c>
      <c r="AA156" s="250" t="str">
        <f t="shared" si="63"/>
        <v/>
      </c>
      <c r="AB156" s="250" t="str">
        <f t="shared" si="64"/>
        <v/>
      </c>
      <c r="AC156" s="251" t="str">
        <f t="shared" si="65"/>
        <v/>
      </c>
      <c r="AD156" s="252" t="str">
        <f>IF(OR(C156="",D156=""),"",IF(OR(10&lt;=S156,2.2&lt;F156),リスト!$B$3,IF(OR(D156=リスト!$A$2,F156&lt;0.9,S156&lt;=1.5),リスト!$B$4,リスト!$B$2)))</f>
        <v/>
      </c>
      <c r="AE156" s="253" t="str">
        <f>IF(OR(C156="",AD156=""),"",IF(N156="",リスト!$C$2,リスト!$C$3))</f>
        <v/>
      </c>
      <c r="AF156" s="254" t="str">
        <f>IF(OR(C156="",AD156=""),"",IF(D156&lt;=リスト!$A$5,リスト!$D$2,IF(D156=リスト!$A$6,リスト!$D$3,IF(D156=リスト!$A$7,リスト!$D$4,""))))</f>
        <v/>
      </c>
      <c r="AG156" s="255" t="str" cm="1">
        <f t="array" ref="AG156">IFERROR(INDEX(加味率リスト!$A$2:$J$25,MATCH(D156&amp;AF156,加味率リスト!$A$2:$A$25&amp;加味率リスト!$B$2:$B$25,0),10),"")</f>
        <v/>
      </c>
      <c r="AH156" s="256" t="str">
        <f>IF(S156="","",IF(S156&lt;3,リスト!$E$3,IF(S156&lt;5,リスト!$E$4,IF(S156&lt;7,リスト!$E$5,リスト!$E$6))))</f>
        <v/>
      </c>
      <c r="AI156" s="192" t="str">
        <f t="shared" si="66"/>
        <v/>
      </c>
      <c r="AJ156" s="193" t="str">
        <f t="shared" si="67"/>
        <v/>
      </c>
      <c r="AK156" s="141" t="str">
        <f t="shared" si="68"/>
        <v/>
      </c>
      <c r="AL156" s="194" t="str">
        <f>IFERROR(IF(AD156="","",IF(AE156=リスト!$C$2,"－",ROUND((3.142/4*E156^2*(N156+K156+J156+I156+H156)-3.142/4*(0.82^2*H156+(0.82^2+G156^2)/2*J156+G156^2*K156+(G156^2+E156^2)/2*N156))*(U156*V156+(R156-U156)*W156)/R156,2))),"")</f>
        <v/>
      </c>
      <c r="AM156" s="195" t="str">
        <f>IFERROR(IF(AD156="","",IF(AE156=リスト!$C$2,T156,T156+AL156)),"")</f>
        <v/>
      </c>
      <c r="AN156" s="195" t="str">
        <f>IFERROR(IF(AD156="","",IF(AE156=リスト!$C$2,3.142*E156*U156*AA156*V156*U156/2*TAN(X156/180*3.142),3.142*G156*U156*AA156*V156*U156/2*TAN(X156/180*3.142))),"")</f>
        <v/>
      </c>
      <c r="AO156" s="196" t="str">
        <f t="shared" si="71"/>
        <v/>
      </c>
      <c r="AP156" s="196" t="str">
        <f>IFERROR(IF(AE156=リスト!$C$2,(1-3.142*(E156/((E156+1)*2))^2)*(R156-(1-V156/(Z156+AC156*(W156-Z156)))*U156-(AN156+AM156)/(3.142*(Z156+AC156*(W156-Z156)))*(2/E156)^2)*100,AW156*(AX156-AY156)*100),"")</f>
        <v/>
      </c>
      <c r="AQ156" s="197" t="str">
        <f t="shared" si="72"/>
        <v/>
      </c>
      <c r="AR156" s="195" t="str">
        <f t="shared" si="73"/>
        <v/>
      </c>
      <c r="AS156" s="195" t="str">
        <f t="shared" si="74"/>
        <v/>
      </c>
      <c r="AT156" s="195" t="str">
        <f t="shared" si="75"/>
        <v/>
      </c>
      <c r="AU156" s="193" t="str">
        <f t="shared" si="76"/>
        <v/>
      </c>
      <c r="AV156" s="193" t="str">
        <f>IF(OR(AD156=リスト!$B$3,AD156=リスト!$B$5,許容浮上量&lt;AP156),AD156,リスト!$B$5)</f>
        <v/>
      </c>
      <c r="AW156" s="198" t="str">
        <f t="shared" si="77"/>
        <v/>
      </c>
      <c r="AX156" s="199" t="str">
        <f t="shared" si="78"/>
        <v/>
      </c>
      <c r="AY156" s="205" t="str">
        <f t="shared" si="79"/>
        <v/>
      </c>
      <c r="AZ156" s="204" t="str">
        <f>IF(OR(BO156=リスト!$B$3,BO156=リスト!$B$5,BO156=""),"","10^-2")</f>
        <v/>
      </c>
      <c r="BA156" s="200" t="str">
        <f>IF(OR(BO156=リスト!$B$3,BO156=リスト!$B$5,BO156=""),"",2)</f>
        <v/>
      </c>
      <c r="BB156" s="195" t="str">
        <f>IFERROR(IF(OR(BO156=リスト!$B$3,BO156=リスト!$B$5,BO156=""),"",V156*U156+(R156-U156)/2*(W156-Z156)),"")</f>
        <v/>
      </c>
      <c r="BC156" s="195" t="str">
        <f>IF(OR(BO156=リスト!$B$3,BO156=リスト!$B$5,BO156=""),"",40)</f>
        <v/>
      </c>
      <c r="BD156" s="195" t="str">
        <f t="shared" si="80"/>
        <v/>
      </c>
      <c r="BE156" s="195" t="str">
        <f t="shared" si="81"/>
        <v/>
      </c>
      <c r="BF156" s="195" t="str">
        <f t="shared" si="82"/>
        <v/>
      </c>
      <c r="BG156" s="195" t="str">
        <f>IF(OR(BO156=リスト!$B$3,BO156=リスト!$B$5,BO156=""),"",0.6)</f>
        <v/>
      </c>
      <c r="BH156" s="201" t="str">
        <f>IF(OR(BO156=リスト!$B$3,BO156=リスト!$B$5,BO156=""),"",AG156)</f>
        <v/>
      </c>
      <c r="BI156" s="195" t="str">
        <f>IF(OR(BO156=リスト!$B$3,BO156=リスト!$B$5,BO156=""),"",AM156)</f>
        <v/>
      </c>
      <c r="BJ156" s="195" t="str">
        <f>IF(OR(BO156=リスト!$B$3,BO156=リスト!$B$5,BO156=""),"",AN156)</f>
        <v/>
      </c>
      <c r="BK156" s="202" t="str">
        <f>IFERROR(IF(BM156=リスト!$C$2,(1-3.142*(E156/(2*(E156+1)))^2)*(R156-(1-AG156*V156/(Z156+AG156*BG156*(W156-Z156)))*U156-(AN156+AM156)/(3.142*(Z156+AG156*BG156*(W156-Z156)))*(2/E156)^2)*100,(AW156*(BV156-BX156)*100)),"")</f>
        <v/>
      </c>
      <c r="BL156" s="202" t="str">
        <f>IFERROR(IF(BM156=リスト!$C$2,(1-3.142*(E156/(2*(E156+1)))^2)*(R156-(1-AG156*V156/(Z156+AG156*BG156*(W156-Z156)))*U156-(AN156+BF156+AM156)/(3.142*(Z156+AG156*BG156*(W156-Z156)))*(2/E156)^2)*100,(AW156*(BV156-BW156)*100)),"")</f>
        <v/>
      </c>
      <c r="BM156" s="193" t="str">
        <f>IF(OR(BO156=リスト!$B$3,BO156=リスト!$B$5),"",AU156)</f>
        <v/>
      </c>
      <c r="BN156" s="196" t="str">
        <f>IF(OR(BO156=リスト!$B$3,BO156=リスト!$B$5),"",AF156)</f>
        <v/>
      </c>
      <c r="BO156" s="193" t="str">
        <f t="shared" si="83"/>
        <v/>
      </c>
      <c r="BP156" s="193" t="str">
        <f>IF(OR(BO156=リスト!$B$3,BO156=リスト!$B$5,BO156=""),"",IF(許容浮上量+1&lt;=BK156,リスト!$F$2,リスト!$F$3))</f>
        <v/>
      </c>
      <c r="BQ156" s="202" t="str">
        <f>IF(OR(BO156=リスト!$B$3,BO156=リスト!$B$5,BO156=""),"",20)</f>
        <v/>
      </c>
      <c r="BR156" s="195" t="str">
        <f t="shared" si="84"/>
        <v/>
      </c>
      <c r="BS156" s="195" t="str">
        <f t="shared" si="85"/>
        <v/>
      </c>
      <c r="BT156" s="198" t="str">
        <f t="shared" si="86"/>
        <v/>
      </c>
      <c r="BU156" s="198" t="str">
        <f t="shared" si="87"/>
        <v/>
      </c>
      <c r="BV156" s="198" t="str">
        <f t="shared" si="88"/>
        <v/>
      </c>
      <c r="BW156" s="198" t="str">
        <f t="shared" si="89"/>
        <v/>
      </c>
      <c r="BX156" s="205" t="str">
        <f t="shared" si="90"/>
        <v/>
      </c>
      <c r="BY156" s="206" t="str">
        <f>IFERROR(IF(CC156=リスト!$C$2,(CH156-BZ156/(100*CG156))/CI156*CJ156-AN156-AM156,(CH156-BZ156/(100*AW156))/CI156*CJ156-AN156-AM156),"")</f>
        <v/>
      </c>
      <c r="BZ156" s="196" t="str">
        <f>IF(OR(CE156=リスト!$B$3,CE156=リスト!$B$5,CF156=リスト!$F$3,CE156=""),"",許容浮上量)</f>
        <v/>
      </c>
      <c r="CA156" s="198" t="str">
        <f>IF(OR(CE156=リスト!$B$3,CE156=リスト!$B$5,CF156=リスト!$F$3,CE156=""),"",CK156)</f>
        <v/>
      </c>
      <c r="CB156" s="196" t="str">
        <f t="shared" si="91"/>
        <v/>
      </c>
      <c r="CC156" s="193" t="str">
        <f>IF(OR(CE156=リスト!$B$3,CE156=リスト!$B$5,CF156=リスト!$F$3,CE156=""),"",BM156)</f>
        <v/>
      </c>
      <c r="CD156" s="196" t="str">
        <f>IF(OR(CE156=リスト!$B$3,CE156=リスト!$B$5,CF156=リスト!$F$3,CE156=""),"",AH156)</f>
        <v/>
      </c>
      <c r="CE156" s="193" t="str">
        <f t="shared" si="69"/>
        <v/>
      </c>
      <c r="CF156" s="193" t="str">
        <f t="shared" si="70"/>
        <v/>
      </c>
      <c r="CG156" s="198" t="str">
        <f t="shared" si="92"/>
        <v/>
      </c>
      <c r="CH156" s="198" t="str">
        <f t="shared" si="93"/>
        <v/>
      </c>
      <c r="CI156" s="198" t="str">
        <f t="shared" si="94"/>
        <v/>
      </c>
      <c r="CJ156" s="198" t="str">
        <f t="shared" si="95"/>
        <v/>
      </c>
      <c r="CK156" s="205" t="str">
        <f t="shared" si="96"/>
        <v/>
      </c>
      <c r="CL156" s="204" t="str">
        <f>IF(AND(CE156=リスト!$B$4,CF156=リスト!$F$2),リスト!$B$3,CE156)</f>
        <v/>
      </c>
      <c r="CM156" s="193" t="str">
        <f>IF(CL156=リスト!$B$3,"",IF(CL156=リスト!$B$5,"("&amp;リスト!$F$3&amp;")",CF156))</f>
        <v/>
      </c>
      <c r="CN156" s="196" t="str">
        <f>IF(CL156=リスト!$B$3,"",AF156)</f>
        <v/>
      </c>
      <c r="CO156" s="196" t="str">
        <f>IF(OR(CL156=リスト!$B$3,CL156=リスト!$B$5,CL156=リスト!$B$4),"",CD156)</f>
        <v/>
      </c>
      <c r="CP156" s="196" t="str">
        <f>IF(OR(CL156=リスト!$B$3,CL156=リスト!$B$5),"",IF(CB156&lt;40,40,CB156))</f>
        <v/>
      </c>
      <c r="CQ156" s="203" t="str">
        <f>IF(CL156=リスト!$B$5,リスト!$G$2,"")</f>
        <v/>
      </c>
    </row>
    <row r="157" spans="2:95" ht="26.25" customHeight="1">
      <c r="B157" s="243">
        <v>94</v>
      </c>
      <c r="C157" s="244"/>
      <c r="D157" s="245"/>
      <c r="E157" s="246"/>
      <c r="F157" s="246"/>
      <c r="G157" s="247" t="str">
        <f>IF(AE157=リスト!$C$2,"－",IF(AE157=リスト!$C$3,1.05,""))</f>
        <v/>
      </c>
      <c r="H157" s="246"/>
      <c r="I157" s="246"/>
      <c r="J157" s="246"/>
      <c r="K157" s="246"/>
      <c r="L157" s="246"/>
      <c r="M157" s="246"/>
      <c r="N157" s="246"/>
      <c r="O157" s="246"/>
      <c r="P157" s="246"/>
      <c r="Q157" s="246"/>
      <c r="R157" s="248">
        <f t="shared" si="56"/>
        <v>0</v>
      </c>
      <c r="S157" s="247" t="str">
        <f t="shared" si="57"/>
        <v/>
      </c>
      <c r="T157" s="247"/>
      <c r="U157" s="247"/>
      <c r="V157" s="245" t="str">
        <f t="shared" si="58"/>
        <v/>
      </c>
      <c r="W157" s="245" t="str">
        <f t="shared" si="59"/>
        <v/>
      </c>
      <c r="X157" s="245" t="str">
        <f t="shared" si="60"/>
        <v/>
      </c>
      <c r="Y157" s="245" t="str">
        <f t="shared" si="61"/>
        <v/>
      </c>
      <c r="Z157" s="249" t="str">
        <f t="shared" si="62"/>
        <v/>
      </c>
      <c r="AA157" s="250" t="str">
        <f t="shared" si="63"/>
        <v/>
      </c>
      <c r="AB157" s="250" t="str">
        <f t="shared" si="64"/>
        <v/>
      </c>
      <c r="AC157" s="251" t="str">
        <f t="shared" si="65"/>
        <v/>
      </c>
      <c r="AD157" s="252" t="str">
        <f>IF(OR(C157="",D157=""),"",IF(OR(10&lt;=S157,2.2&lt;F157),リスト!$B$3,IF(OR(D157=リスト!$A$2,F157&lt;0.9,S157&lt;=1.5),リスト!$B$4,リスト!$B$2)))</f>
        <v/>
      </c>
      <c r="AE157" s="253" t="str">
        <f>IF(OR(C157="",AD157=""),"",IF(N157="",リスト!$C$2,リスト!$C$3))</f>
        <v/>
      </c>
      <c r="AF157" s="254" t="str">
        <f>IF(OR(C157="",AD157=""),"",IF(D157&lt;=リスト!$A$5,リスト!$D$2,IF(D157=リスト!$A$6,リスト!$D$3,IF(D157=リスト!$A$7,リスト!$D$4,""))))</f>
        <v/>
      </c>
      <c r="AG157" s="255" t="str" cm="1">
        <f t="array" ref="AG157">IFERROR(INDEX(加味率リスト!$A$2:$J$25,MATCH(D157&amp;AF157,加味率リスト!$A$2:$A$25&amp;加味率リスト!$B$2:$B$25,0),10),"")</f>
        <v/>
      </c>
      <c r="AH157" s="256" t="str">
        <f>IF(S157="","",IF(S157&lt;3,リスト!$E$3,IF(S157&lt;5,リスト!$E$4,IF(S157&lt;7,リスト!$E$5,リスト!$E$6))))</f>
        <v/>
      </c>
      <c r="AI157" s="192" t="str">
        <f t="shared" si="66"/>
        <v/>
      </c>
      <c r="AJ157" s="193" t="str">
        <f t="shared" si="67"/>
        <v/>
      </c>
      <c r="AK157" s="141" t="str">
        <f t="shared" si="68"/>
        <v/>
      </c>
      <c r="AL157" s="194" t="str">
        <f>IFERROR(IF(AD157="","",IF(AE157=リスト!$C$2,"－",ROUND((3.142/4*E157^2*(N157+K157+J157+I157+H157)-3.142/4*(0.82^2*H157+(0.82^2+G157^2)/2*J157+G157^2*K157+(G157^2+E157^2)/2*N157))*(U157*V157+(R157-U157)*W157)/R157,2))),"")</f>
        <v/>
      </c>
      <c r="AM157" s="195" t="str">
        <f>IFERROR(IF(AD157="","",IF(AE157=リスト!$C$2,T157,T157+AL157)),"")</f>
        <v/>
      </c>
      <c r="AN157" s="195" t="str">
        <f>IFERROR(IF(AD157="","",IF(AE157=リスト!$C$2,3.142*E157*U157*AA157*V157*U157/2*TAN(X157/180*3.142),3.142*G157*U157*AA157*V157*U157/2*TAN(X157/180*3.142))),"")</f>
        <v/>
      </c>
      <c r="AO157" s="196" t="str">
        <f t="shared" si="71"/>
        <v/>
      </c>
      <c r="AP157" s="196" t="str">
        <f>IFERROR(IF(AE157=リスト!$C$2,(1-3.142*(E157/((E157+1)*2))^2)*(R157-(1-V157/(Z157+AC157*(W157-Z157)))*U157-(AN157+AM157)/(3.142*(Z157+AC157*(W157-Z157)))*(2/E157)^2)*100,AW157*(AX157-AY157)*100),"")</f>
        <v/>
      </c>
      <c r="AQ157" s="197" t="str">
        <f t="shared" si="72"/>
        <v/>
      </c>
      <c r="AR157" s="195" t="str">
        <f t="shared" si="73"/>
        <v/>
      </c>
      <c r="AS157" s="195" t="str">
        <f t="shared" si="74"/>
        <v/>
      </c>
      <c r="AT157" s="195" t="str">
        <f t="shared" si="75"/>
        <v/>
      </c>
      <c r="AU157" s="193" t="str">
        <f t="shared" si="76"/>
        <v/>
      </c>
      <c r="AV157" s="193" t="str">
        <f>IF(OR(AD157=リスト!$B$3,AD157=リスト!$B$5,許容浮上量&lt;AP157),AD157,リスト!$B$5)</f>
        <v/>
      </c>
      <c r="AW157" s="198" t="str">
        <f t="shared" si="77"/>
        <v/>
      </c>
      <c r="AX157" s="199" t="str">
        <f t="shared" si="78"/>
        <v/>
      </c>
      <c r="AY157" s="205" t="str">
        <f t="shared" si="79"/>
        <v/>
      </c>
      <c r="AZ157" s="204" t="str">
        <f>IF(OR(BO157=リスト!$B$3,BO157=リスト!$B$5,BO157=""),"","10^-2")</f>
        <v/>
      </c>
      <c r="BA157" s="200" t="str">
        <f>IF(OR(BO157=リスト!$B$3,BO157=リスト!$B$5,BO157=""),"",2)</f>
        <v/>
      </c>
      <c r="BB157" s="195" t="str">
        <f>IFERROR(IF(OR(BO157=リスト!$B$3,BO157=リスト!$B$5,BO157=""),"",V157*U157+(R157-U157)/2*(W157-Z157)),"")</f>
        <v/>
      </c>
      <c r="BC157" s="195" t="str">
        <f>IF(OR(BO157=リスト!$B$3,BO157=リスト!$B$5,BO157=""),"",40)</f>
        <v/>
      </c>
      <c r="BD157" s="195" t="str">
        <f t="shared" si="80"/>
        <v/>
      </c>
      <c r="BE157" s="195" t="str">
        <f t="shared" si="81"/>
        <v/>
      </c>
      <c r="BF157" s="195" t="str">
        <f t="shared" si="82"/>
        <v/>
      </c>
      <c r="BG157" s="195" t="str">
        <f>IF(OR(BO157=リスト!$B$3,BO157=リスト!$B$5,BO157=""),"",0.6)</f>
        <v/>
      </c>
      <c r="BH157" s="201" t="str">
        <f>IF(OR(BO157=リスト!$B$3,BO157=リスト!$B$5,BO157=""),"",AG157)</f>
        <v/>
      </c>
      <c r="BI157" s="195" t="str">
        <f>IF(OR(BO157=リスト!$B$3,BO157=リスト!$B$5,BO157=""),"",AM157)</f>
        <v/>
      </c>
      <c r="BJ157" s="195" t="str">
        <f>IF(OR(BO157=リスト!$B$3,BO157=リスト!$B$5,BO157=""),"",AN157)</f>
        <v/>
      </c>
      <c r="BK157" s="202" t="str">
        <f>IFERROR(IF(BM157=リスト!$C$2,(1-3.142*(E157/(2*(E157+1)))^2)*(R157-(1-AG157*V157/(Z157+AG157*BG157*(W157-Z157)))*U157-(AN157+AM157)/(3.142*(Z157+AG157*BG157*(W157-Z157)))*(2/E157)^2)*100,(AW157*(BV157-BX157)*100)),"")</f>
        <v/>
      </c>
      <c r="BL157" s="202" t="str">
        <f>IFERROR(IF(BM157=リスト!$C$2,(1-3.142*(E157/(2*(E157+1)))^2)*(R157-(1-AG157*V157/(Z157+AG157*BG157*(W157-Z157)))*U157-(AN157+BF157+AM157)/(3.142*(Z157+AG157*BG157*(W157-Z157)))*(2/E157)^2)*100,(AW157*(BV157-BW157)*100)),"")</f>
        <v/>
      </c>
      <c r="BM157" s="193" t="str">
        <f>IF(OR(BO157=リスト!$B$3,BO157=リスト!$B$5),"",AU157)</f>
        <v/>
      </c>
      <c r="BN157" s="196" t="str">
        <f>IF(OR(BO157=リスト!$B$3,BO157=リスト!$B$5),"",AF157)</f>
        <v/>
      </c>
      <c r="BO157" s="193" t="str">
        <f t="shared" si="83"/>
        <v/>
      </c>
      <c r="BP157" s="193" t="str">
        <f>IF(OR(BO157=リスト!$B$3,BO157=リスト!$B$5,BO157=""),"",IF(許容浮上量+1&lt;=BK157,リスト!$F$2,リスト!$F$3))</f>
        <v/>
      </c>
      <c r="BQ157" s="202" t="str">
        <f>IF(OR(BO157=リスト!$B$3,BO157=リスト!$B$5,BO157=""),"",20)</f>
        <v/>
      </c>
      <c r="BR157" s="195" t="str">
        <f t="shared" si="84"/>
        <v/>
      </c>
      <c r="BS157" s="195" t="str">
        <f t="shared" si="85"/>
        <v/>
      </c>
      <c r="BT157" s="198" t="str">
        <f t="shared" si="86"/>
        <v/>
      </c>
      <c r="BU157" s="198" t="str">
        <f t="shared" si="87"/>
        <v/>
      </c>
      <c r="BV157" s="198" t="str">
        <f t="shared" si="88"/>
        <v/>
      </c>
      <c r="BW157" s="198" t="str">
        <f t="shared" si="89"/>
        <v/>
      </c>
      <c r="BX157" s="205" t="str">
        <f t="shared" si="90"/>
        <v/>
      </c>
      <c r="BY157" s="206" t="str">
        <f>IFERROR(IF(CC157=リスト!$C$2,(CH157-BZ157/(100*CG157))/CI157*CJ157-AN157-AM157,(CH157-BZ157/(100*AW157))/CI157*CJ157-AN157-AM157),"")</f>
        <v/>
      </c>
      <c r="BZ157" s="196" t="str">
        <f>IF(OR(CE157=リスト!$B$3,CE157=リスト!$B$5,CF157=リスト!$F$3,CE157=""),"",許容浮上量)</f>
        <v/>
      </c>
      <c r="CA157" s="198" t="str">
        <f>IF(OR(CE157=リスト!$B$3,CE157=リスト!$B$5,CF157=リスト!$F$3,CE157=""),"",CK157)</f>
        <v/>
      </c>
      <c r="CB157" s="196" t="str">
        <f t="shared" si="91"/>
        <v/>
      </c>
      <c r="CC157" s="193" t="str">
        <f>IF(OR(CE157=リスト!$B$3,CE157=リスト!$B$5,CF157=リスト!$F$3,CE157=""),"",BM157)</f>
        <v/>
      </c>
      <c r="CD157" s="196" t="str">
        <f>IF(OR(CE157=リスト!$B$3,CE157=リスト!$B$5,CF157=リスト!$F$3,CE157=""),"",AH157)</f>
        <v/>
      </c>
      <c r="CE157" s="193" t="str">
        <f t="shared" si="69"/>
        <v/>
      </c>
      <c r="CF157" s="193" t="str">
        <f t="shared" si="70"/>
        <v/>
      </c>
      <c r="CG157" s="198" t="str">
        <f t="shared" si="92"/>
        <v/>
      </c>
      <c r="CH157" s="198" t="str">
        <f t="shared" si="93"/>
        <v/>
      </c>
      <c r="CI157" s="198" t="str">
        <f t="shared" si="94"/>
        <v/>
      </c>
      <c r="CJ157" s="198" t="str">
        <f t="shared" si="95"/>
        <v/>
      </c>
      <c r="CK157" s="205" t="str">
        <f t="shared" si="96"/>
        <v/>
      </c>
      <c r="CL157" s="204" t="str">
        <f>IF(AND(CE157=リスト!$B$4,CF157=リスト!$F$2),リスト!$B$3,CE157)</f>
        <v/>
      </c>
      <c r="CM157" s="193" t="str">
        <f>IF(CL157=リスト!$B$3,"",IF(CL157=リスト!$B$5,"("&amp;リスト!$F$3&amp;")",CF157))</f>
        <v/>
      </c>
      <c r="CN157" s="196" t="str">
        <f>IF(CL157=リスト!$B$3,"",AF157)</f>
        <v/>
      </c>
      <c r="CO157" s="196" t="str">
        <f>IF(OR(CL157=リスト!$B$3,CL157=リスト!$B$5,CL157=リスト!$B$4),"",CD157)</f>
        <v/>
      </c>
      <c r="CP157" s="196" t="str">
        <f>IF(OR(CL157=リスト!$B$3,CL157=リスト!$B$5),"",IF(CB157&lt;40,40,CB157))</f>
        <v/>
      </c>
      <c r="CQ157" s="203" t="str">
        <f>IF(CL157=リスト!$B$5,リスト!$G$2,"")</f>
        <v/>
      </c>
    </row>
    <row r="158" spans="2:95" ht="26.25" customHeight="1">
      <c r="B158" s="243">
        <v>95</v>
      </c>
      <c r="C158" s="244"/>
      <c r="D158" s="245"/>
      <c r="E158" s="246"/>
      <c r="F158" s="246"/>
      <c r="G158" s="247" t="str">
        <f>IF(AE158=リスト!$C$2,"－",IF(AE158=リスト!$C$3,1.05,""))</f>
        <v/>
      </c>
      <c r="H158" s="246"/>
      <c r="I158" s="246"/>
      <c r="J158" s="246"/>
      <c r="K158" s="246"/>
      <c r="L158" s="246"/>
      <c r="M158" s="246"/>
      <c r="N158" s="246"/>
      <c r="O158" s="246"/>
      <c r="P158" s="246"/>
      <c r="Q158" s="246"/>
      <c r="R158" s="248">
        <f t="shared" si="56"/>
        <v>0</v>
      </c>
      <c r="S158" s="247" t="str">
        <f t="shared" si="57"/>
        <v/>
      </c>
      <c r="T158" s="247"/>
      <c r="U158" s="247"/>
      <c r="V158" s="245" t="str">
        <f t="shared" si="58"/>
        <v/>
      </c>
      <c r="W158" s="245" t="str">
        <f t="shared" si="59"/>
        <v/>
      </c>
      <c r="X158" s="245" t="str">
        <f t="shared" si="60"/>
        <v/>
      </c>
      <c r="Y158" s="245" t="str">
        <f t="shared" si="61"/>
        <v/>
      </c>
      <c r="Z158" s="249" t="str">
        <f t="shared" si="62"/>
        <v/>
      </c>
      <c r="AA158" s="250" t="str">
        <f t="shared" si="63"/>
        <v/>
      </c>
      <c r="AB158" s="250" t="str">
        <f t="shared" si="64"/>
        <v/>
      </c>
      <c r="AC158" s="251" t="str">
        <f t="shared" si="65"/>
        <v/>
      </c>
      <c r="AD158" s="252" t="str">
        <f>IF(OR(C158="",D158=""),"",IF(OR(10&lt;=S158,2.2&lt;F158),リスト!$B$3,IF(OR(D158=リスト!$A$2,F158&lt;0.9,S158&lt;=1.5),リスト!$B$4,リスト!$B$2)))</f>
        <v/>
      </c>
      <c r="AE158" s="253" t="str">
        <f>IF(OR(C158="",AD158=""),"",IF(N158="",リスト!$C$2,リスト!$C$3))</f>
        <v/>
      </c>
      <c r="AF158" s="254" t="str">
        <f>IF(OR(C158="",AD158=""),"",IF(D158&lt;=リスト!$A$5,リスト!$D$2,IF(D158=リスト!$A$6,リスト!$D$3,IF(D158=リスト!$A$7,リスト!$D$4,""))))</f>
        <v/>
      </c>
      <c r="AG158" s="255" t="str" cm="1">
        <f t="array" ref="AG158">IFERROR(INDEX(加味率リスト!$A$2:$J$25,MATCH(D158&amp;AF158,加味率リスト!$A$2:$A$25&amp;加味率リスト!$B$2:$B$25,0),10),"")</f>
        <v/>
      </c>
      <c r="AH158" s="256" t="str">
        <f>IF(S158="","",IF(S158&lt;3,リスト!$E$3,IF(S158&lt;5,リスト!$E$4,IF(S158&lt;7,リスト!$E$5,リスト!$E$6))))</f>
        <v/>
      </c>
      <c r="AI158" s="192" t="str">
        <f t="shared" si="66"/>
        <v/>
      </c>
      <c r="AJ158" s="193" t="str">
        <f t="shared" si="67"/>
        <v/>
      </c>
      <c r="AK158" s="141" t="str">
        <f t="shared" si="68"/>
        <v/>
      </c>
      <c r="AL158" s="194" t="str">
        <f>IFERROR(IF(AD158="","",IF(AE158=リスト!$C$2,"－",ROUND((3.142/4*E158^2*(N158+K158+J158+I158+H158)-3.142/4*(0.82^2*H158+(0.82^2+G158^2)/2*J158+G158^2*K158+(G158^2+E158^2)/2*N158))*(U158*V158+(R158-U158)*W158)/R158,2))),"")</f>
        <v/>
      </c>
      <c r="AM158" s="195" t="str">
        <f>IFERROR(IF(AD158="","",IF(AE158=リスト!$C$2,T158,T158+AL158)),"")</f>
        <v/>
      </c>
      <c r="AN158" s="195" t="str">
        <f>IFERROR(IF(AD158="","",IF(AE158=リスト!$C$2,3.142*E158*U158*AA158*V158*U158/2*TAN(X158/180*3.142),3.142*G158*U158*AA158*V158*U158/2*TAN(X158/180*3.142))),"")</f>
        <v/>
      </c>
      <c r="AO158" s="196" t="str">
        <f t="shared" si="71"/>
        <v/>
      </c>
      <c r="AP158" s="196" t="str">
        <f>IFERROR(IF(AE158=リスト!$C$2,(1-3.142*(E158/((E158+1)*2))^2)*(R158-(1-V158/(Z158+AC158*(W158-Z158)))*U158-(AN158+AM158)/(3.142*(Z158+AC158*(W158-Z158)))*(2/E158)^2)*100,AW158*(AX158-AY158)*100),"")</f>
        <v/>
      </c>
      <c r="AQ158" s="197" t="str">
        <f t="shared" si="72"/>
        <v/>
      </c>
      <c r="AR158" s="195" t="str">
        <f t="shared" si="73"/>
        <v/>
      </c>
      <c r="AS158" s="195" t="str">
        <f t="shared" si="74"/>
        <v/>
      </c>
      <c r="AT158" s="195" t="str">
        <f t="shared" si="75"/>
        <v/>
      </c>
      <c r="AU158" s="193" t="str">
        <f t="shared" si="76"/>
        <v/>
      </c>
      <c r="AV158" s="193" t="str">
        <f>IF(OR(AD158=リスト!$B$3,AD158=リスト!$B$5,許容浮上量&lt;AP158),AD158,リスト!$B$5)</f>
        <v/>
      </c>
      <c r="AW158" s="198" t="str">
        <f t="shared" si="77"/>
        <v/>
      </c>
      <c r="AX158" s="199" t="str">
        <f t="shared" si="78"/>
        <v/>
      </c>
      <c r="AY158" s="205" t="str">
        <f t="shared" si="79"/>
        <v/>
      </c>
      <c r="AZ158" s="204" t="str">
        <f>IF(OR(BO158=リスト!$B$3,BO158=リスト!$B$5,BO158=""),"","10^-2")</f>
        <v/>
      </c>
      <c r="BA158" s="200" t="str">
        <f>IF(OR(BO158=リスト!$B$3,BO158=リスト!$B$5,BO158=""),"",2)</f>
        <v/>
      </c>
      <c r="BB158" s="195" t="str">
        <f>IFERROR(IF(OR(BO158=リスト!$B$3,BO158=リスト!$B$5,BO158=""),"",V158*U158+(R158-U158)/2*(W158-Z158)),"")</f>
        <v/>
      </c>
      <c r="BC158" s="195" t="str">
        <f>IF(OR(BO158=リスト!$B$3,BO158=リスト!$B$5,BO158=""),"",40)</f>
        <v/>
      </c>
      <c r="BD158" s="195" t="str">
        <f t="shared" si="80"/>
        <v/>
      </c>
      <c r="BE158" s="195" t="str">
        <f t="shared" si="81"/>
        <v/>
      </c>
      <c r="BF158" s="195" t="str">
        <f t="shared" si="82"/>
        <v/>
      </c>
      <c r="BG158" s="195" t="str">
        <f>IF(OR(BO158=リスト!$B$3,BO158=リスト!$B$5,BO158=""),"",0.6)</f>
        <v/>
      </c>
      <c r="BH158" s="201" t="str">
        <f>IF(OR(BO158=リスト!$B$3,BO158=リスト!$B$5,BO158=""),"",AG158)</f>
        <v/>
      </c>
      <c r="BI158" s="195" t="str">
        <f>IF(OR(BO158=リスト!$B$3,BO158=リスト!$B$5,BO158=""),"",AM158)</f>
        <v/>
      </c>
      <c r="BJ158" s="195" t="str">
        <f>IF(OR(BO158=リスト!$B$3,BO158=リスト!$B$5,BO158=""),"",AN158)</f>
        <v/>
      </c>
      <c r="BK158" s="202" t="str">
        <f>IFERROR(IF(BM158=リスト!$C$2,(1-3.142*(E158/(2*(E158+1)))^2)*(R158-(1-AG158*V158/(Z158+AG158*BG158*(W158-Z158)))*U158-(AN158+AM158)/(3.142*(Z158+AG158*BG158*(W158-Z158)))*(2/E158)^2)*100,(AW158*(BV158-BX158)*100)),"")</f>
        <v/>
      </c>
      <c r="BL158" s="202" t="str">
        <f>IFERROR(IF(BM158=リスト!$C$2,(1-3.142*(E158/(2*(E158+1)))^2)*(R158-(1-AG158*V158/(Z158+AG158*BG158*(W158-Z158)))*U158-(AN158+BF158+AM158)/(3.142*(Z158+AG158*BG158*(W158-Z158)))*(2/E158)^2)*100,(AW158*(BV158-BW158)*100)),"")</f>
        <v/>
      </c>
      <c r="BM158" s="193" t="str">
        <f>IF(OR(BO158=リスト!$B$3,BO158=リスト!$B$5),"",AU158)</f>
        <v/>
      </c>
      <c r="BN158" s="196" t="str">
        <f>IF(OR(BO158=リスト!$B$3,BO158=リスト!$B$5),"",AF158)</f>
        <v/>
      </c>
      <c r="BO158" s="193" t="str">
        <f t="shared" si="83"/>
        <v/>
      </c>
      <c r="BP158" s="193" t="str">
        <f>IF(OR(BO158=リスト!$B$3,BO158=リスト!$B$5,BO158=""),"",IF(許容浮上量+1&lt;=BK158,リスト!$F$2,リスト!$F$3))</f>
        <v/>
      </c>
      <c r="BQ158" s="202" t="str">
        <f>IF(OR(BO158=リスト!$B$3,BO158=リスト!$B$5,BO158=""),"",20)</f>
        <v/>
      </c>
      <c r="BR158" s="195" t="str">
        <f t="shared" si="84"/>
        <v/>
      </c>
      <c r="BS158" s="195" t="str">
        <f t="shared" si="85"/>
        <v/>
      </c>
      <c r="BT158" s="198" t="str">
        <f t="shared" si="86"/>
        <v/>
      </c>
      <c r="BU158" s="198" t="str">
        <f t="shared" si="87"/>
        <v/>
      </c>
      <c r="BV158" s="198" t="str">
        <f t="shared" si="88"/>
        <v/>
      </c>
      <c r="BW158" s="198" t="str">
        <f t="shared" si="89"/>
        <v/>
      </c>
      <c r="BX158" s="205" t="str">
        <f t="shared" si="90"/>
        <v/>
      </c>
      <c r="BY158" s="206" t="str">
        <f>IFERROR(IF(CC158=リスト!$C$2,(CH158-BZ158/(100*CG158))/CI158*CJ158-AN158-AM158,(CH158-BZ158/(100*AW158))/CI158*CJ158-AN158-AM158),"")</f>
        <v/>
      </c>
      <c r="BZ158" s="196" t="str">
        <f>IF(OR(CE158=リスト!$B$3,CE158=リスト!$B$5,CF158=リスト!$F$3,CE158=""),"",許容浮上量)</f>
        <v/>
      </c>
      <c r="CA158" s="198" t="str">
        <f>IF(OR(CE158=リスト!$B$3,CE158=リスト!$B$5,CF158=リスト!$F$3,CE158=""),"",CK158)</f>
        <v/>
      </c>
      <c r="CB158" s="196" t="str">
        <f t="shared" si="91"/>
        <v/>
      </c>
      <c r="CC158" s="193" t="str">
        <f>IF(OR(CE158=リスト!$B$3,CE158=リスト!$B$5,CF158=リスト!$F$3,CE158=""),"",BM158)</f>
        <v/>
      </c>
      <c r="CD158" s="196" t="str">
        <f>IF(OR(CE158=リスト!$B$3,CE158=リスト!$B$5,CF158=リスト!$F$3,CE158=""),"",AH158)</f>
        <v/>
      </c>
      <c r="CE158" s="193" t="str">
        <f t="shared" si="69"/>
        <v/>
      </c>
      <c r="CF158" s="193" t="str">
        <f t="shared" si="70"/>
        <v/>
      </c>
      <c r="CG158" s="198" t="str">
        <f t="shared" si="92"/>
        <v/>
      </c>
      <c r="CH158" s="198" t="str">
        <f t="shared" si="93"/>
        <v/>
      </c>
      <c r="CI158" s="198" t="str">
        <f t="shared" si="94"/>
        <v/>
      </c>
      <c r="CJ158" s="198" t="str">
        <f t="shared" si="95"/>
        <v/>
      </c>
      <c r="CK158" s="205" t="str">
        <f t="shared" si="96"/>
        <v/>
      </c>
      <c r="CL158" s="204" t="str">
        <f>IF(AND(CE158=リスト!$B$4,CF158=リスト!$F$2),リスト!$B$3,CE158)</f>
        <v/>
      </c>
      <c r="CM158" s="193" t="str">
        <f>IF(CL158=リスト!$B$3,"",IF(CL158=リスト!$B$5,"("&amp;リスト!$F$3&amp;")",CF158))</f>
        <v/>
      </c>
      <c r="CN158" s="196" t="str">
        <f>IF(CL158=リスト!$B$3,"",AF158)</f>
        <v/>
      </c>
      <c r="CO158" s="196" t="str">
        <f>IF(OR(CL158=リスト!$B$3,CL158=リスト!$B$5,CL158=リスト!$B$4),"",CD158)</f>
        <v/>
      </c>
      <c r="CP158" s="196" t="str">
        <f>IF(OR(CL158=リスト!$B$3,CL158=リスト!$B$5),"",IF(CB158&lt;40,40,CB158))</f>
        <v/>
      </c>
      <c r="CQ158" s="203" t="str">
        <f>IF(CL158=リスト!$B$5,リスト!$G$2,"")</f>
        <v/>
      </c>
    </row>
    <row r="159" spans="2:95" ht="26.25" customHeight="1">
      <c r="B159" s="243">
        <v>96</v>
      </c>
      <c r="C159" s="244"/>
      <c r="D159" s="245"/>
      <c r="E159" s="246"/>
      <c r="F159" s="246"/>
      <c r="G159" s="247" t="str">
        <f>IF(AE159=リスト!$C$2,"－",IF(AE159=リスト!$C$3,1.05,""))</f>
        <v/>
      </c>
      <c r="H159" s="246"/>
      <c r="I159" s="246"/>
      <c r="J159" s="246"/>
      <c r="K159" s="246"/>
      <c r="L159" s="246"/>
      <c r="M159" s="246"/>
      <c r="N159" s="246"/>
      <c r="O159" s="246"/>
      <c r="P159" s="246"/>
      <c r="Q159" s="246"/>
      <c r="R159" s="248">
        <f t="shared" si="56"/>
        <v>0</v>
      </c>
      <c r="S159" s="247" t="str">
        <f t="shared" si="57"/>
        <v/>
      </c>
      <c r="T159" s="247"/>
      <c r="U159" s="247"/>
      <c r="V159" s="245" t="str">
        <f t="shared" si="58"/>
        <v/>
      </c>
      <c r="W159" s="245" t="str">
        <f t="shared" si="59"/>
        <v/>
      </c>
      <c r="X159" s="245" t="str">
        <f t="shared" si="60"/>
        <v/>
      </c>
      <c r="Y159" s="245" t="str">
        <f t="shared" si="61"/>
        <v/>
      </c>
      <c r="Z159" s="249" t="str">
        <f t="shared" si="62"/>
        <v/>
      </c>
      <c r="AA159" s="250" t="str">
        <f t="shared" si="63"/>
        <v/>
      </c>
      <c r="AB159" s="250" t="str">
        <f t="shared" si="64"/>
        <v/>
      </c>
      <c r="AC159" s="251" t="str">
        <f t="shared" si="65"/>
        <v/>
      </c>
      <c r="AD159" s="252" t="str">
        <f>IF(OR(C159="",D159=""),"",IF(OR(10&lt;=S159,2.2&lt;F159),リスト!$B$3,IF(OR(D159=リスト!$A$2,F159&lt;0.9,S159&lt;=1.5),リスト!$B$4,リスト!$B$2)))</f>
        <v/>
      </c>
      <c r="AE159" s="253" t="str">
        <f>IF(OR(C159="",AD159=""),"",IF(N159="",リスト!$C$2,リスト!$C$3))</f>
        <v/>
      </c>
      <c r="AF159" s="254" t="str">
        <f>IF(OR(C159="",AD159=""),"",IF(D159&lt;=リスト!$A$5,リスト!$D$2,IF(D159=リスト!$A$6,リスト!$D$3,IF(D159=リスト!$A$7,リスト!$D$4,""))))</f>
        <v/>
      </c>
      <c r="AG159" s="255" t="str" cm="1">
        <f t="array" ref="AG159">IFERROR(INDEX(加味率リスト!$A$2:$J$25,MATCH(D159&amp;AF159,加味率リスト!$A$2:$A$25&amp;加味率リスト!$B$2:$B$25,0),10),"")</f>
        <v/>
      </c>
      <c r="AH159" s="256" t="str">
        <f>IF(S159="","",IF(S159&lt;3,リスト!$E$3,IF(S159&lt;5,リスト!$E$4,IF(S159&lt;7,リスト!$E$5,リスト!$E$6))))</f>
        <v/>
      </c>
      <c r="AI159" s="192" t="str">
        <f t="shared" si="66"/>
        <v/>
      </c>
      <c r="AJ159" s="193" t="str">
        <f t="shared" si="67"/>
        <v/>
      </c>
      <c r="AK159" s="141" t="str">
        <f t="shared" si="68"/>
        <v/>
      </c>
      <c r="AL159" s="194" t="str">
        <f>IFERROR(IF(AD159="","",IF(AE159=リスト!$C$2,"－",ROUND((3.142/4*E159^2*(N159+K159+J159+I159+H159)-3.142/4*(0.82^2*H159+(0.82^2+G159^2)/2*J159+G159^2*K159+(G159^2+E159^2)/2*N159))*(U159*V159+(R159-U159)*W159)/R159,2))),"")</f>
        <v/>
      </c>
      <c r="AM159" s="195" t="str">
        <f>IFERROR(IF(AD159="","",IF(AE159=リスト!$C$2,T159,T159+AL159)),"")</f>
        <v/>
      </c>
      <c r="AN159" s="195" t="str">
        <f>IFERROR(IF(AD159="","",IF(AE159=リスト!$C$2,3.142*E159*U159*AA159*V159*U159/2*TAN(X159/180*3.142),3.142*G159*U159*AA159*V159*U159/2*TAN(X159/180*3.142))),"")</f>
        <v/>
      </c>
      <c r="AO159" s="196" t="str">
        <f t="shared" si="71"/>
        <v/>
      </c>
      <c r="AP159" s="196" t="str">
        <f>IFERROR(IF(AE159=リスト!$C$2,(1-3.142*(E159/((E159+1)*2))^2)*(R159-(1-V159/(Z159+AC159*(W159-Z159)))*U159-(AN159+AM159)/(3.142*(Z159+AC159*(W159-Z159)))*(2/E159)^2)*100,AW159*(AX159-AY159)*100),"")</f>
        <v/>
      </c>
      <c r="AQ159" s="197" t="str">
        <f t="shared" si="72"/>
        <v/>
      </c>
      <c r="AR159" s="195" t="str">
        <f t="shared" si="73"/>
        <v/>
      </c>
      <c r="AS159" s="195" t="str">
        <f t="shared" si="74"/>
        <v/>
      </c>
      <c r="AT159" s="195" t="str">
        <f t="shared" si="75"/>
        <v/>
      </c>
      <c r="AU159" s="193" t="str">
        <f t="shared" si="76"/>
        <v/>
      </c>
      <c r="AV159" s="193" t="str">
        <f>IF(OR(AD159=リスト!$B$3,AD159=リスト!$B$5,許容浮上量&lt;AP159),AD159,リスト!$B$5)</f>
        <v/>
      </c>
      <c r="AW159" s="198" t="str">
        <f t="shared" si="77"/>
        <v/>
      </c>
      <c r="AX159" s="199" t="str">
        <f t="shared" si="78"/>
        <v/>
      </c>
      <c r="AY159" s="205" t="str">
        <f t="shared" si="79"/>
        <v/>
      </c>
      <c r="AZ159" s="204" t="str">
        <f>IF(OR(BO159=リスト!$B$3,BO159=リスト!$B$5,BO159=""),"","10^-2")</f>
        <v/>
      </c>
      <c r="BA159" s="200" t="str">
        <f>IF(OR(BO159=リスト!$B$3,BO159=リスト!$B$5,BO159=""),"",2)</f>
        <v/>
      </c>
      <c r="BB159" s="195" t="str">
        <f>IFERROR(IF(OR(BO159=リスト!$B$3,BO159=リスト!$B$5,BO159=""),"",V159*U159+(R159-U159)/2*(W159-Z159)),"")</f>
        <v/>
      </c>
      <c r="BC159" s="195" t="str">
        <f>IF(OR(BO159=リスト!$B$3,BO159=リスト!$B$5,BO159=""),"",40)</f>
        <v/>
      </c>
      <c r="BD159" s="195" t="str">
        <f t="shared" si="80"/>
        <v/>
      </c>
      <c r="BE159" s="195" t="str">
        <f t="shared" si="81"/>
        <v/>
      </c>
      <c r="BF159" s="195" t="str">
        <f t="shared" si="82"/>
        <v/>
      </c>
      <c r="BG159" s="195" t="str">
        <f>IF(OR(BO159=リスト!$B$3,BO159=リスト!$B$5,BO159=""),"",0.6)</f>
        <v/>
      </c>
      <c r="BH159" s="201" t="str">
        <f>IF(OR(BO159=リスト!$B$3,BO159=リスト!$B$5,BO159=""),"",AG159)</f>
        <v/>
      </c>
      <c r="BI159" s="195" t="str">
        <f>IF(OR(BO159=リスト!$B$3,BO159=リスト!$B$5,BO159=""),"",AM159)</f>
        <v/>
      </c>
      <c r="BJ159" s="195" t="str">
        <f>IF(OR(BO159=リスト!$B$3,BO159=リスト!$B$5,BO159=""),"",AN159)</f>
        <v/>
      </c>
      <c r="BK159" s="202" t="str">
        <f>IFERROR(IF(BM159=リスト!$C$2,(1-3.142*(E159/(2*(E159+1)))^2)*(R159-(1-AG159*V159/(Z159+AG159*BG159*(W159-Z159)))*U159-(AN159+AM159)/(3.142*(Z159+AG159*BG159*(W159-Z159)))*(2/E159)^2)*100,(AW159*(BV159-BX159)*100)),"")</f>
        <v/>
      </c>
      <c r="BL159" s="202" t="str">
        <f>IFERROR(IF(BM159=リスト!$C$2,(1-3.142*(E159/(2*(E159+1)))^2)*(R159-(1-AG159*V159/(Z159+AG159*BG159*(W159-Z159)))*U159-(AN159+BF159+AM159)/(3.142*(Z159+AG159*BG159*(W159-Z159)))*(2/E159)^2)*100,(AW159*(BV159-BW159)*100)),"")</f>
        <v/>
      </c>
      <c r="BM159" s="193" t="str">
        <f>IF(OR(BO159=リスト!$B$3,BO159=リスト!$B$5),"",AU159)</f>
        <v/>
      </c>
      <c r="BN159" s="196" t="str">
        <f>IF(OR(BO159=リスト!$B$3,BO159=リスト!$B$5),"",AF159)</f>
        <v/>
      </c>
      <c r="BO159" s="193" t="str">
        <f t="shared" si="83"/>
        <v/>
      </c>
      <c r="BP159" s="193" t="str">
        <f>IF(OR(BO159=リスト!$B$3,BO159=リスト!$B$5,BO159=""),"",IF(許容浮上量+1&lt;=BK159,リスト!$F$2,リスト!$F$3))</f>
        <v/>
      </c>
      <c r="BQ159" s="202" t="str">
        <f>IF(OR(BO159=リスト!$B$3,BO159=リスト!$B$5,BO159=""),"",20)</f>
        <v/>
      </c>
      <c r="BR159" s="195" t="str">
        <f t="shared" si="84"/>
        <v/>
      </c>
      <c r="BS159" s="195" t="str">
        <f t="shared" si="85"/>
        <v/>
      </c>
      <c r="BT159" s="198" t="str">
        <f t="shared" si="86"/>
        <v/>
      </c>
      <c r="BU159" s="198" t="str">
        <f t="shared" si="87"/>
        <v/>
      </c>
      <c r="BV159" s="198" t="str">
        <f t="shared" si="88"/>
        <v/>
      </c>
      <c r="BW159" s="198" t="str">
        <f t="shared" si="89"/>
        <v/>
      </c>
      <c r="BX159" s="205" t="str">
        <f t="shared" si="90"/>
        <v/>
      </c>
      <c r="BY159" s="206" t="str">
        <f>IFERROR(IF(CC159=リスト!$C$2,(CH159-BZ159/(100*CG159))/CI159*CJ159-AN159-AM159,(CH159-BZ159/(100*AW159))/CI159*CJ159-AN159-AM159),"")</f>
        <v/>
      </c>
      <c r="BZ159" s="196" t="str">
        <f>IF(OR(CE159=リスト!$B$3,CE159=リスト!$B$5,CF159=リスト!$F$3,CE159=""),"",許容浮上量)</f>
        <v/>
      </c>
      <c r="CA159" s="198" t="str">
        <f>IF(OR(CE159=リスト!$B$3,CE159=リスト!$B$5,CF159=リスト!$F$3,CE159=""),"",CK159)</f>
        <v/>
      </c>
      <c r="CB159" s="196" t="str">
        <f t="shared" si="91"/>
        <v/>
      </c>
      <c r="CC159" s="193" t="str">
        <f>IF(OR(CE159=リスト!$B$3,CE159=リスト!$B$5,CF159=リスト!$F$3,CE159=""),"",BM159)</f>
        <v/>
      </c>
      <c r="CD159" s="196" t="str">
        <f>IF(OR(CE159=リスト!$B$3,CE159=リスト!$B$5,CF159=リスト!$F$3,CE159=""),"",AH159)</f>
        <v/>
      </c>
      <c r="CE159" s="193" t="str">
        <f t="shared" si="69"/>
        <v/>
      </c>
      <c r="CF159" s="193" t="str">
        <f t="shared" si="70"/>
        <v/>
      </c>
      <c r="CG159" s="198" t="str">
        <f t="shared" si="92"/>
        <v/>
      </c>
      <c r="CH159" s="198" t="str">
        <f t="shared" si="93"/>
        <v/>
      </c>
      <c r="CI159" s="198" t="str">
        <f t="shared" si="94"/>
        <v/>
      </c>
      <c r="CJ159" s="198" t="str">
        <f t="shared" si="95"/>
        <v/>
      </c>
      <c r="CK159" s="205" t="str">
        <f t="shared" si="96"/>
        <v/>
      </c>
      <c r="CL159" s="204" t="str">
        <f>IF(AND(CE159=リスト!$B$4,CF159=リスト!$F$2),リスト!$B$3,CE159)</f>
        <v/>
      </c>
      <c r="CM159" s="193" t="str">
        <f>IF(CL159=リスト!$B$3,"",IF(CL159=リスト!$B$5,"("&amp;リスト!$F$3&amp;")",CF159))</f>
        <v/>
      </c>
      <c r="CN159" s="196" t="str">
        <f>IF(CL159=リスト!$B$3,"",AF159)</f>
        <v/>
      </c>
      <c r="CO159" s="196" t="str">
        <f>IF(OR(CL159=リスト!$B$3,CL159=リスト!$B$5,CL159=リスト!$B$4),"",CD159)</f>
        <v/>
      </c>
      <c r="CP159" s="196" t="str">
        <f>IF(OR(CL159=リスト!$B$3,CL159=リスト!$B$5),"",IF(CB159&lt;40,40,CB159))</f>
        <v/>
      </c>
      <c r="CQ159" s="203" t="str">
        <f>IF(CL159=リスト!$B$5,リスト!$G$2,"")</f>
        <v/>
      </c>
    </row>
    <row r="160" spans="2:95" ht="26.25" customHeight="1">
      <c r="B160" s="243">
        <v>97</v>
      </c>
      <c r="C160" s="244"/>
      <c r="D160" s="245"/>
      <c r="E160" s="246"/>
      <c r="F160" s="246"/>
      <c r="G160" s="247" t="str">
        <f>IF(AE160=リスト!$C$2,"－",IF(AE160=リスト!$C$3,1.05,""))</f>
        <v/>
      </c>
      <c r="H160" s="246"/>
      <c r="I160" s="246"/>
      <c r="J160" s="246"/>
      <c r="K160" s="246"/>
      <c r="L160" s="246"/>
      <c r="M160" s="246"/>
      <c r="N160" s="246"/>
      <c r="O160" s="246"/>
      <c r="P160" s="246"/>
      <c r="Q160" s="246"/>
      <c r="R160" s="248">
        <f t="shared" ref="R160:R191" si="97">SUM(H160:Q160)</f>
        <v>0</v>
      </c>
      <c r="S160" s="247" t="str">
        <f t="shared" ref="S160:S191" si="98">IF(R160=0,"",R160-0.2)</f>
        <v/>
      </c>
      <c r="T160" s="247"/>
      <c r="U160" s="247"/>
      <c r="V160" s="245" t="str">
        <f t="shared" ref="V160:V191" si="99">IF(OR(C160="",AD160=""),"",18)</f>
        <v/>
      </c>
      <c r="W160" s="245" t="str">
        <f t="shared" ref="W160:W191" si="100">IF(OR(C160="",AD160=""),"",19)</f>
        <v/>
      </c>
      <c r="X160" s="245" t="str">
        <f t="shared" ref="X160:X191" si="101">IF(OR(C160="",AD160=""),"",30)</f>
        <v/>
      </c>
      <c r="Y160" s="245" t="str">
        <f t="shared" ref="Y160:Y191" si="102">IF(OR(C160="",AD160=""),"",30)</f>
        <v/>
      </c>
      <c r="Z160" s="249" t="str">
        <f t="shared" ref="Z160:Z191" si="103">IF(OR(C160="",AD160=""),"",10)</f>
        <v/>
      </c>
      <c r="AA160" s="250" t="str">
        <f t="shared" ref="AA160:AA191" si="104">IF(OR(C160="",AD160=""),"",0.5)</f>
        <v/>
      </c>
      <c r="AB160" s="250" t="str">
        <f t="shared" ref="AB160:AB191" si="105">IF(OR(C160="",AD160=""),"",1)</f>
        <v/>
      </c>
      <c r="AC160" s="251" t="str">
        <f t="shared" ref="AC160:AC191" si="106">IF(OR(C160="",AD160=""),"",1)</f>
        <v/>
      </c>
      <c r="AD160" s="252" t="str">
        <f>IF(OR(C160="",D160=""),"",IF(OR(10&lt;=S160,2.2&lt;F160),リスト!$B$3,IF(OR(D160=リスト!$A$2,F160&lt;0.9,S160&lt;=1.5),リスト!$B$4,リスト!$B$2)))</f>
        <v/>
      </c>
      <c r="AE160" s="253" t="str">
        <f>IF(OR(C160="",AD160=""),"",IF(N160="",リスト!$C$2,リスト!$C$3))</f>
        <v/>
      </c>
      <c r="AF160" s="254" t="str">
        <f>IF(OR(C160="",AD160=""),"",IF(D160&lt;=リスト!$A$5,リスト!$D$2,IF(D160=リスト!$A$6,リスト!$D$3,IF(D160=リスト!$A$7,リスト!$D$4,""))))</f>
        <v/>
      </c>
      <c r="AG160" s="255" t="str" cm="1">
        <f t="array" ref="AG160">IFERROR(INDEX(加味率リスト!$A$2:$J$25,MATCH(D160&amp;AF160,加味率リスト!$A$2:$A$25&amp;加味率リスト!$B$2:$B$25,0),10),"")</f>
        <v/>
      </c>
      <c r="AH160" s="256" t="str">
        <f>IF(S160="","",IF(S160&lt;3,リスト!$E$3,IF(S160&lt;5,リスト!$E$4,IF(S160&lt;7,リスト!$E$5,リスト!$E$6))))</f>
        <v/>
      </c>
      <c r="AI160" s="192" t="str">
        <f t="shared" ref="AI160:AI191" si="107">IF($B160="","",IF($AJ160="","",$B160))</f>
        <v/>
      </c>
      <c r="AJ160" s="193" t="str">
        <f t="shared" ref="AJ160:AJ191" si="108">IF($C160="","",$C160)</f>
        <v/>
      </c>
      <c r="AK160" s="141" t="str">
        <f t="shared" ref="AK160:AK191" si="109">IF($D160="","",$D160)</f>
        <v/>
      </c>
      <c r="AL160" s="194" t="str">
        <f>IFERROR(IF(AD160="","",IF(AE160=リスト!$C$2,"－",ROUND((3.142/4*E160^2*(N160+K160+J160+I160+H160)-3.142/4*(0.82^2*H160+(0.82^2+G160^2)/2*J160+G160^2*K160+(G160^2+E160^2)/2*N160))*(U160*V160+(R160-U160)*W160)/R160,2))),"")</f>
        <v/>
      </c>
      <c r="AM160" s="195" t="str">
        <f>IFERROR(IF(AD160="","",IF(AE160=リスト!$C$2,T160,T160+AL160)),"")</f>
        <v/>
      </c>
      <c r="AN160" s="195" t="str">
        <f>IFERROR(IF(AD160="","",IF(AE160=リスト!$C$2,3.142*E160*U160*AA160*V160*U160/2*TAN(X160/180*3.142),3.142*G160*U160*AA160*V160*U160/2*TAN(X160/180*3.142))),"")</f>
        <v/>
      </c>
      <c r="AO160" s="196" t="str">
        <f t="shared" si="71"/>
        <v/>
      </c>
      <c r="AP160" s="196" t="str">
        <f>IFERROR(IF(AE160=リスト!$C$2,(1-3.142*(E160/((E160+1)*2))^2)*(R160-(1-V160/(Z160+AC160*(W160-Z160)))*U160-(AN160+AM160)/(3.142*(Z160+AC160*(W160-Z160)))*(2/E160)^2)*100,AW160*(AX160-AY160)*100),"")</f>
        <v/>
      </c>
      <c r="AQ160" s="197" t="str">
        <f t="shared" si="72"/>
        <v/>
      </c>
      <c r="AR160" s="195" t="str">
        <f t="shared" si="73"/>
        <v/>
      </c>
      <c r="AS160" s="195" t="str">
        <f t="shared" si="74"/>
        <v/>
      </c>
      <c r="AT160" s="195" t="str">
        <f t="shared" si="75"/>
        <v/>
      </c>
      <c r="AU160" s="193" t="str">
        <f t="shared" si="76"/>
        <v/>
      </c>
      <c r="AV160" s="193" t="str">
        <f>IF(OR(AD160=リスト!$B$3,AD160=リスト!$B$5,許容浮上量&lt;AP160),AD160,リスト!$B$5)</f>
        <v/>
      </c>
      <c r="AW160" s="198" t="str">
        <f t="shared" si="77"/>
        <v/>
      </c>
      <c r="AX160" s="199" t="str">
        <f t="shared" si="78"/>
        <v/>
      </c>
      <c r="AY160" s="205" t="str">
        <f t="shared" si="79"/>
        <v/>
      </c>
      <c r="AZ160" s="204" t="str">
        <f>IF(OR(BO160=リスト!$B$3,BO160=リスト!$B$5,BO160=""),"","10^-2")</f>
        <v/>
      </c>
      <c r="BA160" s="200" t="str">
        <f>IF(OR(BO160=リスト!$B$3,BO160=リスト!$B$5,BO160=""),"",2)</f>
        <v/>
      </c>
      <c r="BB160" s="195" t="str">
        <f>IFERROR(IF(OR(BO160=リスト!$B$3,BO160=リスト!$B$5,BO160=""),"",V160*U160+(R160-U160)/2*(W160-Z160)),"")</f>
        <v/>
      </c>
      <c r="BC160" s="195" t="str">
        <f>IF(OR(BO160=リスト!$B$3,BO160=リスト!$B$5,BO160=""),"",40)</f>
        <v/>
      </c>
      <c r="BD160" s="195" t="str">
        <f t="shared" si="80"/>
        <v/>
      </c>
      <c r="BE160" s="195" t="str">
        <f t="shared" si="81"/>
        <v/>
      </c>
      <c r="BF160" s="195" t="str">
        <f t="shared" si="82"/>
        <v/>
      </c>
      <c r="BG160" s="195" t="str">
        <f>IF(OR(BO160=リスト!$B$3,BO160=リスト!$B$5,BO160=""),"",0.6)</f>
        <v/>
      </c>
      <c r="BH160" s="201" t="str">
        <f>IF(OR(BO160=リスト!$B$3,BO160=リスト!$B$5,BO160=""),"",AG160)</f>
        <v/>
      </c>
      <c r="BI160" s="195" t="str">
        <f>IF(OR(BO160=リスト!$B$3,BO160=リスト!$B$5,BO160=""),"",AM160)</f>
        <v/>
      </c>
      <c r="BJ160" s="195" t="str">
        <f>IF(OR(BO160=リスト!$B$3,BO160=リスト!$B$5,BO160=""),"",AN160)</f>
        <v/>
      </c>
      <c r="BK160" s="202" t="str">
        <f>IFERROR(IF(BM160=リスト!$C$2,(1-3.142*(E160/(2*(E160+1)))^2)*(R160-(1-AG160*V160/(Z160+AG160*BG160*(W160-Z160)))*U160-(AN160+AM160)/(3.142*(Z160+AG160*BG160*(W160-Z160)))*(2/E160)^2)*100,(AW160*(BV160-BX160)*100)),"")</f>
        <v/>
      </c>
      <c r="BL160" s="202" t="str">
        <f>IFERROR(IF(BM160=リスト!$C$2,(1-3.142*(E160/(2*(E160+1)))^2)*(R160-(1-AG160*V160/(Z160+AG160*BG160*(W160-Z160)))*U160-(AN160+BF160+AM160)/(3.142*(Z160+AG160*BG160*(W160-Z160)))*(2/E160)^2)*100,(AW160*(BV160-BW160)*100)),"")</f>
        <v/>
      </c>
      <c r="BM160" s="193" t="str">
        <f>IF(OR(BO160=リスト!$B$3,BO160=リスト!$B$5),"",AU160)</f>
        <v/>
      </c>
      <c r="BN160" s="196" t="str">
        <f>IF(OR(BO160=リスト!$B$3,BO160=リスト!$B$5),"",AF160)</f>
        <v/>
      </c>
      <c r="BO160" s="193" t="str">
        <f t="shared" si="83"/>
        <v/>
      </c>
      <c r="BP160" s="193" t="str">
        <f>IF(OR(BO160=リスト!$B$3,BO160=リスト!$B$5,BO160=""),"",IF(許容浮上量+1&lt;=BK160,リスト!$F$2,リスト!$F$3))</f>
        <v/>
      </c>
      <c r="BQ160" s="202" t="str">
        <f>IF(OR(BO160=リスト!$B$3,BO160=リスト!$B$5,BO160=""),"",20)</f>
        <v/>
      </c>
      <c r="BR160" s="195" t="str">
        <f t="shared" si="84"/>
        <v/>
      </c>
      <c r="BS160" s="195" t="str">
        <f t="shared" si="85"/>
        <v/>
      </c>
      <c r="BT160" s="198" t="str">
        <f t="shared" si="86"/>
        <v/>
      </c>
      <c r="BU160" s="198" t="str">
        <f t="shared" si="87"/>
        <v/>
      </c>
      <c r="BV160" s="198" t="str">
        <f t="shared" si="88"/>
        <v/>
      </c>
      <c r="BW160" s="198" t="str">
        <f t="shared" si="89"/>
        <v/>
      </c>
      <c r="BX160" s="205" t="str">
        <f t="shared" si="90"/>
        <v/>
      </c>
      <c r="BY160" s="206" t="str">
        <f>IFERROR(IF(CC160=リスト!$C$2,(CH160-BZ160/(100*CG160))/CI160*CJ160-AN160-AM160,(CH160-BZ160/(100*AW160))/CI160*CJ160-AN160-AM160),"")</f>
        <v/>
      </c>
      <c r="BZ160" s="196" t="str">
        <f>IF(OR(CE160=リスト!$B$3,CE160=リスト!$B$5,CF160=リスト!$F$3,CE160=""),"",許容浮上量)</f>
        <v/>
      </c>
      <c r="CA160" s="198" t="str">
        <f>IF(OR(CE160=リスト!$B$3,CE160=リスト!$B$5,CF160=リスト!$F$3,CE160=""),"",CK160)</f>
        <v/>
      </c>
      <c r="CB160" s="196" t="str">
        <f t="shared" si="91"/>
        <v/>
      </c>
      <c r="CC160" s="193" t="str">
        <f>IF(OR(CE160=リスト!$B$3,CE160=リスト!$B$5,CF160=リスト!$F$3,CE160=""),"",BM160)</f>
        <v/>
      </c>
      <c r="CD160" s="196" t="str">
        <f>IF(OR(CE160=リスト!$B$3,CE160=リスト!$B$5,CF160=リスト!$F$3,CE160=""),"",AH160)</f>
        <v/>
      </c>
      <c r="CE160" s="193" t="str">
        <f t="shared" ref="CE160:CE191" si="110">$BO160</f>
        <v/>
      </c>
      <c r="CF160" s="193" t="str">
        <f t="shared" ref="CF160:CF191" si="111">$BP160</f>
        <v/>
      </c>
      <c r="CG160" s="198" t="str">
        <f t="shared" si="92"/>
        <v/>
      </c>
      <c r="CH160" s="198" t="str">
        <f t="shared" si="93"/>
        <v/>
      </c>
      <c r="CI160" s="198" t="str">
        <f t="shared" si="94"/>
        <v/>
      </c>
      <c r="CJ160" s="198" t="str">
        <f t="shared" si="95"/>
        <v/>
      </c>
      <c r="CK160" s="205" t="str">
        <f t="shared" si="96"/>
        <v/>
      </c>
      <c r="CL160" s="204" t="str">
        <f>IF(AND(CE160=リスト!$B$4,CF160=リスト!$F$2),リスト!$B$3,CE160)</f>
        <v/>
      </c>
      <c r="CM160" s="193" t="str">
        <f>IF(CL160=リスト!$B$3,"",IF(CL160=リスト!$B$5,"("&amp;リスト!$F$3&amp;")",CF160))</f>
        <v/>
      </c>
      <c r="CN160" s="196" t="str">
        <f>IF(CL160=リスト!$B$3,"",AF160)</f>
        <v/>
      </c>
      <c r="CO160" s="196" t="str">
        <f>IF(OR(CL160=リスト!$B$3,CL160=リスト!$B$5,CL160=リスト!$B$4),"",CD160)</f>
        <v/>
      </c>
      <c r="CP160" s="196" t="str">
        <f>IF(OR(CL160=リスト!$B$3,CL160=リスト!$B$5),"",IF(CB160&lt;40,40,CB160))</f>
        <v/>
      </c>
      <c r="CQ160" s="203" t="str">
        <f>IF(CL160=リスト!$B$5,リスト!$G$2,"")</f>
        <v/>
      </c>
    </row>
    <row r="161" spans="2:95" ht="26.25" customHeight="1">
      <c r="B161" s="243">
        <v>98</v>
      </c>
      <c r="C161" s="244"/>
      <c r="D161" s="245"/>
      <c r="E161" s="246"/>
      <c r="F161" s="246"/>
      <c r="G161" s="247" t="str">
        <f>IF(AE161=リスト!$C$2,"－",IF(AE161=リスト!$C$3,1.05,""))</f>
        <v/>
      </c>
      <c r="H161" s="246"/>
      <c r="I161" s="246"/>
      <c r="J161" s="246"/>
      <c r="K161" s="246"/>
      <c r="L161" s="246"/>
      <c r="M161" s="246"/>
      <c r="N161" s="246"/>
      <c r="O161" s="246"/>
      <c r="P161" s="246"/>
      <c r="Q161" s="246"/>
      <c r="R161" s="248">
        <f t="shared" si="97"/>
        <v>0</v>
      </c>
      <c r="S161" s="247" t="str">
        <f t="shared" si="98"/>
        <v/>
      </c>
      <c r="T161" s="247"/>
      <c r="U161" s="247"/>
      <c r="V161" s="245" t="str">
        <f t="shared" si="99"/>
        <v/>
      </c>
      <c r="W161" s="245" t="str">
        <f t="shared" si="100"/>
        <v/>
      </c>
      <c r="X161" s="245" t="str">
        <f t="shared" si="101"/>
        <v/>
      </c>
      <c r="Y161" s="245" t="str">
        <f t="shared" si="102"/>
        <v/>
      </c>
      <c r="Z161" s="249" t="str">
        <f t="shared" si="103"/>
        <v/>
      </c>
      <c r="AA161" s="250" t="str">
        <f t="shared" si="104"/>
        <v/>
      </c>
      <c r="AB161" s="250" t="str">
        <f t="shared" si="105"/>
        <v/>
      </c>
      <c r="AC161" s="251" t="str">
        <f t="shared" si="106"/>
        <v/>
      </c>
      <c r="AD161" s="252" t="str">
        <f>IF(OR(C161="",D161=""),"",IF(OR(10&lt;=S161,2.2&lt;F161),リスト!$B$3,IF(OR(D161=リスト!$A$2,F161&lt;0.9,S161&lt;=1.5),リスト!$B$4,リスト!$B$2)))</f>
        <v/>
      </c>
      <c r="AE161" s="253" t="str">
        <f>IF(OR(C161="",AD161=""),"",IF(N161="",リスト!$C$2,リスト!$C$3))</f>
        <v/>
      </c>
      <c r="AF161" s="254" t="str">
        <f>IF(OR(C161="",AD161=""),"",IF(D161&lt;=リスト!$A$5,リスト!$D$2,IF(D161=リスト!$A$6,リスト!$D$3,IF(D161=リスト!$A$7,リスト!$D$4,""))))</f>
        <v/>
      </c>
      <c r="AG161" s="255" t="str" cm="1">
        <f t="array" ref="AG161">IFERROR(INDEX(加味率リスト!$A$2:$J$25,MATCH(D161&amp;AF161,加味率リスト!$A$2:$A$25&amp;加味率リスト!$B$2:$B$25,0),10),"")</f>
        <v/>
      </c>
      <c r="AH161" s="256" t="str">
        <f>IF(S161="","",IF(S161&lt;3,リスト!$E$3,IF(S161&lt;5,リスト!$E$4,IF(S161&lt;7,リスト!$E$5,リスト!$E$6))))</f>
        <v/>
      </c>
      <c r="AI161" s="192" t="str">
        <f t="shared" si="107"/>
        <v/>
      </c>
      <c r="AJ161" s="193" t="str">
        <f t="shared" si="108"/>
        <v/>
      </c>
      <c r="AK161" s="141" t="str">
        <f t="shared" si="109"/>
        <v/>
      </c>
      <c r="AL161" s="194" t="str">
        <f>IFERROR(IF(AD161="","",IF(AE161=リスト!$C$2,"－",ROUND((3.142/4*E161^2*(N161+K161+J161+I161+H161)-3.142/4*(0.82^2*H161+(0.82^2+G161^2)/2*J161+G161^2*K161+(G161^2+E161^2)/2*N161))*(U161*V161+(R161-U161)*W161)/R161,2))),"")</f>
        <v/>
      </c>
      <c r="AM161" s="195" t="str">
        <f>IFERROR(IF(AD161="","",IF(AE161=リスト!$C$2,T161,T161+AL161)),"")</f>
        <v/>
      </c>
      <c r="AN161" s="195" t="str">
        <f>IFERROR(IF(AD161="","",IF(AE161=リスト!$C$2,3.142*E161*U161*AA161*V161*U161/2*TAN(X161/180*3.142),3.142*G161*U161*AA161*V161*U161/2*TAN(X161/180*3.142))),"")</f>
        <v/>
      </c>
      <c r="AO161" s="196" t="str">
        <f t="shared" si="71"/>
        <v/>
      </c>
      <c r="AP161" s="196" t="str">
        <f>IFERROR(IF(AE161=リスト!$C$2,(1-3.142*(E161/((E161+1)*2))^2)*(R161-(1-V161/(Z161+AC161*(W161-Z161)))*U161-(AN161+AM161)/(3.142*(Z161+AC161*(W161-Z161)))*(2/E161)^2)*100,AW161*(AX161-AY161)*100),"")</f>
        <v/>
      </c>
      <c r="AQ161" s="197" t="str">
        <f t="shared" si="72"/>
        <v/>
      </c>
      <c r="AR161" s="195" t="str">
        <f t="shared" si="73"/>
        <v/>
      </c>
      <c r="AS161" s="195" t="str">
        <f t="shared" si="74"/>
        <v/>
      </c>
      <c r="AT161" s="195" t="str">
        <f t="shared" si="75"/>
        <v/>
      </c>
      <c r="AU161" s="193" t="str">
        <f t="shared" si="76"/>
        <v/>
      </c>
      <c r="AV161" s="193" t="str">
        <f>IF(OR(AD161=リスト!$B$3,AD161=リスト!$B$5,許容浮上量&lt;AP161),AD161,リスト!$B$5)</f>
        <v/>
      </c>
      <c r="AW161" s="198" t="str">
        <f t="shared" si="77"/>
        <v/>
      </c>
      <c r="AX161" s="199" t="str">
        <f t="shared" si="78"/>
        <v/>
      </c>
      <c r="AY161" s="205" t="str">
        <f t="shared" si="79"/>
        <v/>
      </c>
      <c r="AZ161" s="204" t="str">
        <f>IF(OR(BO161=リスト!$B$3,BO161=リスト!$B$5,BO161=""),"","10^-2")</f>
        <v/>
      </c>
      <c r="BA161" s="200" t="str">
        <f>IF(OR(BO161=リスト!$B$3,BO161=リスト!$B$5,BO161=""),"",2)</f>
        <v/>
      </c>
      <c r="BB161" s="195" t="str">
        <f>IFERROR(IF(OR(BO161=リスト!$B$3,BO161=リスト!$B$5,BO161=""),"",V161*U161+(R161-U161)/2*(W161-Z161)),"")</f>
        <v/>
      </c>
      <c r="BC161" s="195" t="str">
        <f>IF(OR(BO161=リスト!$B$3,BO161=リスト!$B$5,BO161=""),"",40)</f>
        <v/>
      </c>
      <c r="BD161" s="195" t="str">
        <f t="shared" si="80"/>
        <v/>
      </c>
      <c r="BE161" s="195" t="str">
        <f t="shared" si="81"/>
        <v/>
      </c>
      <c r="BF161" s="195" t="str">
        <f t="shared" si="82"/>
        <v/>
      </c>
      <c r="BG161" s="195" t="str">
        <f>IF(OR(BO161=リスト!$B$3,BO161=リスト!$B$5,BO161=""),"",0.6)</f>
        <v/>
      </c>
      <c r="BH161" s="201" t="str">
        <f>IF(OR(BO161=リスト!$B$3,BO161=リスト!$B$5,BO161=""),"",AG161)</f>
        <v/>
      </c>
      <c r="BI161" s="195" t="str">
        <f>IF(OR(BO161=リスト!$B$3,BO161=リスト!$B$5,BO161=""),"",AM161)</f>
        <v/>
      </c>
      <c r="BJ161" s="195" t="str">
        <f>IF(OR(BO161=リスト!$B$3,BO161=リスト!$B$5,BO161=""),"",AN161)</f>
        <v/>
      </c>
      <c r="BK161" s="202" t="str">
        <f>IFERROR(IF(BM161=リスト!$C$2,(1-3.142*(E161/(2*(E161+1)))^2)*(R161-(1-AG161*V161/(Z161+AG161*BG161*(W161-Z161)))*U161-(AN161+AM161)/(3.142*(Z161+AG161*BG161*(W161-Z161)))*(2/E161)^2)*100,(AW161*(BV161-BX161)*100)),"")</f>
        <v/>
      </c>
      <c r="BL161" s="202" t="str">
        <f>IFERROR(IF(BM161=リスト!$C$2,(1-3.142*(E161/(2*(E161+1)))^2)*(R161-(1-AG161*V161/(Z161+AG161*BG161*(W161-Z161)))*U161-(AN161+BF161+AM161)/(3.142*(Z161+AG161*BG161*(W161-Z161)))*(2/E161)^2)*100,(AW161*(BV161-BW161)*100)),"")</f>
        <v/>
      </c>
      <c r="BM161" s="193" t="str">
        <f>IF(OR(BO161=リスト!$B$3,BO161=リスト!$B$5),"",AU161)</f>
        <v/>
      </c>
      <c r="BN161" s="196" t="str">
        <f>IF(OR(BO161=リスト!$B$3,BO161=リスト!$B$5),"",AF161)</f>
        <v/>
      </c>
      <c r="BO161" s="193" t="str">
        <f t="shared" si="83"/>
        <v/>
      </c>
      <c r="BP161" s="193" t="str">
        <f>IF(OR(BO161=リスト!$B$3,BO161=リスト!$B$5,BO161=""),"",IF(許容浮上量+1&lt;=BK161,リスト!$F$2,リスト!$F$3))</f>
        <v/>
      </c>
      <c r="BQ161" s="202" t="str">
        <f>IF(OR(BO161=リスト!$B$3,BO161=リスト!$B$5,BO161=""),"",20)</f>
        <v/>
      </c>
      <c r="BR161" s="195" t="str">
        <f t="shared" si="84"/>
        <v/>
      </c>
      <c r="BS161" s="195" t="str">
        <f t="shared" si="85"/>
        <v/>
      </c>
      <c r="BT161" s="198" t="str">
        <f t="shared" si="86"/>
        <v/>
      </c>
      <c r="BU161" s="198" t="str">
        <f t="shared" si="87"/>
        <v/>
      </c>
      <c r="BV161" s="198" t="str">
        <f t="shared" si="88"/>
        <v/>
      </c>
      <c r="BW161" s="198" t="str">
        <f t="shared" si="89"/>
        <v/>
      </c>
      <c r="BX161" s="205" t="str">
        <f t="shared" si="90"/>
        <v/>
      </c>
      <c r="BY161" s="206" t="str">
        <f>IFERROR(IF(CC161=リスト!$C$2,(CH161-BZ161/(100*CG161))/CI161*CJ161-AN161-AM161,(CH161-BZ161/(100*AW161))/CI161*CJ161-AN161-AM161),"")</f>
        <v/>
      </c>
      <c r="BZ161" s="196" t="str">
        <f>IF(OR(CE161=リスト!$B$3,CE161=リスト!$B$5,CF161=リスト!$F$3,CE161=""),"",許容浮上量)</f>
        <v/>
      </c>
      <c r="CA161" s="198" t="str">
        <f>IF(OR(CE161=リスト!$B$3,CE161=リスト!$B$5,CF161=リスト!$F$3,CE161=""),"",CK161)</f>
        <v/>
      </c>
      <c r="CB161" s="196" t="str">
        <f t="shared" si="91"/>
        <v/>
      </c>
      <c r="CC161" s="193" t="str">
        <f>IF(OR(CE161=リスト!$B$3,CE161=リスト!$B$5,CF161=リスト!$F$3,CE161=""),"",BM161)</f>
        <v/>
      </c>
      <c r="CD161" s="196" t="str">
        <f>IF(OR(CE161=リスト!$B$3,CE161=リスト!$B$5,CF161=リスト!$F$3,CE161=""),"",AH161)</f>
        <v/>
      </c>
      <c r="CE161" s="193" t="str">
        <f t="shared" si="110"/>
        <v/>
      </c>
      <c r="CF161" s="193" t="str">
        <f t="shared" si="111"/>
        <v/>
      </c>
      <c r="CG161" s="198" t="str">
        <f t="shared" si="92"/>
        <v/>
      </c>
      <c r="CH161" s="198" t="str">
        <f t="shared" si="93"/>
        <v/>
      </c>
      <c r="CI161" s="198" t="str">
        <f t="shared" si="94"/>
        <v/>
      </c>
      <c r="CJ161" s="198" t="str">
        <f t="shared" si="95"/>
        <v/>
      </c>
      <c r="CK161" s="205" t="str">
        <f t="shared" si="96"/>
        <v/>
      </c>
      <c r="CL161" s="204" t="str">
        <f>IF(AND(CE161=リスト!$B$4,CF161=リスト!$F$2),リスト!$B$3,CE161)</f>
        <v/>
      </c>
      <c r="CM161" s="193" t="str">
        <f>IF(CL161=リスト!$B$3,"",IF(CL161=リスト!$B$5,"("&amp;リスト!$F$3&amp;")",CF161))</f>
        <v/>
      </c>
      <c r="CN161" s="196" t="str">
        <f>IF(CL161=リスト!$B$3,"",AF161)</f>
        <v/>
      </c>
      <c r="CO161" s="196" t="str">
        <f>IF(OR(CL161=リスト!$B$3,CL161=リスト!$B$5,CL161=リスト!$B$4),"",CD161)</f>
        <v/>
      </c>
      <c r="CP161" s="196" t="str">
        <f>IF(OR(CL161=リスト!$B$3,CL161=リスト!$B$5),"",IF(CB161&lt;40,40,CB161))</f>
        <v/>
      </c>
      <c r="CQ161" s="203" t="str">
        <f>IF(CL161=リスト!$B$5,リスト!$G$2,"")</f>
        <v/>
      </c>
    </row>
    <row r="162" spans="2:95" ht="26.25" customHeight="1">
      <c r="B162" s="243">
        <v>99</v>
      </c>
      <c r="C162" s="244"/>
      <c r="D162" s="245"/>
      <c r="E162" s="246"/>
      <c r="F162" s="246"/>
      <c r="G162" s="247" t="str">
        <f>IF(AE162=リスト!$C$2,"－",IF(AE162=リスト!$C$3,1.05,""))</f>
        <v/>
      </c>
      <c r="H162" s="246"/>
      <c r="I162" s="246"/>
      <c r="J162" s="246"/>
      <c r="K162" s="246"/>
      <c r="L162" s="246"/>
      <c r="M162" s="246"/>
      <c r="N162" s="246"/>
      <c r="O162" s="246"/>
      <c r="P162" s="246"/>
      <c r="Q162" s="246"/>
      <c r="R162" s="248">
        <f t="shared" si="97"/>
        <v>0</v>
      </c>
      <c r="S162" s="247" t="str">
        <f t="shared" si="98"/>
        <v/>
      </c>
      <c r="T162" s="247"/>
      <c r="U162" s="247"/>
      <c r="V162" s="245" t="str">
        <f t="shared" si="99"/>
        <v/>
      </c>
      <c r="W162" s="245" t="str">
        <f t="shared" si="100"/>
        <v/>
      </c>
      <c r="X162" s="245" t="str">
        <f t="shared" si="101"/>
        <v/>
      </c>
      <c r="Y162" s="245" t="str">
        <f t="shared" si="102"/>
        <v/>
      </c>
      <c r="Z162" s="249" t="str">
        <f t="shared" si="103"/>
        <v/>
      </c>
      <c r="AA162" s="250" t="str">
        <f t="shared" si="104"/>
        <v/>
      </c>
      <c r="AB162" s="250" t="str">
        <f t="shared" si="105"/>
        <v/>
      </c>
      <c r="AC162" s="251" t="str">
        <f t="shared" si="106"/>
        <v/>
      </c>
      <c r="AD162" s="252" t="str">
        <f>IF(OR(C162="",D162=""),"",IF(OR(10&lt;=S162,2.2&lt;F162),リスト!$B$3,IF(OR(D162=リスト!$A$2,F162&lt;0.9,S162&lt;=1.5),リスト!$B$4,リスト!$B$2)))</f>
        <v/>
      </c>
      <c r="AE162" s="253" t="str">
        <f>IF(OR(C162="",AD162=""),"",IF(N162="",リスト!$C$2,リスト!$C$3))</f>
        <v/>
      </c>
      <c r="AF162" s="254" t="str">
        <f>IF(OR(C162="",AD162=""),"",IF(D162&lt;=リスト!$A$5,リスト!$D$2,IF(D162=リスト!$A$6,リスト!$D$3,IF(D162=リスト!$A$7,リスト!$D$4,""))))</f>
        <v/>
      </c>
      <c r="AG162" s="255" t="str" cm="1">
        <f t="array" ref="AG162">IFERROR(INDEX(加味率リスト!$A$2:$J$25,MATCH(D162&amp;AF162,加味率リスト!$A$2:$A$25&amp;加味率リスト!$B$2:$B$25,0),10),"")</f>
        <v/>
      </c>
      <c r="AH162" s="256" t="str">
        <f>IF(S162="","",IF(S162&lt;3,リスト!$E$3,IF(S162&lt;5,リスト!$E$4,IF(S162&lt;7,リスト!$E$5,リスト!$E$6))))</f>
        <v/>
      </c>
      <c r="AI162" s="192" t="str">
        <f t="shared" si="107"/>
        <v/>
      </c>
      <c r="AJ162" s="193" t="str">
        <f t="shared" si="108"/>
        <v/>
      </c>
      <c r="AK162" s="141" t="str">
        <f t="shared" si="109"/>
        <v/>
      </c>
      <c r="AL162" s="194" t="str">
        <f>IFERROR(IF(AD162="","",IF(AE162=リスト!$C$2,"－",ROUND((3.142/4*E162^2*(N162+K162+J162+I162+H162)-3.142/4*(0.82^2*H162+(0.82^2+G162^2)/2*J162+G162^2*K162+(G162^2+E162^2)/2*N162))*(U162*V162+(R162-U162)*W162)/R162,2))),"")</f>
        <v/>
      </c>
      <c r="AM162" s="195" t="str">
        <f>IFERROR(IF(AD162="","",IF(AE162=リスト!$C$2,T162,T162+AL162)),"")</f>
        <v/>
      </c>
      <c r="AN162" s="195" t="str">
        <f>IFERROR(IF(AD162="","",IF(AE162=リスト!$C$2,3.142*E162*U162*AA162*V162*U162/2*TAN(X162/180*3.142),3.142*G162*U162*AA162*V162*U162/2*TAN(X162/180*3.142))),"")</f>
        <v/>
      </c>
      <c r="AO162" s="196" t="str">
        <f t="shared" si="71"/>
        <v/>
      </c>
      <c r="AP162" s="196" t="str">
        <f>IFERROR(IF(AE162=リスト!$C$2,(1-3.142*(E162/((E162+1)*2))^2)*(R162-(1-V162/(Z162+AC162*(W162-Z162)))*U162-(AN162+AM162)/(3.142*(Z162+AC162*(W162-Z162)))*(2/E162)^2)*100,AW162*(AX162-AY162)*100),"")</f>
        <v/>
      </c>
      <c r="AQ162" s="197" t="str">
        <f t="shared" si="72"/>
        <v/>
      </c>
      <c r="AR162" s="195" t="str">
        <f t="shared" si="73"/>
        <v/>
      </c>
      <c r="AS162" s="195" t="str">
        <f t="shared" si="74"/>
        <v/>
      </c>
      <c r="AT162" s="195" t="str">
        <f t="shared" si="75"/>
        <v/>
      </c>
      <c r="AU162" s="193" t="str">
        <f t="shared" si="76"/>
        <v/>
      </c>
      <c r="AV162" s="193" t="str">
        <f>IF(OR(AD162=リスト!$B$3,AD162=リスト!$B$5,許容浮上量&lt;AP162),AD162,リスト!$B$5)</f>
        <v/>
      </c>
      <c r="AW162" s="198" t="str">
        <f t="shared" si="77"/>
        <v/>
      </c>
      <c r="AX162" s="199" t="str">
        <f t="shared" si="78"/>
        <v/>
      </c>
      <c r="AY162" s="205" t="str">
        <f t="shared" si="79"/>
        <v/>
      </c>
      <c r="AZ162" s="204" t="str">
        <f>IF(OR(BO162=リスト!$B$3,BO162=リスト!$B$5,BO162=""),"","10^-2")</f>
        <v/>
      </c>
      <c r="BA162" s="200" t="str">
        <f>IF(OR(BO162=リスト!$B$3,BO162=リスト!$B$5,BO162=""),"",2)</f>
        <v/>
      </c>
      <c r="BB162" s="195" t="str">
        <f>IFERROR(IF(OR(BO162=リスト!$B$3,BO162=リスト!$B$5,BO162=""),"",V162*U162+(R162-U162)/2*(W162-Z162)),"")</f>
        <v/>
      </c>
      <c r="BC162" s="195" t="str">
        <f>IF(OR(BO162=リスト!$B$3,BO162=リスト!$B$5,BO162=""),"",40)</f>
        <v/>
      </c>
      <c r="BD162" s="195" t="str">
        <f t="shared" si="80"/>
        <v/>
      </c>
      <c r="BE162" s="195" t="str">
        <f t="shared" si="81"/>
        <v/>
      </c>
      <c r="BF162" s="195" t="str">
        <f t="shared" si="82"/>
        <v/>
      </c>
      <c r="BG162" s="195" t="str">
        <f>IF(OR(BO162=リスト!$B$3,BO162=リスト!$B$5,BO162=""),"",0.6)</f>
        <v/>
      </c>
      <c r="BH162" s="201" t="str">
        <f>IF(OR(BO162=リスト!$B$3,BO162=リスト!$B$5,BO162=""),"",AG162)</f>
        <v/>
      </c>
      <c r="BI162" s="195" t="str">
        <f>IF(OR(BO162=リスト!$B$3,BO162=リスト!$B$5,BO162=""),"",AM162)</f>
        <v/>
      </c>
      <c r="BJ162" s="195" t="str">
        <f>IF(OR(BO162=リスト!$B$3,BO162=リスト!$B$5,BO162=""),"",AN162)</f>
        <v/>
      </c>
      <c r="BK162" s="202" t="str">
        <f>IFERROR(IF(BM162=リスト!$C$2,(1-3.142*(E162/(2*(E162+1)))^2)*(R162-(1-AG162*V162/(Z162+AG162*BG162*(W162-Z162)))*U162-(AN162+AM162)/(3.142*(Z162+AG162*BG162*(W162-Z162)))*(2/E162)^2)*100,(AW162*(BV162-BX162)*100)),"")</f>
        <v/>
      </c>
      <c r="BL162" s="202" t="str">
        <f>IFERROR(IF(BM162=リスト!$C$2,(1-3.142*(E162/(2*(E162+1)))^2)*(R162-(1-AG162*V162/(Z162+AG162*BG162*(W162-Z162)))*U162-(AN162+BF162+AM162)/(3.142*(Z162+AG162*BG162*(W162-Z162)))*(2/E162)^2)*100,(AW162*(BV162-BW162)*100)),"")</f>
        <v/>
      </c>
      <c r="BM162" s="193" t="str">
        <f>IF(OR(BO162=リスト!$B$3,BO162=リスト!$B$5),"",AU162)</f>
        <v/>
      </c>
      <c r="BN162" s="196" t="str">
        <f>IF(OR(BO162=リスト!$B$3,BO162=リスト!$B$5),"",AF162)</f>
        <v/>
      </c>
      <c r="BO162" s="193" t="str">
        <f t="shared" si="83"/>
        <v/>
      </c>
      <c r="BP162" s="193" t="str">
        <f>IF(OR(BO162=リスト!$B$3,BO162=リスト!$B$5,BO162=""),"",IF(許容浮上量+1&lt;=BK162,リスト!$F$2,リスト!$F$3))</f>
        <v/>
      </c>
      <c r="BQ162" s="202" t="str">
        <f>IF(OR(BO162=リスト!$B$3,BO162=リスト!$B$5,BO162=""),"",20)</f>
        <v/>
      </c>
      <c r="BR162" s="195" t="str">
        <f t="shared" si="84"/>
        <v/>
      </c>
      <c r="BS162" s="195" t="str">
        <f t="shared" si="85"/>
        <v/>
      </c>
      <c r="BT162" s="198" t="str">
        <f t="shared" si="86"/>
        <v/>
      </c>
      <c r="BU162" s="198" t="str">
        <f t="shared" si="87"/>
        <v/>
      </c>
      <c r="BV162" s="198" t="str">
        <f t="shared" si="88"/>
        <v/>
      </c>
      <c r="BW162" s="198" t="str">
        <f t="shared" si="89"/>
        <v/>
      </c>
      <c r="BX162" s="205" t="str">
        <f t="shared" si="90"/>
        <v/>
      </c>
      <c r="BY162" s="206" t="str">
        <f>IFERROR(IF(CC162=リスト!$C$2,(CH162-BZ162/(100*CG162))/CI162*CJ162-AN162-AM162,(CH162-BZ162/(100*AW162))/CI162*CJ162-AN162-AM162),"")</f>
        <v/>
      </c>
      <c r="BZ162" s="196" t="str">
        <f>IF(OR(CE162=リスト!$B$3,CE162=リスト!$B$5,CF162=リスト!$F$3,CE162=""),"",許容浮上量)</f>
        <v/>
      </c>
      <c r="CA162" s="198" t="str">
        <f>IF(OR(CE162=リスト!$B$3,CE162=リスト!$B$5,CF162=リスト!$F$3,CE162=""),"",CK162)</f>
        <v/>
      </c>
      <c r="CB162" s="196" t="str">
        <f t="shared" si="91"/>
        <v/>
      </c>
      <c r="CC162" s="193" t="str">
        <f>IF(OR(CE162=リスト!$B$3,CE162=リスト!$B$5,CF162=リスト!$F$3,CE162=""),"",BM162)</f>
        <v/>
      </c>
      <c r="CD162" s="196" t="str">
        <f>IF(OR(CE162=リスト!$B$3,CE162=リスト!$B$5,CF162=リスト!$F$3,CE162=""),"",AH162)</f>
        <v/>
      </c>
      <c r="CE162" s="193" t="str">
        <f t="shared" si="110"/>
        <v/>
      </c>
      <c r="CF162" s="193" t="str">
        <f t="shared" si="111"/>
        <v/>
      </c>
      <c r="CG162" s="198" t="str">
        <f t="shared" si="92"/>
        <v/>
      </c>
      <c r="CH162" s="198" t="str">
        <f t="shared" si="93"/>
        <v/>
      </c>
      <c r="CI162" s="198" t="str">
        <f t="shared" si="94"/>
        <v/>
      </c>
      <c r="CJ162" s="198" t="str">
        <f t="shared" si="95"/>
        <v/>
      </c>
      <c r="CK162" s="205" t="str">
        <f t="shared" si="96"/>
        <v/>
      </c>
      <c r="CL162" s="204" t="str">
        <f>IF(AND(CE162=リスト!$B$4,CF162=リスト!$F$2),リスト!$B$3,CE162)</f>
        <v/>
      </c>
      <c r="CM162" s="193" t="str">
        <f>IF(CL162=リスト!$B$3,"",IF(CL162=リスト!$B$5,"("&amp;リスト!$F$3&amp;")",CF162))</f>
        <v/>
      </c>
      <c r="CN162" s="196" t="str">
        <f>IF(CL162=リスト!$B$3,"",AF162)</f>
        <v/>
      </c>
      <c r="CO162" s="196" t="str">
        <f>IF(OR(CL162=リスト!$B$3,CL162=リスト!$B$5,CL162=リスト!$B$4),"",CD162)</f>
        <v/>
      </c>
      <c r="CP162" s="196" t="str">
        <f>IF(OR(CL162=リスト!$B$3,CL162=リスト!$B$5),"",IF(CB162&lt;40,40,CB162))</f>
        <v/>
      </c>
      <c r="CQ162" s="203" t="str">
        <f>IF(CL162=リスト!$B$5,リスト!$G$2,"")</f>
        <v/>
      </c>
    </row>
    <row r="163" spans="2:95" ht="26.25" customHeight="1">
      <c r="B163" s="243">
        <v>100</v>
      </c>
      <c r="C163" s="244"/>
      <c r="D163" s="245"/>
      <c r="E163" s="246"/>
      <c r="F163" s="246"/>
      <c r="G163" s="247" t="str">
        <f>IF(AE163=リスト!$C$2,"－",IF(AE163=リスト!$C$3,1.05,""))</f>
        <v/>
      </c>
      <c r="H163" s="246"/>
      <c r="I163" s="246"/>
      <c r="J163" s="246"/>
      <c r="K163" s="246"/>
      <c r="L163" s="246"/>
      <c r="M163" s="246"/>
      <c r="N163" s="246"/>
      <c r="O163" s="246"/>
      <c r="P163" s="246"/>
      <c r="Q163" s="246"/>
      <c r="R163" s="248">
        <f t="shared" si="97"/>
        <v>0</v>
      </c>
      <c r="S163" s="247" t="str">
        <f t="shared" si="98"/>
        <v/>
      </c>
      <c r="T163" s="247"/>
      <c r="U163" s="247"/>
      <c r="V163" s="245" t="str">
        <f t="shared" si="99"/>
        <v/>
      </c>
      <c r="W163" s="245" t="str">
        <f t="shared" si="100"/>
        <v/>
      </c>
      <c r="X163" s="245" t="str">
        <f t="shared" si="101"/>
        <v/>
      </c>
      <c r="Y163" s="245" t="str">
        <f t="shared" si="102"/>
        <v/>
      </c>
      <c r="Z163" s="249" t="str">
        <f t="shared" si="103"/>
        <v/>
      </c>
      <c r="AA163" s="250" t="str">
        <f t="shared" si="104"/>
        <v/>
      </c>
      <c r="AB163" s="250" t="str">
        <f t="shared" si="105"/>
        <v/>
      </c>
      <c r="AC163" s="251" t="str">
        <f t="shared" si="106"/>
        <v/>
      </c>
      <c r="AD163" s="252" t="str">
        <f>IF(OR(C163="",D163=""),"",IF(OR(10&lt;=S163,2.2&lt;F163),リスト!$B$3,IF(OR(D163=リスト!$A$2,F163&lt;0.9,S163&lt;=1.5),リスト!$B$4,リスト!$B$2)))</f>
        <v/>
      </c>
      <c r="AE163" s="253" t="str">
        <f>IF(OR(C163="",AD163=""),"",IF(N163="",リスト!$C$2,リスト!$C$3))</f>
        <v/>
      </c>
      <c r="AF163" s="254" t="str">
        <f>IF(OR(C163="",AD163=""),"",IF(D163&lt;=リスト!$A$5,リスト!$D$2,IF(D163=リスト!$A$6,リスト!$D$3,IF(D163=リスト!$A$7,リスト!$D$4,""))))</f>
        <v/>
      </c>
      <c r="AG163" s="255" t="str" cm="1">
        <f t="array" ref="AG163">IFERROR(INDEX(加味率リスト!$A$2:$J$25,MATCH(D163&amp;AF163,加味率リスト!$A$2:$A$25&amp;加味率リスト!$B$2:$B$25,0),10),"")</f>
        <v/>
      </c>
      <c r="AH163" s="256" t="str">
        <f>IF(S163="","",IF(S163&lt;3,リスト!$E$3,IF(S163&lt;5,リスト!$E$4,IF(S163&lt;7,リスト!$E$5,リスト!$E$6))))</f>
        <v/>
      </c>
      <c r="AI163" s="192" t="str">
        <f t="shared" si="107"/>
        <v/>
      </c>
      <c r="AJ163" s="193" t="str">
        <f t="shared" si="108"/>
        <v/>
      </c>
      <c r="AK163" s="141" t="str">
        <f t="shared" si="109"/>
        <v/>
      </c>
      <c r="AL163" s="194" t="str">
        <f>IFERROR(IF(AD163="","",IF(AE163=リスト!$C$2,"－",ROUND((3.142/4*E163^2*(N163+K163+J163+I163+H163)-3.142/4*(0.82^2*H163+(0.82^2+G163^2)/2*J163+G163^2*K163+(G163^2+E163^2)/2*N163))*(U163*V163+(R163-U163)*W163)/R163,2))),"")</f>
        <v/>
      </c>
      <c r="AM163" s="195" t="str">
        <f>IFERROR(IF(AD163="","",IF(AE163=リスト!$C$2,T163,T163+AL163)),"")</f>
        <v/>
      </c>
      <c r="AN163" s="195" t="str">
        <f>IFERROR(IF(AD163="","",IF(AE163=リスト!$C$2,3.142*E163*U163*AA163*V163*U163/2*TAN(X163/180*3.142),3.142*G163*U163*AA163*V163*U163/2*TAN(X163/180*3.142))),"")</f>
        <v/>
      </c>
      <c r="AO163" s="196" t="str">
        <f t="shared" si="71"/>
        <v/>
      </c>
      <c r="AP163" s="196" t="str">
        <f>IFERROR(IF(AE163=リスト!$C$2,(1-3.142*(E163/((E163+1)*2))^2)*(R163-(1-V163/(Z163+AC163*(W163-Z163)))*U163-(AN163+AM163)/(3.142*(Z163+AC163*(W163-Z163)))*(2/E163)^2)*100,AW163*(AX163-AY163)*100),"")</f>
        <v/>
      </c>
      <c r="AQ163" s="197" t="str">
        <f t="shared" si="72"/>
        <v/>
      </c>
      <c r="AR163" s="195" t="str">
        <f t="shared" si="73"/>
        <v/>
      </c>
      <c r="AS163" s="195" t="str">
        <f t="shared" si="74"/>
        <v/>
      </c>
      <c r="AT163" s="195" t="str">
        <f t="shared" si="75"/>
        <v/>
      </c>
      <c r="AU163" s="193" t="str">
        <f t="shared" si="76"/>
        <v/>
      </c>
      <c r="AV163" s="193" t="str">
        <f>IF(OR(AD163=リスト!$B$3,AD163=リスト!$B$5,許容浮上量&lt;AP163),AD163,リスト!$B$5)</f>
        <v/>
      </c>
      <c r="AW163" s="198" t="str">
        <f t="shared" si="77"/>
        <v/>
      </c>
      <c r="AX163" s="199" t="str">
        <f t="shared" si="78"/>
        <v/>
      </c>
      <c r="AY163" s="205" t="str">
        <f t="shared" si="79"/>
        <v/>
      </c>
      <c r="AZ163" s="204" t="str">
        <f>IF(OR(BO163=リスト!$B$3,BO163=リスト!$B$5,BO163=""),"","10^-2")</f>
        <v/>
      </c>
      <c r="BA163" s="200" t="str">
        <f>IF(OR(BO163=リスト!$B$3,BO163=リスト!$B$5,BO163=""),"",2)</f>
        <v/>
      </c>
      <c r="BB163" s="195" t="str">
        <f>IFERROR(IF(OR(BO163=リスト!$B$3,BO163=リスト!$B$5,BO163=""),"",V163*U163+(R163-U163)/2*(W163-Z163)),"")</f>
        <v/>
      </c>
      <c r="BC163" s="195" t="str">
        <f>IF(OR(BO163=リスト!$B$3,BO163=リスト!$B$5,BO163=""),"",40)</f>
        <v/>
      </c>
      <c r="BD163" s="195" t="str">
        <f t="shared" si="80"/>
        <v/>
      </c>
      <c r="BE163" s="195" t="str">
        <f t="shared" si="81"/>
        <v/>
      </c>
      <c r="BF163" s="195" t="str">
        <f t="shared" si="82"/>
        <v/>
      </c>
      <c r="BG163" s="195" t="str">
        <f>IF(OR(BO163=リスト!$B$3,BO163=リスト!$B$5,BO163=""),"",0.6)</f>
        <v/>
      </c>
      <c r="BH163" s="201" t="str">
        <f>IF(OR(BO163=リスト!$B$3,BO163=リスト!$B$5,BO163=""),"",AG163)</f>
        <v/>
      </c>
      <c r="BI163" s="195" t="str">
        <f>IF(OR(BO163=リスト!$B$3,BO163=リスト!$B$5,BO163=""),"",AM163)</f>
        <v/>
      </c>
      <c r="BJ163" s="195" t="str">
        <f>IF(OR(BO163=リスト!$B$3,BO163=リスト!$B$5,BO163=""),"",AN163)</f>
        <v/>
      </c>
      <c r="BK163" s="202" t="str">
        <f>IFERROR(IF(BM163=リスト!$C$2,(1-3.142*(E163/(2*(E163+1)))^2)*(R163-(1-AG163*V163/(Z163+AG163*BG163*(W163-Z163)))*U163-(AN163+AM163)/(3.142*(Z163+AG163*BG163*(W163-Z163)))*(2/E163)^2)*100,(AW163*(BV163-BX163)*100)),"")</f>
        <v/>
      </c>
      <c r="BL163" s="202" t="str">
        <f>IFERROR(IF(BM163=リスト!$C$2,(1-3.142*(E163/(2*(E163+1)))^2)*(R163-(1-AG163*V163/(Z163+AG163*BG163*(W163-Z163)))*U163-(AN163+BF163+AM163)/(3.142*(Z163+AG163*BG163*(W163-Z163)))*(2/E163)^2)*100,(AW163*(BV163-BW163)*100)),"")</f>
        <v/>
      </c>
      <c r="BM163" s="193" t="str">
        <f>IF(OR(BO163=リスト!$B$3,BO163=リスト!$B$5),"",AU163)</f>
        <v/>
      </c>
      <c r="BN163" s="196" t="str">
        <f>IF(OR(BO163=リスト!$B$3,BO163=リスト!$B$5),"",AF163)</f>
        <v/>
      </c>
      <c r="BO163" s="193" t="str">
        <f t="shared" si="83"/>
        <v/>
      </c>
      <c r="BP163" s="193" t="str">
        <f>IF(OR(BO163=リスト!$B$3,BO163=リスト!$B$5,BO163=""),"",IF(許容浮上量+1&lt;=BK163,リスト!$F$2,リスト!$F$3))</f>
        <v/>
      </c>
      <c r="BQ163" s="202" t="str">
        <f>IF(OR(BO163=リスト!$B$3,BO163=リスト!$B$5,BO163=""),"",20)</f>
        <v/>
      </c>
      <c r="BR163" s="195" t="str">
        <f t="shared" si="84"/>
        <v/>
      </c>
      <c r="BS163" s="195" t="str">
        <f t="shared" si="85"/>
        <v/>
      </c>
      <c r="BT163" s="198" t="str">
        <f t="shared" si="86"/>
        <v/>
      </c>
      <c r="BU163" s="198" t="str">
        <f t="shared" si="87"/>
        <v/>
      </c>
      <c r="BV163" s="198" t="str">
        <f t="shared" si="88"/>
        <v/>
      </c>
      <c r="BW163" s="198" t="str">
        <f t="shared" si="89"/>
        <v/>
      </c>
      <c r="BX163" s="205" t="str">
        <f t="shared" si="90"/>
        <v/>
      </c>
      <c r="BY163" s="206" t="str">
        <f>IFERROR(IF(CC163=リスト!$C$2,(CH163-BZ163/(100*CG163))/CI163*CJ163-AN163-AM163,(CH163-BZ163/(100*AW163))/CI163*CJ163-AN163-AM163),"")</f>
        <v/>
      </c>
      <c r="BZ163" s="196" t="str">
        <f>IF(OR(CE163=リスト!$B$3,CE163=リスト!$B$5,CF163=リスト!$F$3,CE163=""),"",許容浮上量)</f>
        <v/>
      </c>
      <c r="CA163" s="198" t="str">
        <f>IF(OR(CE163=リスト!$B$3,CE163=リスト!$B$5,CF163=リスト!$F$3,CE163=""),"",CK163)</f>
        <v/>
      </c>
      <c r="CB163" s="196" t="str">
        <f t="shared" si="91"/>
        <v/>
      </c>
      <c r="CC163" s="193" t="str">
        <f>IF(OR(CE163=リスト!$B$3,CE163=リスト!$B$5,CF163=リスト!$F$3,CE163=""),"",BM163)</f>
        <v/>
      </c>
      <c r="CD163" s="196" t="str">
        <f>IF(OR(CE163=リスト!$B$3,CE163=リスト!$B$5,CF163=リスト!$F$3,CE163=""),"",AH163)</f>
        <v/>
      </c>
      <c r="CE163" s="193" t="str">
        <f t="shared" si="110"/>
        <v/>
      </c>
      <c r="CF163" s="193" t="str">
        <f t="shared" si="111"/>
        <v/>
      </c>
      <c r="CG163" s="198" t="str">
        <f t="shared" si="92"/>
        <v/>
      </c>
      <c r="CH163" s="198" t="str">
        <f t="shared" si="93"/>
        <v/>
      </c>
      <c r="CI163" s="198" t="str">
        <f t="shared" si="94"/>
        <v/>
      </c>
      <c r="CJ163" s="198" t="str">
        <f t="shared" si="95"/>
        <v/>
      </c>
      <c r="CK163" s="205" t="str">
        <f t="shared" si="96"/>
        <v/>
      </c>
      <c r="CL163" s="204" t="str">
        <f>IF(AND(CE163=リスト!$B$4,CF163=リスト!$F$2),リスト!$B$3,CE163)</f>
        <v/>
      </c>
      <c r="CM163" s="193" t="str">
        <f>IF(CL163=リスト!$B$3,"",IF(CL163=リスト!$B$5,"("&amp;リスト!$F$3&amp;")",CF163))</f>
        <v/>
      </c>
      <c r="CN163" s="196" t="str">
        <f>IF(CL163=リスト!$B$3,"",AF163)</f>
        <v/>
      </c>
      <c r="CO163" s="196" t="str">
        <f>IF(OR(CL163=リスト!$B$3,CL163=リスト!$B$5,CL163=リスト!$B$4),"",CD163)</f>
        <v/>
      </c>
      <c r="CP163" s="196" t="str">
        <f>IF(OR(CL163=リスト!$B$3,CL163=リスト!$B$5),"",IF(CB163&lt;40,40,CB163))</f>
        <v/>
      </c>
      <c r="CQ163" s="203" t="str">
        <f>IF(CL163=リスト!$B$5,リスト!$G$2,"")</f>
        <v/>
      </c>
    </row>
    <row r="164" spans="2:95" ht="26.25" customHeight="1">
      <c r="B164" s="243">
        <v>101</v>
      </c>
      <c r="C164" s="244"/>
      <c r="D164" s="245"/>
      <c r="E164" s="246"/>
      <c r="F164" s="246"/>
      <c r="G164" s="247" t="str">
        <f>IF(AE164=リスト!$C$2,"－",IF(AE164=リスト!$C$3,1.05,""))</f>
        <v/>
      </c>
      <c r="H164" s="246"/>
      <c r="I164" s="246"/>
      <c r="J164" s="246"/>
      <c r="K164" s="246"/>
      <c r="L164" s="246"/>
      <c r="M164" s="246"/>
      <c r="N164" s="246"/>
      <c r="O164" s="246"/>
      <c r="P164" s="246"/>
      <c r="Q164" s="246"/>
      <c r="R164" s="248">
        <f t="shared" si="97"/>
        <v>0</v>
      </c>
      <c r="S164" s="247" t="str">
        <f t="shared" si="98"/>
        <v/>
      </c>
      <c r="T164" s="247"/>
      <c r="U164" s="247"/>
      <c r="V164" s="245" t="str">
        <f t="shared" si="99"/>
        <v/>
      </c>
      <c r="W164" s="245" t="str">
        <f t="shared" si="100"/>
        <v/>
      </c>
      <c r="X164" s="245" t="str">
        <f t="shared" si="101"/>
        <v/>
      </c>
      <c r="Y164" s="245" t="str">
        <f t="shared" si="102"/>
        <v/>
      </c>
      <c r="Z164" s="249" t="str">
        <f t="shared" si="103"/>
        <v/>
      </c>
      <c r="AA164" s="250" t="str">
        <f t="shared" si="104"/>
        <v/>
      </c>
      <c r="AB164" s="250" t="str">
        <f t="shared" si="105"/>
        <v/>
      </c>
      <c r="AC164" s="251" t="str">
        <f t="shared" si="106"/>
        <v/>
      </c>
      <c r="AD164" s="252" t="str">
        <f>IF(OR(C164="",D164=""),"",IF(OR(10&lt;=S164,2.2&lt;F164),リスト!$B$3,IF(OR(D164=リスト!$A$2,F164&lt;0.9,S164&lt;=1.5),リスト!$B$4,リスト!$B$2)))</f>
        <v/>
      </c>
      <c r="AE164" s="253" t="str">
        <f>IF(OR(C164="",AD164=""),"",IF(N164="",リスト!$C$2,リスト!$C$3))</f>
        <v/>
      </c>
      <c r="AF164" s="254" t="str">
        <f>IF(OR(C164="",AD164=""),"",IF(D164&lt;=リスト!$A$5,リスト!$D$2,IF(D164=リスト!$A$6,リスト!$D$3,IF(D164=リスト!$A$7,リスト!$D$4,""))))</f>
        <v/>
      </c>
      <c r="AG164" s="255" t="str" cm="1">
        <f t="array" ref="AG164">IFERROR(INDEX(加味率リスト!$A$2:$J$25,MATCH(D164&amp;AF164,加味率リスト!$A$2:$A$25&amp;加味率リスト!$B$2:$B$25,0),10),"")</f>
        <v/>
      </c>
      <c r="AH164" s="256" t="str">
        <f>IF(S164="","",IF(S164&lt;3,リスト!$E$3,IF(S164&lt;5,リスト!$E$4,IF(S164&lt;7,リスト!$E$5,リスト!$E$6))))</f>
        <v/>
      </c>
      <c r="AI164" s="192" t="str">
        <f t="shared" si="107"/>
        <v/>
      </c>
      <c r="AJ164" s="193" t="str">
        <f t="shared" si="108"/>
        <v/>
      </c>
      <c r="AK164" s="141" t="str">
        <f t="shared" si="109"/>
        <v/>
      </c>
      <c r="AL164" s="194" t="str">
        <f>IFERROR(IF(AD164="","",IF(AE164=リスト!$C$2,"－",ROUND((3.142/4*E164^2*(N164+K164+J164+I164+H164)-3.142/4*(0.82^2*H164+(0.82^2+G164^2)/2*J164+G164^2*K164+(G164^2+E164^2)/2*N164))*(U164*V164+(R164-U164)*W164)/R164,2))),"")</f>
        <v/>
      </c>
      <c r="AM164" s="195" t="str">
        <f>IFERROR(IF(AD164="","",IF(AE164=リスト!$C$2,T164,T164+AL164)),"")</f>
        <v/>
      </c>
      <c r="AN164" s="195" t="str">
        <f>IFERROR(IF(AD164="","",IF(AE164=リスト!$C$2,3.142*E164*U164*AA164*V164*U164/2*TAN(X164/180*3.142),3.142*G164*U164*AA164*V164*U164/2*TAN(X164/180*3.142))),"")</f>
        <v/>
      </c>
      <c r="AO164" s="196" t="str">
        <f t="shared" si="71"/>
        <v/>
      </c>
      <c r="AP164" s="196" t="str">
        <f>IFERROR(IF(AE164=リスト!$C$2,(1-3.142*(E164/((E164+1)*2))^2)*(R164-(1-V164/(Z164+AC164*(W164-Z164)))*U164-(AN164+AM164)/(3.142*(Z164+AC164*(W164-Z164)))*(2/E164)^2)*100,AW164*(AX164-AY164)*100),"")</f>
        <v/>
      </c>
      <c r="AQ164" s="197" t="str">
        <f t="shared" si="72"/>
        <v/>
      </c>
      <c r="AR164" s="195" t="str">
        <f t="shared" si="73"/>
        <v/>
      </c>
      <c r="AS164" s="195" t="str">
        <f t="shared" si="74"/>
        <v/>
      </c>
      <c r="AT164" s="195" t="str">
        <f t="shared" si="75"/>
        <v/>
      </c>
      <c r="AU164" s="193" t="str">
        <f t="shared" si="76"/>
        <v/>
      </c>
      <c r="AV164" s="193" t="str">
        <f>IF(OR(AD164=リスト!$B$3,AD164=リスト!$B$5,許容浮上量&lt;AP164),AD164,リスト!$B$5)</f>
        <v/>
      </c>
      <c r="AW164" s="198" t="str">
        <f t="shared" si="77"/>
        <v/>
      </c>
      <c r="AX164" s="199" t="str">
        <f t="shared" si="78"/>
        <v/>
      </c>
      <c r="AY164" s="205" t="str">
        <f t="shared" si="79"/>
        <v/>
      </c>
      <c r="AZ164" s="204" t="str">
        <f>IF(OR(BO164=リスト!$B$3,BO164=リスト!$B$5,BO164=""),"","10^-2")</f>
        <v/>
      </c>
      <c r="BA164" s="200" t="str">
        <f>IF(OR(BO164=リスト!$B$3,BO164=リスト!$B$5,BO164=""),"",2)</f>
        <v/>
      </c>
      <c r="BB164" s="195" t="str">
        <f>IFERROR(IF(OR(BO164=リスト!$B$3,BO164=リスト!$B$5,BO164=""),"",V164*U164+(R164-U164)/2*(W164-Z164)),"")</f>
        <v/>
      </c>
      <c r="BC164" s="195" t="str">
        <f>IF(OR(BO164=リスト!$B$3,BO164=リスト!$B$5,BO164=""),"",40)</f>
        <v/>
      </c>
      <c r="BD164" s="195" t="str">
        <f t="shared" si="80"/>
        <v/>
      </c>
      <c r="BE164" s="195" t="str">
        <f t="shared" si="81"/>
        <v/>
      </c>
      <c r="BF164" s="195" t="str">
        <f t="shared" si="82"/>
        <v/>
      </c>
      <c r="BG164" s="195" t="str">
        <f>IF(OR(BO164=リスト!$B$3,BO164=リスト!$B$5,BO164=""),"",0.6)</f>
        <v/>
      </c>
      <c r="BH164" s="201" t="str">
        <f>IF(OR(BO164=リスト!$B$3,BO164=リスト!$B$5,BO164=""),"",AG164)</f>
        <v/>
      </c>
      <c r="BI164" s="195" t="str">
        <f>IF(OR(BO164=リスト!$B$3,BO164=リスト!$B$5,BO164=""),"",AM164)</f>
        <v/>
      </c>
      <c r="BJ164" s="195" t="str">
        <f>IF(OR(BO164=リスト!$B$3,BO164=リスト!$B$5,BO164=""),"",AN164)</f>
        <v/>
      </c>
      <c r="BK164" s="202" t="str">
        <f>IFERROR(IF(BM164=リスト!$C$2,(1-3.142*(E164/(2*(E164+1)))^2)*(R164-(1-AG164*V164/(Z164+AG164*BG164*(W164-Z164)))*U164-(AN164+AM164)/(3.142*(Z164+AG164*BG164*(W164-Z164)))*(2/E164)^2)*100,(AW164*(BV164-BX164)*100)),"")</f>
        <v/>
      </c>
      <c r="BL164" s="202" t="str">
        <f>IFERROR(IF(BM164=リスト!$C$2,(1-3.142*(E164/(2*(E164+1)))^2)*(R164-(1-AG164*V164/(Z164+AG164*BG164*(W164-Z164)))*U164-(AN164+BF164+AM164)/(3.142*(Z164+AG164*BG164*(W164-Z164)))*(2/E164)^2)*100,(AW164*(BV164-BW164)*100)),"")</f>
        <v/>
      </c>
      <c r="BM164" s="193" t="str">
        <f>IF(OR(BO164=リスト!$B$3,BO164=リスト!$B$5),"",AU164)</f>
        <v/>
      </c>
      <c r="BN164" s="196" t="str">
        <f>IF(OR(BO164=リスト!$B$3,BO164=リスト!$B$5),"",AF164)</f>
        <v/>
      </c>
      <c r="BO164" s="193" t="str">
        <f t="shared" si="83"/>
        <v/>
      </c>
      <c r="BP164" s="193" t="str">
        <f>IF(OR(BO164=リスト!$B$3,BO164=リスト!$B$5,BO164=""),"",IF(許容浮上量+1&lt;=BK164,リスト!$F$2,リスト!$F$3))</f>
        <v/>
      </c>
      <c r="BQ164" s="202" t="str">
        <f>IF(OR(BO164=リスト!$B$3,BO164=リスト!$B$5,BO164=""),"",20)</f>
        <v/>
      </c>
      <c r="BR164" s="195" t="str">
        <f t="shared" si="84"/>
        <v/>
      </c>
      <c r="BS164" s="195" t="str">
        <f t="shared" si="85"/>
        <v/>
      </c>
      <c r="BT164" s="198" t="str">
        <f t="shared" si="86"/>
        <v/>
      </c>
      <c r="BU164" s="198" t="str">
        <f t="shared" si="87"/>
        <v/>
      </c>
      <c r="BV164" s="198" t="str">
        <f t="shared" si="88"/>
        <v/>
      </c>
      <c r="BW164" s="198" t="str">
        <f t="shared" si="89"/>
        <v/>
      </c>
      <c r="BX164" s="205" t="str">
        <f t="shared" si="90"/>
        <v/>
      </c>
      <c r="BY164" s="206" t="str">
        <f>IFERROR(IF(CC164=リスト!$C$2,(CH164-BZ164/(100*CG164))/CI164*CJ164-AN164-AM164,(CH164-BZ164/(100*AW164))/CI164*CJ164-AN164-AM164),"")</f>
        <v/>
      </c>
      <c r="BZ164" s="196" t="str">
        <f>IF(OR(CE164=リスト!$B$3,CE164=リスト!$B$5,CF164=リスト!$F$3,CE164=""),"",許容浮上量)</f>
        <v/>
      </c>
      <c r="CA164" s="198" t="str">
        <f>IF(OR(CE164=リスト!$B$3,CE164=リスト!$B$5,CF164=リスト!$F$3,CE164=""),"",CK164)</f>
        <v/>
      </c>
      <c r="CB164" s="196" t="str">
        <f t="shared" si="91"/>
        <v/>
      </c>
      <c r="CC164" s="193" t="str">
        <f>IF(OR(CE164=リスト!$B$3,CE164=リスト!$B$5,CF164=リスト!$F$3,CE164=""),"",BM164)</f>
        <v/>
      </c>
      <c r="CD164" s="196" t="str">
        <f>IF(OR(CE164=リスト!$B$3,CE164=リスト!$B$5,CF164=リスト!$F$3,CE164=""),"",AH164)</f>
        <v/>
      </c>
      <c r="CE164" s="193" t="str">
        <f t="shared" si="110"/>
        <v/>
      </c>
      <c r="CF164" s="193" t="str">
        <f t="shared" si="111"/>
        <v/>
      </c>
      <c r="CG164" s="198" t="str">
        <f t="shared" si="92"/>
        <v/>
      </c>
      <c r="CH164" s="198" t="str">
        <f t="shared" si="93"/>
        <v/>
      </c>
      <c r="CI164" s="198" t="str">
        <f t="shared" si="94"/>
        <v/>
      </c>
      <c r="CJ164" s="198" t="str">
        <f t="shared" si="95"/>
        <v/>
      </c>
      <c r="CK164" s="205" t="str">
        <f t="shared" si="96"/>
        <v/>
      </c>
      <c r="CL164" s="204" t="str">
        <f>IF(AND(CE164=リスト!$B$4,CF164=リスト!$F$2),リスト!$B$3,CE164)</f>
        <v/>
      </c>
      <c r="CM164" s="193" t="str">
        <f>IF(CL164=リスト!$B$3,"",IF(CL164=リスト!$B$5,"("&amp;リスト!$F$3&amp;")",CF164))</f>
        <v/>
      </c>
      <c r="CN164" s="196" t="str">
        <f>IF(CL164=リスト!$B$3,"",AF164)</f>
        <v/>
      </c>
      <c r="CO164" s="196" t="str">
        <f>IF(OR(CL164=リスト!$B$3,CL164=リスト!$B$5,CL164=リスト!$B$4),"",CD164)</f>
        <v/>
      </c>
      <c r="CP164" s="196" t="str">
        <f>IF(OR(CL164=リスト!$B$3,CL164=リスト!$B$5),"",IF(CB164&lt;40,40,CB164))</f>
        <v/>
      </c>
      <c r="CQ164" s="203" t="str">
        <f>IF(CL164=リスト!$B$5,リスト!$G$2,"")</f>
        <v/>
      </c>
    </row>
    <row r="165" spans="2:95" ht="26.25" customHeight="1">
      <c r="B165" s="243">
        <v>102</v>
      </c>
      <c r="C165" s="244"/>
      <c r="D165" s="245"/>
      <c r="E165" s="246"/>
      <c r="F165" s="246"/>
      <c r="G165" s="247" t="str">
        <f>IF(AE165=リスト!$C$2,"－",IF(AE165=リスト!$C$3,1.05,""))</f>
        <v/>
      </c>
      <c r="H165" s="246"/>
      <c r="I165" s="246"/>
      <c r="J165" s="246"/>
      <c r="K165" s="246"/>
      <c r="L165" s="246"/>
      <c r="M165" s="246"/>
      <c r="N165" s="246"/>
      <c r="O165" s="246"/>
      <c r="P165" s="246"/>
      <c r="Q165" s="246"/>
      <c r="R165" s="248">
        <f t="shared" si="97"/>
        <v>0</v>
      </c>
      <c r="S165" s="247" t="str">
        <f t="shared" si="98"/>
        <v/>
      </c>
      <c r="T165" s="247"/>
      <c r="U165" s="247"/>
      <c r="V165" s="245" t="str">
        <f t="shared" si="99"/>
        <v/>
      </c>
      <c r="W165" s="245" t="str">
        <f t="shared" si="100"/>
        <v/>
      </c>
      <c r="X165" s="245" t="str">
        <f t="shared" si="101"/>
        <v/>
      </c>
      <c r="Y165" s="245" t="str">
        <f t="shared" si="102"/>
        <v/>
      </c>
      <c r="Z165" s="249" t="str">
        <f t="shared" si="103"/>
        <v/>
      </c>
      <c r="AA165" s="250" t="str">
        <f t="shared" si="104"/>
        <v/>
      </c>
      <c r="AB165" s="250" t="str">
        <f t="shared" si="105"/>
        <v/>
      </c>
      <c r="AC165" s="251" t="str">
        <f t="shared" si="106"/>
        <v/>
      </c>
      <c r="AD165" s="252" t="str">
        <f>IF(OR(C165="",D165=""),"",IF(OR(10&lt;=S165,2.2&lt;F165),リスト!$B$3,IF(OR(D165=リスト!$A$2,F165&lt;0.9,S165&lt;=1.5),リスト!$B$4,リスト!$B$2)))</f>
        <v/>
      </c>
      <c r="AE165" s="253" t="str">
        <f>IF(OR(C165="",AD165=""),"",IF(N165="",リスト!$C$2,リスト!$C$3))</f>
        <v/>
      </c>
      <c r="AF165" s="254" t="str">
        <f>IF(OR(C165="",AD165=""),"",IF(D165&lt;=リスト!$A$5,リスト!$D$2,IF(D165=リスト!$A$6,リスト!$D$3,IF(D165=リスト!$A$7,リスト!$D$4,""))))</f>
        <v/>
      </c>
      <c r="AG165" s="255" t="str" cm="1">
        <f t="array" ref="AG165">IFERROR(INDEX(加味率リスト!$A$2:$J$25,MATCH(D165&amp;AF165,加味率リスト!$A$2:$A$25&amp;加味率リスト!$B$2:$B$25,0),10),"")</f>
        <v/>
      </c>
      <c r="AH165" s="256" t="str">
        <f>IF(S165="","",IF(S165&lt;3,リスト!$E$3,IF(S165&lt;5,リスト!$E$4,IF(S165&lt;7,リスト!$E$5,リスト!$E$6))))</f>
        <v/>
      </c>
      <c r="AI165" s="192" t="str">
        <f t="shared" si="107"/>
        <v/>
      </c>
      <c r="AJ165" s="193" t="str">
        <f t="shared" si="108"/>
        <v/>
      </c>
      <c r="AK165" s="141" t="str">
        <f t="shared" si="109"/>
        <v/>
      </c>
      <c r="AL165" s="194" t="str">
        <f>IFERROR(IF(AD165="","",IF(AE165=リスト!$C$2,"－",ROUND((3.142/4*E165^2*(N165+K165+J165+I165+H165)-3.142/4*(0.82^2*H165+(0.82^2+G165^2)/2*J165+G165^2*K165+(G165^2+E165^2)/2*N165))*(U165*V165+(R165-U165)*W165)/R165,2))),"")</f>
        <v/>
      </c>
      <c r="AM165" s="195" t="str">
        <f>IFERROR(IF(AD165="","",IF(AE165=リスト!$C$2,T165,T165+AL165)),"")</f>
        <v/>
      </c>
      <c r="AN165" s="195" t="str">
        <f>IFERROR(IF(AD165="","",IF(AE165=リスト!$C$2,3.142*E165*U165*AA165*V165*U165/2*TAN(X165/180*3.142),3.142*G165*U165*AA165*V165*U165/2*TAN(X165/180*3.142))),"")</f>
        <v/>
      </c>
      <c r="AO165" s="196" t="str">
        <f t="shared" si="71"/>
        <v/>
      </c>
      <c r="AP165" s="196" t="str">
        <f>IFERROR(IF(AE165=リスト!$C$2,(1-3.142*(E165/((E165+1)*2))^2)*(R165-(1-V165/(Z165+AC165*(W165-Z165)))*U165-(AN165+AM165)/(3.142*(Z165+AC165*(W165-Z165)))*(2/E165)^2)*100,AW165*(AX165-AY165)*100),"")</f>
        <v/>
      </c>
      <c r="AQ165" s="197" t="str">
        <f t="shared" si="72"/>
        <v/>
      </c>
      <c r="AR165" s="195" t="str">
        <f t="shared" si="73"/>
        <v/>
      </c>
      <c r="AS165" s="195" t="str">
        <f t="shared" si="74"/>
        <v/>
      </c>
      <c r="AT165" s="195" t="str">
        <f t="shared" si="75"/>
        <v/>
      </c>
      <c r="AU165" s="193" t="str">
        <f t="shared" si="76"/>
        <v/>
      </c>
      <c r="AV165" s="193" t="str">
        <f>IF(OR(AD165=リスト!$B$3,AD165=リスト!$B$5,許容浮上量&lt;AP165),AD165,リスト!$B$5)</f>
        <v/>
      </c>
      <c r="AW165" s="198" t="str">
        <f t="shared" si="77"/>
        <v/>
      </c>
      <c r="AX165" s="199" t="str">
        <f t="shared" si="78"/>
        <v/>
      </c>
      <c r="AY165" s="205" t="str">
        <f t="shared" si="79"/>
        <v/>
      </c>
      <c r="AZ165" s="204" t="str">
        <f>IF(OR(BO165=リスト!$B$3,BO165=リスト!$B$5,BO165=""),"","10^-2")</f>
        <v/>
      </c>
      <c r="BA165" s="200" t="str">
        <f>IF(OR(BO165=リスト!$B$3,BO165=リスト!$B$5,BO165=""),"",2)</f>
        <v/>
      </c>
      <c r="BB165" s="195" t="str">
        <f>IFERROR(IF(OR(BO165=リスト!$B$3,BO165=リスト!$B$5,BO165=""),"",V165*U165+(R165-U165)/2*(W165-Z165)),"")</f>
        <v/>
      </c>
      <c r="BC165" s="195" t="str">
        <f>IF(OR(BO165=リスト!$B$3,BO165=リスト!$B$5,BO165=""),"",40)</f>
        <v/>
      </c>
      <c r="BD165" s="195" t="str">
        <f t="shared" si="80"/>
        <v/>
      </c>
      <c r="BE165" s="195" t="str">
        <f t="shared" si="81"/>
        <v/>
      </c>
      <c r="BF165" s="195" t="str">
        <f t="shared" si="82"/>
        <v/>
      </c>
      <c r="BG165" s="195" t="str">
        <f>IF(OR(BO165=リスト!$B$3,BO165=リスト!$B$5,BO165=""),"",0.6)</f>
        <v/>
      </c>
      <c r="BH165" s="201" t="str">
        <f>IF(OR(BO165=リスト!$B$3,BO165=リスト!$B$5,BO165=""),"",AG165)</f>
        <v/>
      </c>
      <c r="BI165" s="195" t="str">
        <f>IF(OR(BO165=リスト!$B$3,BO165=リスト!$B$5,BO165=""),"",AM165)</f>
        <v/>
      </c>
      <c r="BJ165" s="195" t="str">
        <f>IF(OR(BO165=リスト!$B$3,BO165=リスト!$B$5,BO165=""),"",AN165)</f>
        <v/>
      </c>
      <c r="BK165" s="202" t="str">
        <f>IFERROR(IF(BM165=リスト!$C$2,(1-3.142*(E165/(2*(E165+1)))^2)*(R165-(1-AG165*V165/(Z165+AG165*BG165*(W165-Z165)))*U165-(AN165+AM165)/(3.142*(Z165+AG165*BG165*(W165-Z165)))*(2/E165)^2)*100,(AW165*(BV165-BX165)*100)),"")</f>
        <v/>
      </c>
      <c r="BL165" s="202" t="str">
        <f>IFERROR(IF(BM165=リスト!$C$2,(1-3.142*(E165/(2*(E165+1)))^2)*(R165-(1-AG165*V165/(Z165+AG165*BG165*(W165-Z165)))*U165-(AN165+BF165+AM165)/(3.142*(Z165+AG165*BG165*(W165-Z165)))*(2/E165)^2)*100,(AW165*(BV165-BW165)*100)),"")</f>
        <v/>
      </c>
      <c r="BM165" s="193" t="str">
        <f>IF(OR(BO165=リスト!$B$3,BO165=リスト!$B$5),"",AU165)</f>
        <v/>
      </c>
      <c r="BN165" s="196" t="str">
        <f>IF(OR(BO165=リスト!$B$3,BO165=リスト!$B$5),"",AF165)</f>
        <v/>
      </c>
      <c r="BO165" s="193" t="str">
        <f t="shared" si="83"/>
        <v/>
      </c>
      <c r="BP165" s="193" t="str">
        <f>IF(OR(BO165=リスト!$B$3,BO165=リスト!$B$5,BO165=""),"",IF(許容浮上量+1&lt;=BK165,リスト!$F$2,リスト!$F$3))</f>
        <v/>
      </c>
      <c r="BQ165" s="202" t="str">
        <f>IF(OR(BO165=リスト!$B$3,BO165=リスト!$B$5,BO165=""),"",20)</f>
        <v/>
      </c>
      <c r="BR165" s="195" t="str">
        <f t="shared" si="84"/>
        <v/>
      </c>
      <c r="BS165" s="195" t="str">
        <f t="shared" si="85"/>
        <v/>
      </c>
      <c r="BT165" s="198" t="str">
        <f t="shared" si="86"/>
        <v/>
      </c>
      <c r="BU165" s="198" t="str">
        <f t="shared" si="87"/>
        <v/>
      </c>
      <c r="BV165" s="198" t="str">
        <f t="shared" si="88"/>
        <v/>
      </c>
      <c r="BW165" s="198" t="str">
        <f t="shared" si="89"/>
        <v/>
      </c>
      <c r="BX165" s="205" t="str">
        <f t="shared" si="90"/>
        <v/>
      </c>
      <c r="BY165" s="206" t="str">
        <f>IFERROR(IF(CC165=リスト!$C$2,(CH165-BZ165/(100*CG165))/CI165*CJ165-AN165-AM165,(CH165-BZ165/(100*AW165))/CI165*CJ165-AN165-AM165),"")</f>
        <v/>
      </c>
      <c r="BZ165" s="196" t="str">
        <f>IF(OR(CE165=リスト!$B$3,CE165=リスト!$B$5,CF165=リスト!$F$3,CE165=""),"",許容浮上量)</f>
        <v/>
      </c>
      <c r="CA165" s="198" t="str">
        <f>IF(OR(CE165=リスト!$B$3,CE165=リスト!$B$5,CF165=リスト!$F$3,CE165=""),"",CK165)</f>
        <v/>
      </c>
      <c r="CB165" s="196" t="str">
        <f t="shared" si="91"/>
        <v/>
      </c>
      <c r="CC165" s="193" t="str">
        <f>IF(OR(CE165=リスト!$B$3,CE165=リスト!$B$5,CF165=リスト!$F$3,CE165=""),"",BM165)</f>
        <v/>
      </c>
      <c r="CD165" s="196" t="str">
        <f>IF(OR(CE165=リスト!$B$3,CE165=リスト!$B$5,CF165=リスト!$F$3,CE165=""),"",AH165)</f>
        <v/>
      </c>
      <c r="CE165" s="193" t="str">
        <f t="shared" si="110"/>
        <v/>
      </c>
      <c r="CF165" s="193" t="str">
        <f t="shared" si="111"/>
        <v/>
      </c>
      <c r="CG165" s="198" t="str">
        <f t="shared" si="92"/>
        <v/>
      </c>
      <c r="CH165" s="198" t="str">
        <f t="shared" si="93"/>
        <v/>
      </c>
      <c r="CI165" s="198" t="str">
        <f t="shared" si="94"/>
        <v/>
      </c>
      <c r="CJ165" s="198" t="str">
        <f t="shared" si="95"/>
        <v/>
      </c>
      <c r="CK165" s="205" t="str">
        <f t="shared" si="96"/>
        <v/>
      </c>
      <c r="CL165" s="204" t="str">
        <f>IF(AND(CE165=リスト!$B$4,CF165=リスト!$F$2),リスト!$B$3,CE165)</f>
        <v/>
      </c>
      <c r="CM165" s="193" t="str">
        <f>IF(CL165=リスト!$B$3,"",IF(CL165=リスト!$B$5,"("&amp;リスト!$F$3&amp;")",CF165))</f>
        <v/>
      </c>
      <c r="CN165" s="196" t="str">
        <f>IF(CL165=リスト!$B$3,"",AF165)</f>
        <v/>
      </c>
      <c r="CO165" s="196" t="str">
        <f>IF(OR(CL165=リスト!$B$3,CL165=リスト!$B$5,CL165=リスト!$B$4),"",CD165)</f>
        <v/>
      </c>
      <c r="CP165" s="196" t="str">
        <f>IF(OR(CL165=リスト!$B$3,CL165=リスト!$B$5),"",IF(CB165&lt;40,40,CB165))</f>
        <v/>
      </c>
      <c r="CQ165" s="203" t="str">
        <f>IF(CL165=リスト!$B$5,リスト!$G$2,"")</f>
        <v/>
      </c>
    </row>
    <row r="166" spans="2:95" ht="26.25" customHeight="1">
      <c r="B166" s="243">
        <v>103</v>
      </c>
      <c r="C166" s="244"/>
      <c r="D166" s="245"/>
      <c r="E166" s="246"/>
      <c r="F166" s="246"/>
      <c r="G166" s="247" t="str">
        <f>IF(AE166=リスト!$C$2,"－",IF(AE166=リスト!$C$3,1.05,""))</f>
        <v/>
      </c>
      <c r="H166" s="246"/>
      <c r="I166" s="246"/>
      <c r="J166" s="246"/>
      <c r="K166" s="246"/>
      <c r="L166" s="246"/>
      <c r="M166" s="246"/>
      <c r="N166" s="246"/>
      <c r="O166" s="246"/>
      <c r="P166" s="246"/>
      <c r="Q166" s="246"/>
      <c r="R166" s="248">
        <f t="shared" si="97"/>
        <v>0</v>
      </c>
      <c r="S166" s="247" t="str">
        <f t="shared" si="98"/>
        <v/>
      </c>
      <c r="T166" s="247"/>
      <c r="U166" s="247"/>
      <c r="V166" s="245" t="str">
        <f t="shared" si="99"/>
        <v/>
      </c>
      <c r="W166" s="245" t="str">
        <f t="shared" si="100"/>
        <v/>
      </c>
      <c r="X166" s="245" t="str">
        <f t="shared" si="101"/>
        <v/>
      </c>
      <c r="Y166" s="245" t="str">
        <f t="shared" si="102"/>
        <v/>
      </c>
      <c r="Z166" s="249" t="str">
        <f t="shared" si="103"/>
        <v/>
      </c>
      <c r="AA166" s="250" t="str">
        <f t="shared" si="104"/>
        <v/>
      </c>
      <c r="AB166" s="250" t="str">
        <f t="shared" si="105"/>
        <v/>
      </c>
      <c r="AC166" s="251" t="str">
        <f t="shared" si="106"/>
        <v/>
      </c>
      <c r="AD166" s="252" t="str">
        <f>IF(OR(C166="",D166=""),"",IF(OR(10&lt;=S166,2.2&lt;F166),リスト!$B$3,IF(OR(D166=リスト!$A$2,F166&lt;0.9,S166&lt;=1.5),リスト!$B$4,リスト!$B$2)))</f>
        <v/>
      </c>
      <c r="AE166" s="253" t="str">
        <f>IF(OR(C166="",AD166=""),"",IF(N166="",リスト!$C$2,リスト!$C$3))</f>
        <v/>
      </c>
      <c r="AF166" s="254" t="str">
        <f>IF(OR(C166="",AD166=""),"",IF(D166&lt;=リスト!$A$5,リスト!$D$2,IF(D166=リスト!$A$6,リスト!$D$3,IF(D166=リスト!$A$7,リスト!$D$4,""))))</f>
        <v/>
      </c>
      <c r="AG166" s="255" t="str" cm="1">
        <f t="array" ref="AG166">IFERROR(INDEX(加味率リスト!$A$2:$J$25,MATCH(D166&amp;AF166,加味率リスト!$A$2:$A$25&amp;加味率リスト!$B$2:$B$25,0),10),"")</f>
        <v/>
      </c>
      <c r="AH166" s="256" t="str">
        <f>IF(S166="","",IF(S166&lt;3,リスト!$E$3,IF(S166&lt;5,リスト!$E$4,IF(S166&lt;7,リスト!$E$5,リスト!$E$6))))</f>
        <v/>
      </c>
      <c r="AI166" s="192" t="str">
        <f t="shared" si="107"/>
        <v/>
      </c>
      <c r="AJ166" s="193" t="str">
        <f t="shared" si="108"/>
        <v/>
      </c>
      <c r="AK166" s="141" t="str">
        <f t="shared" si="109"/>
        <v/>
      </c>
      <c r="AL166" s="194" t="str">
        <f>IFERROR(IF(AD166="","",IF(AE166=リスト!$C$2,"－",ROUND((3.142/4*E166^2*(N166+K166+J166+I166+H166)-3.142/4*(0.82^2*H166+(0.82^2+G166^2)/2*J166+G166^2*K166+(G166^2+E166^2)/2*N166))*(U166*V166+(R166-U166)*W166)/R166,2))),"")</f>
        <v/>
      </c>
      <c r="AM166" s="195" t="str">
        <f>IFERROR(IF(AD166="","",IF(AE166=リスト!$C$2,T166,T166+AL166)),"")</f>
        <v/>
      </c>
      <c r="AN166" s="195" t="str">
        <f>IFERROR(IF(AD166="","",IF(AE166=リスト!$C$2,3.142*E166*U166*AA166*V166*U166/2*TAN(X166/180*3.142),3.142*G166*U166*AA166*V166*U166/2*TAN(X166/180*3.142))),"")</f>
        <v/>
      </c>
      <c r="AO166" s="196" t="str">
        <f t="shared" si="71"/>
        <v/>
      </c>
      <c r="AP166" s="196" t="str">
        <f>IFERROR(IF(AE166=リスト!$C$2,(1-3.142*(E166/((E166+1)*2))^2)*(R166-(1-V166/(Z166+AC166*(W166-Z166)))*U166-(AN166+AM166)/(3.142*(Z166+AC166*(W166-Z166)))*(2/E166)^2)*100,AW166*(AX166-AY166)*100),"")</f>
        <v/>
      </c>
      <c r="AQ166" s="197" t="str">
        <f t="shared" si="72"/>
        <v/>
      </c>
      <c r="AR166" s="195" t="str">
        <f t="shared" si="73"/>
        <v/>
      </c>
      <c r="AS166" s="195" t="str">
        <f t="shared" si="74"/>
        <v/>
      </c>
      <c r="AT166" s="195" t="str">
        <f t="shared" si="75"/>
        <v/>
      </c>
      <c r="AU166" s="193" t="str">
        <f t="shared" si="76"/>
        <v/>
      </c>
      <c r="AV166" s="193" t="str">
        <f>IF(OR(AD166=リスト!$B$3,AD166=リスト!$B$5,許容浮上量&lt;AP166),AD166,リスト!$B$5)</f>
        <v/>
      </c>
      <c r="AW166" s="198" t="str">
        <f t="shared" si="77"/>
        <v/>
      </c>
      <c r="AX166" s="199" t="str">
        <f t="shared" si="78"/>
        <v/>
      </c>
      <c r="AY166" s="205" t="str">
        <f t="shared" si="79"/>
        <v/>
      </c>
      <c r="AZ166" s="204" t="str">
        <f>IF(OR(BO166=リスト!$B$3,BO166=リスト!$B$5,BO166=""),"","10^-2")</f>
        <v/>
      </c>
      <c r="BA166" s="200" t="str">
        <f>IF(OR(BO166=リスト!$B$3,BO166=リスト!$B$5,BO166=""),"",2)</f>
        <v/>
      </c>
      <c r="BB166" s="195" t="str">
        <f>IFERROR(IF(OR(BO166=リスト!$B$3,BO166=リスト!$B$5,BO166=""),"",V166*U166+(R166-U166)/2*(W166-Z166)),"")</f>
        <v/>
      </c>
      <c r="BC166" s="195" t="str">
        <f>IF(OR(BO166=リスト!$B$3,BO166=リスト!$B$5,BO166=""),"",40)</f>
        <v/>
      </c>
      <c r="BD166" s="195" t="str">
        <f t="shared" si="80"/>
        <v/>
      </c>
      <c r="BE166" s="195" t="str">
        <f t="shared" si="81"/>
        <v/>
      </c>
      <c r="BF166" s="195" t="str">
        <f t="shared" si="82"/>
        <v/>
      </c>
      <c r="BG166" s="195" t="str">
        <f>IF(OR(BO166=リスト!$B$3,BO166=リスト!$B$5,BO166=""),"",0.6)</f>
        <v/>
      </c>
      <c r="BH166" s="201" t="str">
        <f>IF(OR(BO166=リスト!$B$3,BO166=リスト!$B$5,BO166=""),"",AG166)</f>
        <v/>
      </c>
      <c r="BI166" s="195" t="str">
        <f>IF(OR(BO166=リスト!$B$3,BO166=リスト!$B$5,BO166=""),"",AM166)</f>
        <v/>
      </c>
      <c r="BJ166" s="195" t="str">
        <f>IF(OR(BO166=リスト!$B$3,BO166=リスト!$B$5,BO166=""),"",AN166)</f>
        <v/>
      </c>
      <c r="BK166" s="202" t="str">
        <f>IFERROR(IF(BM166=リスト!$C$2,(1-3.142*(E166/(2*(E166+1)))^2)*(R166-(1-AG166*V166/(Z166+AG166*BG166*(W166-Z166)))*U166-(AN166+AM166)/(3.142*(Z166+AG166*BG166*(W166-Z166)))*(2/E166)^2)*100,(AW166*(BV166-BX166)*100)),"")</f>
        <v/>
      </c>
      <c r="BL166" s="202" t="str">
        <f>IFERROR(IF(BM166=リスト!$C$2,(1-3.142*(E166/(2*(E166+1)))^2)*(R166-(1-AG166*V166/(Z166+AG166*BG166*(W166-Z166)))*U166-(AN166+BF166+AM166)/(3.142*(Z166+AG166*BG166*(W166-Z166)))*(2/E166)^2)*100,(AW166*(BV166-BW166)*100)),"")</f>
        <v/>
      </c>
      <c r="BM166" s="193" t="str">
        <f>IF(OR(BO166=リスト!$B$3,BO166=リスト!$B$5),"",AU166)</f>
        <v/>
      </c>
      <c r="BN166" s="196" t="str">
        <f>IF(OR(BO166=リスト!$B$3,BO166=リスト!$B$5),"",AF166)</f>
        <v/>
      </c>
      <c r="BO166" s="193" t="str">
        <f t="shared" si="83"/>
        <v/>
      </c>
      <c r="BP166" s="193" t="str">
        <f>IF(OR(BO166=リスト!$B$3,BO166=リスト!$B$5,BO166=""),"",IF(許容浮上量+1&lt;=BK166,リスト!$F$2,リスト!$F$3))</f>
        <v/>
      </c>
      <c r="BQ166" s="202" t="str">
        <f>IF(OR(BO166=リスト!$B$3,BO166=リスト!$B$5,BO166=""),"",20)</f>
        <v/>
      </c>
      <c r="BR166" s="195" t="str">
        <f t="shared" si="84"/>
        <v/>
      </c>
      <c r="BS166" s="195" t="str">
        <f t="shared" si="85"/>
        <v/>
      </c>
      <c r="BT166" s="198" t="str">
        <f t="shared" si="86"/>
        <v/>
      </c>
      <c r="BU166" s="198" t="str">
        <f t="shared" si="87"/>
        <v/>
      </c>
      <c r="BV166" s="198" t="str">
        <f t="shared" si="88"/>
        <v/>
      </c>
      <c r="BW166" s="198" t="str">
        <f t="shared" si="89"/>
        <v/>
      </c>
      <c r="BX166" s="205" t="str">
        <f t="shared" si="90"/>
        <v/>
      </c>
      <c r="BY166" s="206" t="str">
        <f>IFERROR(IF(CC166=リスト!$C$2,(CH166-BZ166/(100*CG166))/CI166*CJ166-AN166-AM166,(CH166-BZ166/(100*AW166))/CI166*CJ166-AN166-AM166),"")</f>
        <v/>
      </c>
      <c r="BZ166" s="196" t="str">
        <f>IF(OR(CE166=リスト!$B$3,CE166=リスト!$B$5,CF166=リスト!$F$3,CE166=""),"",許容浮上量)</f>
        <v/>
      </c>
      <c r="CA166" s="198" t="str">
        <f>IF(OR(CE166=リスト!$B$3,CE166=リスト!$B$5,CF166=リスト!$F$3,CE166=""),"",CK166)</f>
        <v/>
      </c>
      <c r="CB166" s="196" t="str">
        <f t="shared" si="91"/>
        <v/>
      </c>
      <c r="CC166" s="193" t="str">
        <f>IF(OR(CE166=リスト!$B$3,CE166=リスト!$B$5,CF166=リスト!$F$3,CE166=""),"",BM166)</f>
        <v/>
      </c>
      <c r="CD166" s="196" t="str">
        <f>IF(OR(CE166=リスト!$B$3,CE166=リスト!$B$5,CF166=リスト!$F$3,CE166=""),"",AH166)</f>
        <v/>
      </c>
      <c r="CE166" s="193" t="str">
        <f t="shared" si="110"/>
        <v/>
      </c>
      <c r="CF166" s="193" t="str">
        <f t="shared" si="111"/>
        <v/>
      </c>
      <c r="CG166" s="198" t="str">
        <f t="shared" si="92"/>
        <v/>
      </c>
      <c r="CH166" s="198" t="str">
        <f t="shared" si="93"/>
        <v/>
      </c>
      <c r="CI166" s="198" t="str">
        <f t="shared" si="94"/>
        <v/>
      </c>
      <c r="CJ166" s="198" t="str">
        <f t="shared" si="95"/>
        <v/>
      </c>
      <c r="CK166" s="205" t="str">
        <f t="shared" si="96"/>
        <v/>
      </c>
      <c r="CL166" s="204" t="str">
        <f>IF(AND(CE166=リスト!$B$4,CF166=リスト!$F$2),リスト!$B$3,CE166)</f>
        <v/>
      </c>
      <c r="CM166" s="193" t="str">
        <f>IF(CL166=リスト!$B$3,"",IF(CL166=リスト!$B$5,"("&amp;リスト!$F$3&amp;")",CF166))</f>
        <v/>
      </c>
      <c r="CN166" s="196" t="str">
        <f>IF(CL166=リスト!$B$3,"",AF166)</f>
        <v/>
      </c>
      <c r="CO166" s="196" t="str">
        <f>IF(OR(CL166=リスト!$B$3,CL166=リスト!$B$5,CL166=リスト!$B$4),"",CD166)</f>
        <v/>
      </c>
      <c r="CP166" s="196" t="str">
        <f>IF(OR(CL166=リスト!$B$3,CL166=リスト!$B$5),"",IF(CB166&lt;40,40,CB166))</f>
        <v/>
      </c>
      <c r="CQ166" s="203" t="str">
        <f>IF(CL166=リスト!$B$5,リスト!$G$2,"")</f>
        <v/>
      </c>
    </row>
    <row r="167" spans="2:95" ht="26.25" customHeight="1">
      <c r="B167" s="243">
        <v>104</v>
      </c>
      <c r="C167" s="244"/>
      <c r="D167" s="245"/>
      <c r="E167" s="246"/>
      <c r="F167" s="246"/>
      <c r="G167" s="247" t="str">
        <f>IF(AE167=リスト!$C$2,"－",IF(AE167=リスト!$C$3,1.05,""))</f>
        <v/>
      </c>
      <c r="H167" s="246"/>
      <c r="I167" s="246"/>
      <c r="J167" s="246"/>
      <c r="K167" s="246"/>
      <c r="L167" s="246"/>
      <c r="M167" s="246"/>
      <c r="N167" s="246"/>
      <c r="O167" s="246"/>
      <c r="P167" s="246"/>
      <c r="Q167" s="246"/>
      <c r="R167" s="248">
        <f t="shared" si="97"/>
        <v>0</v>
      </c>
      <c r="S167" s="247" t="str">
        <f t="shared" si="98"/>
        <v/>
      </c>
      <c r="T167" s="247"/>
      <c r="U167" s="247"/>
      <c r="V167" s="245" t="str">
        <f t="shared" si="99"/>
        <v/>
      </c>
      <c r="W167" s="245" t="str">
        <f t="shared" si="100"/>
        <v/>
      </c>
      <c r="X167" s="245" t="str">
        <f t="shared" si="101"/>
        <v/>
      </c>
      <c r="Y167" s="245" t="str">
        <f t="shared" si="102"/>
        <v/>
      </c>
      <c r="Z167" s="249" t="str">
        <f t="shared" si="103"/>
        <v/>
      </c>
      <c r="AA167" s="250" t="str">
        <f t="shared" si="104"/>
        <v/>
      </c>
      <c r="AB167" s="250" t="str">
        <f t="shared" si="105"/>
        <v/>
      </c>
      <c r="AC167" s="251" t="str">
        <f t="shared" si="106"/>
        <v/>
      </c>
      <c r="AD167" s="252" t="str">
        <f>IF(OR(C167="",D167=""),"",IF(OR(10&lt;=S167,2.2&lt;F167),リスト!$B$3,IF(OR(D167=リスト!$A$2,F167&lt;0.9,S167&lt;=1.5),リスト!$B$4,リスト!$B$2)))</f>
        <v/>
      </c>
      <c r="AE167" s="253" t="str">
        <f>IF(OR(C167="",AD167=""),"",IF(N167="",リスト!$C$2,リスト!$C$3))</f>
        <v/>
      </c>
      <c r="AF167" s="254" t="str">
        <f>IF(OR(C167="",AD167=""),"",IF(D167&lt;=リスト!$A$5,リスト!$D$2,IF(D167=リスト!$A$6,リスト!$D$3,IF(D167=リスト!$A$7,リスト!$D$4,""))))</f>
        <v/>
      </c>
      <c r="AG167" s="255" t="str" cm="1">
        <f t="array" ref="AG167">IFERROR(INDEX(加味率リスト!$A$2:$J$25,MATCH(D167&amp;AF167,加味率リスト!$A$2:$A$25&amp;加味率リスト!$B$2:$B$25,0),10),"")</f>
        <v/>
      </c>
      <c r="AH167" s="256" t="str">
        <f>IF(S167="","",IF(S167&lt;3,リスト!$E$3,IF(S167&lt;5,リスト!$E$4,IF(S167&lt;7,リスト!$E$5,リスト!$E$6))))</f>
        <v/>
      </c>
      <c r="AI167" s="192" t="str">
        <f t="shared" si="107"/>
        <v/>
      </c>
      <c r="AJ167" s="193" t="str">
        <f t="shared" si="108"/>
        <v/>
      </c>
      <c r="AK167" s="141" t="str">
        <f t="shared" si="109"/>
        <v/>
      </c>
      <c r="AL167" s="194" t="str">
        <f>IFERROR(IF(AD167="","",IF(AE167=リスト!$C$2,"－",ROUND((3.142/4*E167^2*(N167+K167+J167+I167+H167)-3.142/4*(0.82^2*H167+(0.82^2+G167^2)/2*J167+G167^2*K167+(G167^2+E167^2)/2*N167))*(U167*V167+(R167-U167)*W167)/R167,2))),"")</f>
        <v/>
      </c>
      <c r="AM167" s="195" t="str">
        <f>IFERROR(IF(AD167="","",IF(AE167=リスト!$C$2,T167,T167+AL167)),"")</f>
        <v/>
      </c>
      <c r="AN167" s="195" t="str">
        <f>IFERROR(IF(AD167="","",IF(AE167=リスト!$C$2,3.142*E167*U167*AA167*V167*U167/2*TAN(X167/180*3.142),3.142*G167*U167*AA167*V167*U167/2*TAN(X167/180*3.142))),"")</f>
        <v/>
      </c>
      <c r="AO167" s="196" t="str">
        <f t="shared" si="71"/>
        <v/>
      </c>
      <c r="AP167" s="196" t="str">
        <f>IFERROR(IF(AE167=リスト!$C$2,(1-3.142*(E167/((E167+1)*2))^2)*(R167-(1-V167/(Z167+AC167*(W167-Z167)))*U167-(AN167+AM167)/(3.142*(Z167+AC167*(W167-Z167)))*(2/E167)^2)*100,AW167*(AX167-AY167)*100),"")</f>
        <v/>
      </c>
      <c r="AQ167" s="197" t="str">
        <f t="shared" si="72"/>
        <v/>
      </c>
      <c r="AR167" s="195" t="str">
        <f t="shared" si="73"/>
        <v/>
      </c>
      <c r="AS167" s="195" t="str">
        <f t="shared" si="74"/>
        <v/>
      </c>
      <c r="AT167" s="195" t="str">
        <f t="shared" si="75"/>
        <v/>
      </c>
      <c r="AU167" s="193" t="str">
        <f t="shared" si="76"/>
        <v/>
      </c>
      <c r="AV167" s="193" t="str">
        <f>IF(OR(AD167=リスト!$B$3,AD167=リスト!$B$5,許容浮上量&lt;AP167),AD167,リスト!$B$5)</f>
        <v/>
      </c>
      <c r="AW167" s="198" t="str">
        <f t="shared" si="77"/>
        <v/>
      </c>
      <c r="AX167" s="199" t="str">
        <f t="shared" si="78"/>
        <v/>
      </c>
      <c r="AY167" s="205" t="str">
        <f t="shared" si="79"/>
        <v/>
      </c>
      <c r="AZ167" s="204" t="str">
        <f>IF(OR(BO167=リスト!$B$3,BO167=リスト!$B$5,BO167=""),"","10^-2")</f>
        <v/>
      </c>
      <c r="BA167" s="200" t="str">
        <f>IF(OR(BO167=リスト!$B$3,BO167=リスト!$B$5,BO167=""),"",2)</f>
        <v/>
      </c>
      <c r="BB167" s="195" t="str">
        <f>IFERROR(IF(OR(BO167=リスト!$B$3,BO167=リスト!$B$5,BO167=""),"",V167*U167+(R167-U167)/2*(W167-Z167)),"")</f>
        <v/>
      </c>
      <c r="BC167" s="195" t="str">
        <f>IF(OR(BO167=リスト!$B$3,BO167=リスト!$B$5,BO167=""),"",40)</f>
        <v/>
      </c>
      <c r="BD167" s="195" t="str">
        <f t="shared" si="80"/>
        <v/>
      </c>
      <c r="BE167" s="195" t="str">
        <f t="shared" si="81"/>
        <v/>
      </c>
      <c r="BF167" s="195" t="str">
        <f t="shared" si="82"/>
        <v/>
      </c>
      <c r="BG167" s="195" t="str">
        <f>IF(OR(BO167=リスト!$B$3,BO167=リスト!$B$5,BO167=""),"",0.6)</f>
        <v/>
      </c>
      <c r="BH167" s="201" t="str">
        <f>IF(OR(BO167=リスト!$B$3,BO167=リスト!$B$5,BO167=""),"",AG167)</f>
        <v/>
      </c>
      <c r="BI167" s="195" t="str">
        <f>IF(OR(BO167=リスト!$B$3,BO167=リスト!$B$5,BO167=""),"",AM167)</f>
        <v/>
      </c>
      <c r="BJ167" s="195" t="str">
        <f>IF(OR(BO167=リスト!$B$3,BO167=リスト!$B$5,BO167=""),"",AN167)</f>
        <v/>
      </c>
      <c r="BK167" s="202" t="str">
        <f>IFERROR(IF(BM167=リスト!$C$2,(1-3.142*(E167/(2*(E167+1)))^2)*(R167-(1-AG167*V167/(Z167+AG167*BG167*(W167-Z167)))*U167-(AN167+AM167)/(3.142*(Z167+AG167*BG167*(W167-Z167)))*(2/E167)^2)*100,(AW167*(BV167-BX167)*100)),"")</f>
        <v/>
      </c>
      <c r="BL167" s="202" t="str">
        <f>IFERROR(IF(BM167=リスト!$C$2,(1-3.142*(E167/(2*(E167+1)))^2)*(R167-(1-AG167*V167/(Z167+AG167*BG167*(W167-Z167)))*U167-(AN167+BF167+AM167)/(3.142*(Z167+AG167*BG167*(W167-Z167)))*(2/E167)^2)*100,(AW167*(BV167-BW167)*100)),"")</f>
        <v/>
      </c>
      <c r="BM167" s="193" t="str">
        <f>IF(OR(BO167=リスト!$B$3,BO167=リスト!$B$5),"",AU167)</f>
        <v/>
      </c>
      <c r="BN167" s="196" t="str">
        <f>IF(OR(BO167=リスト!$B$3,BO167=リスト!$B$5),"",AF167)</f>
        <v/>
      </c>
      <c r="BO167" s="193" t="str">
        <f t="shared" si="83"/>
        <v/>
      </c>
      <c r="BP167" s="193" t="str">
        <f>IF(OR(BO167=リスト!$B$3,BO167=リスト!$B$5,BO167=""),"",IF(許容浮上量+1&lt;=BK167,リスト!$F$2,リスト!$F$3))</f>
        <v/>
      </c>
      <c r="BQ167" s="202" t="str">
        <f>IF(OR(BO167=リスト!$B$3,BO167=リスト!$B$5,BO167=""),"",20)</f>
        <v/>
      </c>
      <c r="BR167" s="195" t="str">
        <f t="shared" si="84"/>
        <v/>
      </c>
      <c r="BS167" s="195" t="str">
        <f t="shared" si="85"/>
        <v/>
      </c>
      <c r="BT167" s="198" t="str">
        <f t="shared" si="86"/>
        <v/>
      </c>
      <c r="BU167" s="198" t="str">
        <f t="shared" si="87"/>
        <v/>
      </c>
      <c r="BV167" s="198" t="str">
        <f t="shared" si="88"/>
        <v/>
      </c>
      <c r="BW167" s="198" t="str">
        <f t="shared" si="89"/>
        <v/>
      </c>
      <c r="BX167" s="205" t="str">
        <f t="shared" si="90"/>
        <v/>
      </c>
      <c r="BY167" s="206" t="str">
        <f>IFERROR(IF(CC167=リスト!$C$2,(CH167-BZ167/(100*CG167))/CI167*CJ167-AN167-AM167,(CH167-BZ167/(100*AW167))/CI167*CJ167-AN167-AM167),"")</f>
        <v/>
      </c>
      <c r="BZ167" s="196" t="str">
        <f>IF(OR(CE167=リスト!$B$3,CE167=リスト!$B$5,CF167=リスト!$F$3,CE167=""),"",許容浮上量)</f>
        <v/>
      </c>
      <c r="CA167" s="198" t="str">
        <f>IF(OR(CE167=リスト!$B$3,CE167=リスト!$B$5,CF167=リスト!$F$3,CE167=""),"",CK167)</f>
        <v/>
      </c>
      <c r="CB167" s="196" t="str">
        <f t="shared" si="91"/>
        <v/>
      </c>
      <c r="CC167" s="193" t="str">
        <f>IF(OR(CE167=リスト!$B$3,CE167=リスト!$B$5,CF167=リスト!$F$3,CE167=""),"",BM167)</f>
        <v/>
      </c>
      <c r="CD167" s="196" t="str">
        <f>IF(OR(CE167=リスト!$B$3,CE167=リスト!$B$5,CF167=リスト!$F$3,CE167=""),"",AH167)</f>
        <v/>
      </c>
      <c r="CE167" s="193" t="str">
        <f t="shared" si="110"/>
        <v/>
      </c>
      <c r="CF167" s="193" t="str">
        <f t="shared" si="111"/>
        <v/>
      </c>
      <c r="CG167" s="198" t="str">
        <f t="shared" si="92"/>
        <v/>
      </c>
      <c r="CH167" s="198" t="str">
        <f t="shared" si="93"/>
        <v/>
      </c>
      <c r="CI167" s="198" t="str">
        <f t="shared" si="94"/>
        <v/>
      </c>
      <c r="CJ167" s="198" t="str">
        <f t="shared" si="95"/>
        <v/>
      </c>
      <c r="CK167" s="205" t="str">
        <f t="shared" si="96"/>
        <v/>
      </c>
      <c r="CL167" s="204" t="str">
        <f>IF(AND(CE167=リスト!$B$4,CF167=リスト!$F$2),リスト!$B$3,CE167)</f>
        <v/>
      </c>
      <c r="CM167" s="193" t="str">
        <f>IF(CL167=リスト!$B$3,"",IF(CL167=リスト!$B$5,"("&amp;リスト!$F$3&amp;")",CF167))</f>
        <v/>
      </c>
      <c r="CN167" s="196" t="str">
        <f>IF(CL167=リスト!$B$3,"",AF167)</f>
        <v/>
      </c>
      <c r="CO167" s="196" t="str">
        <f>IF(OR(CL167=リスト!$B$3,CL167=リスト!$B$5,CL167=リスト!$B$4),"",CD167)</f>
        <v/>
      </c>
      <c r="CP167" s="196" t="str">
        <f>IF(OR(CL167=リスト!$B$3,CL167=リスト!$B$5),"",IF(CB167&lt;40,40,CB167))</f>
        <v/>
      </c>
      <c r="CQ167" s="203" t="str">
        <f>IF(CL167=リスト!$B$5,リスト!$G$2,"")</f>
        <v/>
      </c>
    </row>
    <row r="168" spans="2:95" ht="26.25" customHeight="1">
      <c r="B168" s="243">
        <v>105</v>
      </c>
      <c r="C168" s="244"/>
      <c r="D168" s="245"/>
      <c r="E168" s="246"/>
      <c r="F168" s="246"/>
      <c r="G168" s="247" t="str">
        <f>IF(AE168=リスト!$C$2,"－",IF(AE168=リスト!$C$3,1.05,""))</f>
        <v/>
      </c>
      <c r="H168" s="246"/>
      <c r="I168" s="246"/>
      <c r="J168" s="246"/>
      <c r="K168" s="246"/>
      <c r="L168" s="246"/>
      <c r="M168" s="246"/>
      <c r="N168" s="246"/>
      <c r="O168" s="246"/>
      <c r="P168" s="246"/>
      <c r="Q168" s="246"/>
      <c r="R168" s="248">
        <f t="shared" si="97"/>
        <v>0</v>
      </c>
      <c r="S168" s="247" t="str">
        <f t="shared" si="98"/>
        <v/>
      </c>
      <c r="T168" s="247"/>
      <c r="U168" s="247"/>
      <c r="V168" s="245" t="str">
        <f t="shared" si="99"/>
        <v/>
      </c>
      <c r="W168" s="245" t="str">
        <f t="shared" si="100"/>
        <v/>
      </c>
      <c r="X168" s="245" t="str">
        <f t="shared" si="101"/>
        <v/>
      </c>
      <c r="Y168" s="245" t="str">
        <f t="shared" si="102"/>
        <v/>
      </c>
      <c r="Z168" s="249" t="str">
        <f t="shared" si="103"/>
        <v/>
      </c>
      <c r="AA168" s="250" t="str">
        <f t="shared" si="104"/>
        <v/>
      </c>
      <c r="AB168" s="250" t="str">
        <f t="shared" si="105"/>
        <v/>
      </c>
      <c r="AC168" s="251" t="str">
        <f t="shared" si="106"/>
        <v/>
      </c>
      <c r="AD168" s="252" t="str">
        <f>IF(OR(C168="",D168=""),"",IF(OR(10&lt;=S168,2.2&lt;F168),リスト!$B$3,IF(OR(D168=リスト!$A$2,F168&lt;0.9,S168&lt;=1.5),リスト!$B$4,リスト!$B$2)))</f>
        <v/>
      </c>
      <c r="AE168" s="253" t="str">
        <f>IF(OR(C168="",AD168=""),"",IF(N168="",リスト!$C$2,リスト!$C$3))</f>
        <v/>
      </c>
      <c r="AF168" s="254" t="str">
        <f>IF(OR(C168="",AD168=""),"",IF(D168&lt;=リスト!$A$5,リスト!$D$2,IF(D168=リスト!$A$6,リスト!$D$3,IF(D168=リスト!$A$7,リスト!$D$4,""))))</f>
        <v/>
      </c>
      <c r="AG168" s="255" t="str" cm="1">
        <f t="array" ref="AG168">IFERROR(INDEX(加味率リスト!$A$2:$J$25,MATCH(D168&amp;AF168,加味率リスト!$A$2:$A$25&amp;加味率リスト!$B$2:$B$25,0),10),"")</f>
        <v/>
      </c>
      <c r="AH168" s="256" t="str">
        <f>IF(S168="","",IF(S168&lt;3,リスト!$E$3,IF(S168&lt;5,リスト!$E$4,IF(S168&lt;7,リスト!$E$5,リスト!$E$6))))</f>
        <v/>
      </c>
      <c r="AI168" s="192" t="str">
        <f t="shared" si="107"/>
        <v/>
      </c>
      <c r="AJ168" s="193" t="str">
        <f t="shared" si="108"/>
        <v/>
      </c>
      <c r="AK168" s="141" t="str">
        <f t="shared" si="109"/>
        <v/>
      </c>
      <c r="AL168" s="194" t="str">
        <f>IFERROR(IF(AD168="","",IF(AE168=リスト!$C$2,"－",ROUND((3.142/4*E168^2*(N168+K168+J168+I168+H168)-3.142/4*(0.82^2*H168+(0.82^2+G168^2)/2*J168+G168^2*K168+(G168^2+E168^2)/2*N168))*(U168*V168+(R168-U168)*W168)/R168,2))),"")</f>
        <v/>
      </c>
      <c r="AM168" s="195" t="str">
        <f>IFERROR(IF(AD168="","",IF(AE168=リスト!$C$2,T168,T168+AL168)),"")</f>
        <v/>
      </c>
      <c r="AN168" s="195" t="str">
        <f>IFERROR(IF(AD168="","",IF(AE168=リスト!$C$2,3.142*E168*U168*AA168*V168*U168/2*TAN(X168/180*3.142),3.142*G168*U168*AA168*V168*U168/2*TAN(X168/180*3.142))),"")</f>
        <v/>
      </c>
      <c r="AO168" s="196" t="str">
        <f t="shared" si="71"/>
        <v/>
      </c>
      <c r="AP168" s="196" t="str">
        <f>IFERROR(IF(AE168=リスト!$C$2,(1-3.142*(E168/((E168+1)*2))^2)*(R168-(1-V168/(Z168+AC168*(W168-Z168)))*U168-(AN168+AM168)/(3.142*(Z168+AC168*(W168-Z168)))*(2/E168)^2)*100,AW168*(AX168-AY168)*100),"")</f>
        <v/>
      </c>
      <c r="AQ168" s="197" t="str">
        <f t="shared" si="72"/>
        <v/>
      </c>
      <c r="AR168" s="195" t="str">
        <f t="shared" si="73"/>
        <v/>
      </c>
      <c r="AS168" s="195" t="str">
        <f t="shared" si="74"/>
        <v/>
      </c>
      <c r="AT168" s="195" t="str">
        <f t="shared" si="75"/>
        <v/>
      </c>
      <c r="AU168" s="193" t="str">
        <f t="shared" si="76"/>
        <v/>
      </c>
      <c r="AV168" s="193" t="str">
        <f>IF(OR(AD168=リスト!$B$3,AD168=リスト!$B$5,許容浮上量&lt;AP168),AD168,リスト!$B$5)</f>
        <v/>
      </c>
      <c r="AW168" s="198" t="str">
        <f t="shared" si="77"/>
        <v/>
      </c>
      <c r="AX168" s="199" t="str">
        <f t="shared" si="78"/>
        <v/>
      </c>
      <c r="AY168" s="205" t="str">
        <f t="shared" si="79"/>
        <v/>
      </c>
      <c r="AZ168" s="204" t="str">
        <f>IF(OR(BO168=リスト!$B$3,BO168=リスト!$B$5,BO168=""),"","10^-2")</f>
        <v/>
      </c>
      <c r="BA168" s="200" t="str">
        <f>IF(OR(BO168=リスト!$B$3,BO168=リスト!$B$5,BO168=""),"",2)</f>
        <v/>
      </c>
      <c r="BB168" s="195" t="str">
        <f>IFERROR(IF(OR(BO168=リスト!$B$3,BO168=リスト!$B$5,BO168=""),"",V168*U168+(R168-U168)/2*(W168-Z168)),"")</f>
        <v/>
      </c>
      <c r="BC168" s="195" t="str">
        <f>IF(OR(BO168=リスト!$B$3,BO168=リスト!$B$5,BO168=""),"",40)</f>
        <v/>
      </c>
      <c r="BD168" s="195" t="str">
        <f t="shared" si="80"/>
        <v/>
      </c>
      <c r="BE168" s="195" t="str">
        <f t="shared" si="81"/>
        <v/>
      </c>
      <c r="BF168" s="195" t="str">
        <f t="shared" si="82"/>
        <v/>
      </c>
      <c r="BG168" s="195" t="str">
        <f>IF(OR(BO168=リスト!$B$3,BO168=リスト!$B$5,BO168=""),"",0.6)</f>
        <v/>
      </c>
      <c r="BH168" s="201" t="str">
        <f>IF(OR(BO168=リスト!$B$3,BO168=リスト!$B$5,BO168=""),"",AG168)</f>
        <v/>
      </c>
      <c r="BI168" s="195" t="str">
        <f>IF(OR(BO168=リスト!$B$3,BO168=リスト!$B$5,BO168=""),"",AM168)</f>
        <v/>
      </c>
      <c r="BJ168" s="195" t="str">
        <f>IF(OR(BO168=リスト!$B$3,BO168=リスト!$B$5,BO168=""),"",AN168)</f>
        <v/>
      </c>
      <c r="BK168" s="202" t="str">
        <f>IFERROR(IF(BM168=リスト!$C$2,(1-3.142*(E168/(2*(E168+1)))^2)*(R168-(1-AG168*V168/(Z168+AG168*BG168*(W168-Z168)))*U168-(AN168+AM168)/(3.142*(Z168+AG168*BG168*(W168-Z168)))*(2/E168)^2)*100,(AW168*(BV168-BX168)*100)),"")</f>
        <v/>
      </c>
      <c r="BL168" s="202" t="str">
        <f>IFERROR(IF(BM168=リスト!$C$2,(1-3.142*(E168/(2*(E168+1)))^2)*(R168-(1-AG168*V168/(Z168+AG168*BG168*(W168-Z168)))*U168-(AN168+BF168+AM168)/(3.142*(Z168+AG168*BG168*(W168-Z168)))*(2/E168)^2)*100,(AW168*(BV168-BW168)*100)),"")</f>
        <v/>
      </c>
      <c r="BM168" s="193" t="str">
        <f>IF(OR(BO168=リスト!$B$3,BO168=リスト!$B$5),"",AU168)</f>
        <v/>
      </c>
      <c r="BN168" s="196" t="str">
        <f>IF(OR(BO168=リスト!$B$3,BO168=リスト!$B$5),"",AF168)</f>
        <v/>
      </c>
      <c r="BO168" s="193" t="str">
        <f t="shared" si="83"/>
        <v/>
      </c>
      <c r="BP168" s="193" t="str">
        <f>IF(OR(BO168=リスト!$B$3,BO168=リスト!$B$5,BO168=""),"",IF(許容浮上量+1&lt;=BK168,リスト!$F$2,リスト!$F$3))</f>
        <v/>
      </c>
      <c r="BQ168" s="202" t="str">
        <f>IF(OR(BO168=リスト!$B$3,BO168=リスト!$B$5,BO168=""),"",20)</f>
        <v/>
      </c>
      <c r="BR168" s="195" t="str">
        <f t="shared" si="84"/>
        <v/>
      </c>
      <c r="BS168" s="195" t="str">
        <f t="shared" si="85"/>
        <v/>
      </c>
      <c r="BT168" s="198" t="str">
        <f t="shared" si="86"/>
        <v/>
      </c>
      <c r="BU168" s="198" t="str">
        <f t="shared" si="87"/>
        <v/>
      </c>
      <c r="BV168" s="198" t="str">
        <f t="shared" si="88"/>
        <v/>
      </c>
      <c r="BW168" s="198" t="str">
        <f t="shared" si="89"/>
        <v/>
      </c>
      <c r="BX168" s="205" t="str">
        <f t="shared" si="90"/>
        <v/>
      </c>
      <c r="BY168" s="206" t="str">
        <f>IFERROR(IF(CC168=リスト!$C$2,(CH168-BZ168/(100*CG168))/CI168*CJ168-AN168-AM168,(CH168-BZ168/(100*AW168))/CI168*CJ168-AN168-AM168),"")</f>
        <v/>
      </c>
      <c r="BZ168" s="196" t="str">
        <f>IF(OR(CE168=リスト!$B$3,CE168=リスト!$B$5,CF168=リスト!$F$3,CE168=""),"",許容浮上量)</f>
        <v/>
      </c>
      <c r="CA168" s="198" t="str">
        <f>IF(OR(CE168=リスト!$B$3,CE168=リスト!$B$5,CF168=リスト!$F$3,CE168=""),"",CK168)</f>
        <v/>
      </c>
      <c r="CB168" s="196" t="str">
        <f t="shared" si="91"/>
        <v/>
      </c>
      <c r="CC168" s="193" t="str">
        <f>IF(OR(CE168=リスト!$B$3,CE168=リスト!$B$5,CF168=リスト!$F$3,CE168=""),"",BM168)</f>
        <v/>
      </c>
      <c r="CD168" s="196" t="str">
        <f>IF(OR(CE168=リスト!$B$3,CE168=リスト!$B$5,CF168=リスト!$F$3,CE168=""),"",AH168)</f>
        <v/>
      </c>
      <c r="CE168" s="193" t="str">
        <f t="shared" si="110"/>
        <v/>
      </c>
      <c r="CF168" s="193" t="str">
        <f t="shared" si="111"/>
        <v/>
      </c>
      <c r="CG168" s="198" t="str">
        <f t="shared" si="92"/>
        <v/>
      </c>
      <c r="CH168" s="198" t="str">
        <f t="shared" si="93"/>
        <v/>
      </c>
      <c r="CI168" s="198" t="str">
        <f t="shared" si="94"/>
        <v/>
      </c>
      <c r="CJ168" s="198" t="str">
        <f t="shared" si="95"/>
        <v/>
      </c>
      <c r="CK168" s="205" t="str">
        <f t="shared" si="96"/>
        <v/>
      </c>
      <c r="CL168" s="204" t="str">
        <f>IF(AND(CE168=リスト!$B$4,CF168=リスト!$F$2),リスト!$B$3,CE168)</f>
        <v/>
      </c>
      <c r="CM168" s="193" t="str">
        <f>IF(CL168=リスト!$B$3,"",IF(CL168=リスト!$B$5,"("&amp;リスト!$F$3&amp;")",CF168))</f>
        <v/>
      </c>
      <c r="CN168" s="196" t="str">
        <f>IF(CL168=リスト!$B$3,"",AF168)</f>
        <v/>
      </c>
      <c r="CO168" s="196" t="str">
        <f>IF(OR(CL168=リスト!$B$3,CL168=リスト!$B$5,CL168=リスト!$B$4),"",CD168)</f>
        <v/>
      </c>
      <c r="CP168" s="196" t="str">
        <f>IF(OR(CL168=リスト!$B$3,CL168=リスト!$B$5),"",IF(CB168&lt;40,40,CB168))</f>
        <v/>
      </c>
      <c r="CQ168" s="203" t="str">
        <f>IF(CL168=リスト!$B$5,リスト!$G$2,"")</f>
        <v/>
      </c>
    </row>
    <row r="169" spans="2:95" ht="26.25" customHeight="1">
      <c r="B169" s="243">
        <v>106</v>
      </c>
      <c r="C169" s="244"/>
      <c r="D169" s="245"/>
      <c r="E169" s="246"/>
      <c r="F169" s="246"/>
      <c r="G169" s="247" t="str">
        <f>IF(AE169=リスト!$C$2,"－",IF(AE169=リスト!$C$3,1.05,""))</f>
        <v/>
      </c>
      <c r="H169" s="246"/>
      <c r="I169" s="246"/>
      <c r="J169" s="246"/>
      <c r="K169" s="246"/>
      <c r="L169" s="246"/>
      <c r="M169" s="246"/>
      <c r="N169" s="246"/>
      <c r="O169" s="246"/>
      <c r="P169" s="246"/>
      <c r="Q169" s="246"/>
      <c r="R169" s="248">
        <f t="shared" si="97"/>
        <v>0</v>
      </c>
      <c r="S169" s="247" t="str">
        <f t="shared" si="98"/>
        <v/>
      </c>
      <c r="T169" s="247"/>
      <c r="U169" s="247"/>
      <c r="V169" s="245" t="str">
        <f t="shared" si="99"/>
        <v/>
      </c>
      <c r="W169" s="245" t="str">
        <f t="shared" si="100"/>
        <v/>
      </c>
      <c r="X169" s="245" t="str">
        <f t="shared" si="101"/>
        <v/>
      </c>
      <c r="Y169" s="245" t="str">
        <f t="shared" si="102"/>
        <v/>
      </c>
      <c r="Z169" s="249" t="str">
        <f t="shared" si="103"/>
        <v/>
      </c>
      <c r="AA169" s="250" t="str">
        <f t="shared" si="104"/>
        <v/>
      </c>
      <c r="AB169" s="250" t="str">
        <f t="shared" si="105"/>
        <v/>
      </c>
      <c r="AC169" s="251" t="str">
        <f t="shared" si="106"/>
        <v/>
      </c>
      <c r="AD169" s="252" t="str">
        <f>IF(OR(C169="",D169=""),"",IF(OR(10&lt;=S169,2.2&lt;F169),リスト!$B$3,IF(OR(D169=リスト!$A$2,F169&lt;0.9,S169&lt;=1.5),リスト!$B$4,リスト!$B$2)))</f>
        <v/>
      </c>
      <c r="AE169" s="253" t="str">
        <f>IF(OR(C169="",AD169=""),"",IF(N169="",リスト!$C$2,リスト!$C$3))</f>
        <v/>
      </c>
      <c r="AF169" s="254" t="str">
        <f>IF(OR(C169="",AD169=""),"",IF(D169&lt;=リスト!$A$5,リスト!$D$2,IF(D169=リスト!$A$6,リスト!$D$3,IF(D169=リスト!$A$7,リスト!$D$4,""))))</f>
        <v/>
      </c>
      <c r="AG169" s="255" t="str" cm="1">
        <f t="array" ref="AG169">IFERROR(INDEX(加味率リスト!$A$2:$J$25,MATCH(D169&amp;AF169,加味率リスト!$A$2:$A$25&amp;加味率リスト!$B$2:$B$25,0),10),"")</f>
        <v/>
      </c>
      <c r="AH169" s="256" t="str">
        <f>IF(S169="","",IF(S169&lt;3,リスト!$E$3,IF(S169&lt;5,リスト!$E$4,IF(S169&lt;7,リスト!$E$5,リスト!$E$6))))</f>
        <v/>
      </c>
      <c r="AI169" s="192" t="str">
        <f t="shared" si="107"/>
        <v/>
      </c>
      <c r="AJ169" s="193" t="str">
        <f t="shared" si="108"/>
        <v/>
      </c>
      <c r="AK169" s="141" t="str">
        <f t="shared" si="109"/>
        <v/>
      </c>
      <c r="AL169" s="194" t="str">
        <f>IFERROR(IF(AD169="","",IF(AE169=リスト!$C$2,"－",ROUND((3.142/4*E169^2*(N169+K169+J169+I169+H169)-3.142/4*(0.82^2*H169+(0.82^2+G169^2)/2*J169+G169^2*K169+(G169^2+E169^2)/2*N169))*(U169*V169+(R169-U169)*W169)/R169,2))),"")</f>
        <v/>
      </c>
      <c r="AM169" s="195" t="str">
        <f>IFERROR(IF(AD169="","",IF(AE169=リスト!$C$2,T169,T169+AL169)),"")</f>
        <v/>
      </c>
      <c r="AN169" s="195" t="str">
        <f>IFERROR(IF(AD169="","",IF(AE169=リスト!$C$2,3.142*E169*U169*AA169*V169*U169/2*TAN(X169/180*3.142),3.142*G169*U169*AA169*V169*U169/2*TAN(X169/180*3.142))),"")</f>
        <v/>
      </c>
      <c r="AO169" s="196" t="str">
        <f t="shared" si="71"/>
        <v/>
      </c>
      <c r="AP169" s="196" t="str">
        <f>IFERROR(IF(AE169=リスト!$C$2,(1-3.142*(E169/((E169+1)*2))^2)*(R169-(1-V169/(Z169+AC169*(W169-Z169)))*U169-(AN169+AM169)/(3.142*(Z169+AC169*(W169-Z169)))*(2/E169)^2)*100,AW169*(AX169-AY169)*100),"")</f>
        <v/>
      </c>
      <c r="AQ169" s="197" t="str">
        <f t="shared" si="72"/>
        <v/>
      </c>
      <c r="AR169" s="195" t="str">
        <f t="shared" si="73"/>
        <v/>
      </c>
      <c r="AS169" s="195" t="str">
        <f t="shared" si="74"/>
        <v/>
      </c>
      <c r="AT169" s="195" t="str">
        <f t="shared" si="75"/>
        <v/>
      </c>
      <c r="AU169" s="193" t="str">
        <f t="shared" si="76"/>
        <v/>
      </c>
      <c r="AV169" s="193" t="str">
        <f>IF(OR(AD169=リスト!$B$3,AD169=リスト!$B$5,許容浮上量&lt;AP169),AD169,リスト!$B$5)</f>
        <v/>
      </c>
      <c r="AW169" s="198" t="str">
        <f t="shared" si="77"/>
        <v/>
      </c>
      <c r="AX169" s="199" t="str">
        <f t="shared" si="78"/>
        <v/>
      </c>
      <c r="AY169" s="205" t="str">
        <f t="shared" si="79"/>
        <v/>
      </c>
      <c r="AZ169" s="204" t="str">
        <f>IF(OR(BO169=リスト!$B$3,BO169=リスト!$B$5,BO169=""),"","10^-2")</f>
        <v/>
      </c>
      <c r="BA169" s="200" t="str">
        <f>IF(OR(BO169=リスト!$B$3,BO169=リスト!$B$5,BO169=""),"",2)</f>
        <v/>
      </c>
      <c r="BB169" s="195" t="str">
        <f>IFERROR(IF(OR(BO169=リスト!$B$3,BO169=リスト!$B$5,BO169=""),"",V169*U169+(R169-U169)/2*(W169-Z169)),"")</f>
        <v/>
      </c>
      <c r="BC169" s="195" t="str">
        <f>IF(OR(BO169=リスト!$B$3,BO169=リスト!$B$5,BO169=""),"",40)</f>
        <v/>
      </c>
      <c r="BD169" s="195" t="str">
        <f t="shared" si="80"/>
        <v/>
      </c>
      <c r="BE169" s="195" t="str">
        <f t="shared" si="81"/>
        <v/>
      </c>
      <c r="BF169" s="195" t="str">
        <f t="shared" si="82"/>
        <v/>
      </c>
      <c r="BG169" s="195" t="str">
        <f>IF(OR(BO169=リスト!$B$3,BO169=リスト!$B$5,BO169=""),"",0.6)</f>
        <v/>
      </c>
      <c r="BH169" s="201" t="str">
        <f>IF(OR(BO169=リスト!$B$3,BO169=リスト!$B$5,BO169=""),"",AG169)</f>
        <v/>
      </c>
      <c r="BI169" s="195" t="str">
        <f>IF(OR(BO169=リスト!$B$3,BO169=リスト!$B$5,BO169=""),"",AM169)</f>
        <v/>
      </c>
      <c r="BJ169" s="195" t="str">
        <f>IF(OR(BO169=リスト!$B$3,BO169=リスト!$B$5,BO169=""),"",AN169)</f>
        <v/>
      </c>
      <c r="BK169" s="202" t="str">
        <f>IFERROR(IF(BM169=リスト!$C$2,(1-3.142*(E169/(2*(E169+1)))^2)*(R169-(1-AG169*V169/(Z169+AG169*BG169*(W169-Z169)))*U169-(AN169+AM169)/(3.142*(Z169+AG169*BG169*(W169-Z169)))*(2/E169)^2)*100,(AW169*(BV169-BX169)*100)),"")</f>
        <v/>
      </c>
      <c r="BL169" s="202" t="str">
        <f>IFERROR(IF(BM169=リスト!$C$2,(1-3.142*(E169/(2*(E169+1)))^2)*(R169-(1-AG169*V169/(Z169+AG169*BG169*(W169-Z169)))*U169-(AN169+BF169+AM169)/(3.142*(Z169+AG169*BG169*(W169-Z169)))*(2/E169)^2)*100,(AW169*(BV169-BW169)*100)),"")</f>
        <v/>
      </c>
      <c r="BM169" s="193" t="str">
        <f>IF(OR(BO169=リスト!$B$3,BO169=リスト!$B$5),"",AU169)</f>
        <v/>
      </c>
      <c r="BN169" s="196" t="str">
        <f>IF(OR(BO169=リスト!$B$3,BO169=リスト!$B$5),"",AF169)</f>
        <v/>
      </c>
      <c r="BO169" s="193" t="str">
        <f t="shared" si="83"/>
        <v/>
      </c>
      <c r="BP169" s="193" t="str">
        <f>IF(OR(BO169=リスト!$B$3,BO169=リスト!$B$5,BO169=""),"",IF(許容浮上量+1&lt;=BK169,リスト!$F$2,リスト!$F$3))</f>
        <v/>
      </c>
      <c r="BQ169" s="202" t="str">
        <f>IF(OR(BO169=リスト!$B$3,BO169=リスト!$B$5,BO169=""),"",20)</f>
        <v/>
      </c>
      <c r="BR169" s="195" t="str">
        <f t="shared" si="84"/>
        <v/>
      </c>
      <c r="BS169" s="195" t="str">
        <f t="shared" si="85"/>
        <v/>
      </c>
      <c r="BT169" s="198" t="str">
        <f t="shared" si="86"/>
        <v/>
      </c>
      <c r="BU169" s="198" t="str">
        <f t="shared" si="87"/>
        <v/>
      </c>
      <c r="BV169" s="198" t="str">
        <f t="shared" si="88"/>
        <v/>
      </c>
      <c r="BW169" s="198" t="str">
        <f t="shared" si="89"/>
        <v/>
      </c>
      <c r="BX169" s="205" t="str">
        <f t="shared" si="90"/>
        <v/>
      </c>
      <c r="BY169" s="206" t="str">
        <f>IFERROR(IF(CC169=リスト!$C$2,(CH169-BZ169/(100*CG169))/CI169*CJ169-AN169-AM169,(CH169-BZ169/(100*AW169))/CI169*CJ169-AN169-AM169),"")</f>
        <v/>
      </c>
      <c r="BZ169" s="196" t="str">
        <f>IF(OR(CE169=リスト!$B$3,CE169=リスト!$B$5,CF169=リスト!$F$3,CE169=""),"",許容浮上量)</f>
        <v/>
      </c>
      <c r="CA169" s="198" t="str">
        <f>IF(OR(CE169=リスト!$B$3,CE169=リスト!$B$5,CF169=リスト!$F$3,CE169=""),"",CK169)</f>
        <v/>
      </c>
      <c r="CB169" s="196" t="str">
        <f t="shared" si="91"/>
        <v/>
      </c>
      <c r="CC169" s="193" t="str">
        <f>IF(OR(CE169=リスト!$B$3,CE169=リスト!$B$5,CF169=リスト!$F$3,CE169=""),"",BM169)</f>
        <v/>
      </c>
      <c r="CD169" s="196" t="str">
        <f>IF(OR(CE169=リスト!$B$3,CE169=リスト!$B$5,CF169=リスト!$F$3,CE169=""),"",AH169)</f>
        <v/>
      </c>
      <c r="CE169" s="193" t="str">
        <f t="shared" si="110"/>
        <v/>
      </c>
      <c r="CF169" s="193" t="str">
        <f t="shared" si="111"/>
        <v/>
      </c>
      <c r="CG169" s="198" t="str">
        <f t="shared" si="92"/>
        <v/>
      </c>
      <c r="CH169" s="198" t="str">
        <f t="shared" si="93"/>
        <v/>
      </c>
      <c r="CI169" s="198" t="str">
        <f t="shared" si="94"/>
        <v/>
      </c>
      <c r="CJ169" s="198" t="str">
        <f t="shared" si="95"/>
        <v/>
      </c>
      <c r="CK169" s="205" t="str">
        <f t="shared" si="96"/>
        <v/>
      </c>
      <c r="CL169" s="204" t="str">
        <f>IF(AND(CE169=リスト!$B$4,CF169=リスト!$F$2),リスト!$B$3,CE169)</f>
        <v/>
      </c>
      <c r="CM169" s="193" t="str">
        <f>IF(CL169=リスト!$B$3,"",IF(CL169=リスト!$B$5,"("&amp;リスト!$F$3&amp;")",CF169))</f>
        <v/>
      </c>
      <c r="CN169" s="196" t="str">
        <f>IF(CL169=リスト!$B$3,"",AF169)</f>
        <v/>
      </c>
      <c r="CO169" s="196" t="str">
        <f>IF(OR(CL169=リスト!$B$3,CL169=リスト!$B$5,CL169=リスト!$B$4),"",CD169)</f>
        <v/>
      </c>
      <c r="CP169" s="196" t="str">
        <f>IF(OR(CL169=リスト!$B$3,CL169=リスト!$B$5),"",IF(CB169&lt;40,40,CB169))</f>
        <v/>
      </c>
      <c r="CQ169" s="203" t="str">
        <f>IF(CL169=リスト!$B$5,リスト!$G$2,"")</f>
        <v/>
      </c>
    </row>
    <row r="170" spans="2:95" ht="26.25" customHeight="1">
      <c r="B170" s="243">
        <v>107</v>
      </c>
      <c r="C170" s="244"/>
      <c r="D170" s="245"/>
      <c r="E170" s="246"/>
      <c r="F170" s="246"/>
      <c r="G170" s="247" t="str">
        <f>IF(AE170=リスト!$C$2,"－",IF(AE170=リスト!$C$3,1.05,""))</f>
        <v/>
      </c>
      <c r="H170" s="246"/>
      <c r="I170" s="246"/>
      <c r="J170" s="246"/>
      <c r="K170" s="246"/>
      <c r="L170" s="246"/>
      <c r="M170" s="246"/>
      <c r="N170" s="246"/>
      <c r="O170" s="246"/>
      <c r="P170" s="246"/>
      <c r="Q170" s="246"/>
      <c r="R170" s="248">
        <f t="shared" si="97"/>
        <v>0</v>
      </c>
      <c r="S170" s="247" t="str">
        <f t="shared" si="98"/>
        <v/>
      </c>
      <c r="T170" s="247"/>
      <c r="U170" s="247"/>
      <c r="V170" s="245" t="str">
        <f t="shared" si="99"/>
        <v/>
      </c>
      <c r="W170" s="245" t="str">
        <f t="shared" si="100"/>
        <v/>
      </c>
      <c r="X170" s="245" t="str">
        <f t="shared" si="101"/>
        <v/>
      </c>
      <c r="Y170" s="245" t="str">
        <f t="shared" si="102"/>
        <v/>
      </c>
      <c r="Z170" s="249" t="str">
        <f t="shared" si="103"/>
        <v/>
      </c>
      <c r="AA170" s="250" t="str">
        <f t="shared" si="104"/>
        <v/>
      </c>
      <c r="AB170" s="250" t="str">
        <f t="shared" si="105"/>
        <v/>
      </c>
      <c r="AC170" s="251" t="str">
        <f t="shared" si="106"/>
        <v/>
      </c>
      <c r="AD170" s="252" t="str">
        <f>IF(OR(C170="",D170=""),"",IF(OR(10&lt;=S170,2.2&lt;F170),リスト!$B$3,IF(OR(D170=リスト!$A$2,F170&lt;0.9,S170&lt;=1.5),リスト!$B$4,リスト!$B$2)))</f>
        <v/>
      </c>
      <c r="AE170" s="253" t="str">
        <f>IF(OR(C170="",AD170=""),"",IF(N170="",リスト!$C$2,リスト!$C$3))</f>
        <v/>
      </c>
      <c r="AF170" s="254" t="str">
        <f>IF(OR(C170="",AD170=""),"",IF(D170&lt;=リスト!$A$5,リスト!$D$2,IF(D170=リスト!$A$6,リスト!$D$3,IF(D170=リスト!$A$7,リスト!$D$4,""))))</f>
        <v/>
      </c>
      <c r="AG170" s="255" t="str" cm="1">
        <f t="array" ref="AG170">IFERROR(INDEX(加味率リスト!$A$2:$J$25,MATCH(D170&amp;AF170,加味率リスト!$A$2:$A$25&amp;加味率リスト!$B$2:$B$25,0),10),"")</f>
        <v/>
      </c>
      <c r="AH170" s="256" t="str">
        <f>IF(S170="","",IF(S170&lt;3,リスト!$E$3,IF(S170&lt;5,リスト!$E$4,IF(S170&lt;7,リスト!$E$5,リスト!$E$6))))</f>
        <v/>
      </c>
      <c r="AI170" s="192" t="str">
        <f t="shared" si="107"/>
        <v/>
      </c>
      <c r="AJ170" s="193" t="str">
        <f t="shared" si="108"/>
        <v/>
      </c>
      <c r="AK170" s="141" t="str">
        <f t="shared" si="109"/>
        <v/>
      </c>
      <c r="AL170" s="194" t="str">
        <f>IFERROR(IF(AD170="","",IF(AE170=リスト!$C$2,"－",ROUND((3.142/4*E170^2*(N170+K170+J170+I170+H170)-3.142/4*(0.82^2*H170+(0.82^2+G170^2)/2*J170+G170^2*K170+(G170^2+E170^2)/2*N170))*(U170*V170+(R170-U170)*W170)/R170,2))),"")</f>
        <v/>
      </c>
      <c r="AM170" s="195" t="str">
        <f>IFERROR(IF(AD170="","",IF(AE170=リスト!$C$2,T170,T170+AL170)),"")</f>
        <v/>
      </c>
      <c r="AN170" s="195" t="str">
        <f>IFERROR(IF(AD170="","",IF(AE170=リスト!$C$2,3.142*E170*U170*AA170*V170*U170/2*TAN(X170/180*3.142),3.142*G170*U170*AA170*V170*U170/2*TAN(X170/180*3.142))),"")</f>
        <v/>
      </c>
      <c r="AO170" s="196" t="str">
        <f t="shared" si="71"/>
        <v/>
      </c>
      <c r="AP170" s="196" t="str">
        <f>IFERROR(IF(AE170=リスト!$C$2,(1-3.142*(E170/((E170+1)*2))^2)*(R170-(1-V170/(Z170+AC170*(W170-Z170)))*U170-(AN170+AM170)/(3.142*(Z170+AC170*(W170-Z170)))*(2/E170)^2)*100,AW170*(AX170-AY170)*100),"")</f>
        <v/>
      </c>
      <c r="AQ170" s="197" t="str">
        <f t="shared" si="72"/>
        <v/>
      </c>
      <c r="AR170" s="195" t="str">
        <f t="shared" si="73"/>
        <v/>
      </c>
      <c r="AS170" s="195" t="str">
        <f t="shared" si="74"/>
        <v/>
      </c>
      <c r="AT170" s="195" t="str">
        <f t="shared" si="75"/>
        <v/>
      </c>
      <c r="AU170" s="193" t="str">
        <f t="shared" si="76"/>
        <v/>
      </c>
      <c r="AV170" s="193" t="str">
        <f>IF(OR(AD170=リスト!$B$3,AD170=リスト!$B$5,許容浮上量&lt;AP170),AD170,リスト!$B$5)</f>
        <v/>
      </c>
      <c r="AW170" s="198" t="str">
        <f t="shared" si="77"/>
        <v/>
      </c>
      <c r="AX170" s="199" t="str">
        <f t="shared" si="78"/>
        <v/>
      </c>
      <c r="AY170" s="205" t="str">
        <f t="shared" si="79"/>
        <v/>
      </c>
      <c r="AZ170" s="204" t="str">
        <f>IF(OR(BO170=リスト!$B$3,BO170=リスト!$B$5,BO170=""),"","10^-2")</f>
        <v/>
      </c>
      <c r="BA170" s="200" t="str">
        <f>IF(OR(BO170=リスト!$B$3,BO170=リスト!$B$5,BO170=""),"",2)</f>
        <v/>
      </c>
      <c r="BB170" s="195" t="str">
        <f>IFERROR(IF(OR(BO170=リスト!$B$3,BO170=リスト!$B$5,BO170=""),"",V170*U170+(R170-U170)/2*(W170-Z170)),"")</f>
        <v/>
      </c>
      <c r="BC170" s="195" t="str">
        <f>IF(OR(BO170=リスト!$B$3,BO170=リスト!$B$5,BO170=""),"",40)</f>
        <v/>
      </c>
      <c r="BD170" s="195" t="str">
        <f t="shared" si="80"/>
        <v/>
      </c>
      <c r="BE170" s="195" t="str">
        <f t="shared" si="81"/>
        <v/>
      </c>
      <c r="BF170" s="195" t="str">
        <f t="shared" si="82"/>
        <v/>
      </c>
      <c r="BG170" s="195" t="str">
        <f>IF(OR(BO170=リスト!$B$3,BO170=リスト!$B$5,BO170=""),"",0.6)</f>
        <v/>
      </c>
      <c r="BH170" s="201" t="str">
        <f>IF(OR(BO170=リスト!$B$3,BO170=リスト!$B$5,BO170=""),"",AG170)</f>
        <v/>
      </c>
      <c r="BI170" s="195" t="str">
        <f>IF(OR(BO170=リスト!$B$3,BO170=リスト!$B$5,BO170=""),"",AM170)</f>
        <v/>
      </c>
      <c r="BJ170" s="195" t="str">
        <f>IF(OR(BO170=リスト!$B$3,BO170=リスト!$B$5,BO170=""),"",AN170)</f>
        <v/>
      </c>
      <c r="BK170" s="202" t="str">
        <f>IFERROR(IF(BM170=リスト!$C$2,(1-3.142*(E170/(2*(E170+1)))^2)*(R170-(1-AG170*V170/(Z170+AG170*BG170*(W170-Z170)))*U170-(AN170+AM170)/(3.142*(Z170+AG170*BG170*(W170-Z170)))*(2/E170)^2)*100,(AW170*(BV170-BX170)*100)),"")</f>
        <v/>
      </c>
      <c r="BL170" s="202" t="str">
        <f>IFERROR(IF(BM170=リスト!$C$2,(1-3.142*(E170/(2*(E170+1)))^2)*(R170-(1-AG170*V170/(Z170+AG170*BG170*(W170-Z170)))*U170-(AN170+BF170+AM170)/(3.142*(Z170+AG170*BG170*(W170-Z170)))*(2/E170)^2)*100,(AW170*(BV170-BW170)*100)),"")</f>
        <v/>
      </c>
      <c r="BM170" s="193" t="str">
        <f>IF(OR(BO170=リスト!$B$3,BO170=リスト!$B$5),"",AU170)</f>
        <v/>
      </c>
      <c r="BN170" s="196" t="str">
        <f>IF(OR(BO170=リスト!$B$3,BO170=リスト!$B$5),"",AF170)</f>
        <v/>
      </c>
      <c r="BO170" s="193" t="str">
        <f t="shared" si="83"/>
        <v/>
      </c>
      <c r="BP170" s="193" t="str">
        <f>IF(OR(BO170=リスト!$B$3,BO170=リスト!$B$5,BO170=""),"",IF(許容浮上量+1&lt;=BK170,リスト!$F$2,リスト!$F$3))</f>
        <v/>
      </c>
      <c r="BQ170" s="202" t="str">
        <f>IF(OR(BO170=リスト!$B$3,BO170=リスト!$B$5,BO170=""),"",20)</f>
        <v/>
      </c>
      <c r="BR170" s="195" t="str">
        <f t="shared" si="84"/>
        <v/>
      </c>
      <c r="BS170" s="195" t="str">
        <f t="shared" si="85"/>
        <v/>
      </c>
      <c r="BT170" s="198" t="str">
        <f t="shared" si="86"/>
        <v/>
      </c>
      <c r="BU170" s="198" t="str">
        <f t="shared" si="87"/>
        <v/>
      </c>
      <c r="BV170" s="198" t="str">
        <f t="shared" si="88"/>
        <v/>
      </c>
      <c r="BW170" s="198" t="str">
        <f t="shared" si="89"/>
        <v/>
      </c>
      <c r="BX170" s="205" t="str">
        <f t="shared" si="90"/>
        <v/>
      </c>
      <c r="BY170" s="206" t="str">
        <f>IFERROR(IF(CC170=リスト!$C$2,(CH170-BZ170/(100*CG170))/CI170*CJ170-AN170-AM170,(CH170-BZ170/(100*AW170))/CI170*CJ170-AN170-AM170),"")</f>
        <v/>
      </c>
      <c r="BZ170" s="196" t="str">
        <f>IF(OR(CE170=リスト!$B$3,CE170=リスト!$B$5,CF170=リスト!$F$3,CE170=""),"",許容浮上量)</f>
        <v/>
      </c>
      <c r="CA170" s="198" t="str">
        <f>IF(OR(CE170=リスト!$B$3,CE170=リスト!$B$5,CF170=リスト!$F$3,CE170=""),"",CK170)</f>
        <v/>
      </c>
      <c r="CB170" s="196" t="str">
        <f t="shared" si="91"/>
        <v/>
      </c>
      <c r="CC170" s="193" t="str">
        <f>IF(OR(CE170=リスト!$B$3,CE170=リスト!$B$5,CF170=リスト!$F$3,CE170=""),"",BM170)</f>
        <v/>
      </c>
      <c r="CD170" s="196" t="str">
        <f>IF(OR(CE170=リスト!$B$3,CE170=リスト!$B$5,CF170=リスト!$F$3,CE170=""),"",AH170)</f>
        <v/>
      </c>
      <c r="CE170" s="193" t="str">
        <f t="shared" si="110"/>
        <v/>
      </c>
      <c r="CF170" s="193" t="str">
        <f t="shared" si="111"/>
        <v/>
      </c>
      <c r="CG170" s="198" t="str">
        <f t="shared" si="92"/>
        <v/>
      </c>
      <c r="CH170" s="198" t="str">
        <f t="shared" si="93"/>
        <v/>
      </c>
      <c r="CI170" s="198" t="str">
        <f t="shared" si="94"/>
        <v/>
      </c>
      <c r="CJ170" s="198" t="str">
        <f t="shared" si="95"/>
        <v/>
      </c>
      <c r="CK170" s="205" t="str">
        <f t="shared" si="96"/>
        <v/>
      </c>
      <c r="CL170" s="204" t="str">
        <f>IF(AND(CE170=リスト!$B$4,CF170=リスト!$F$2),リスト!$B$3,CE170)</f>
        <v/>
      </c>
      <c r="CM170" s="193" t="str">
        <f>IF(CL170=リスト!$B$3,"",IF(CL170=リスト!$B$5,"("&amp;リスト!$F$3&amp;")",CF170))</f>
        <v/>
      </c>
      <c r="CN170" s="196" t="str">
        <f>IF(CL170=リスト!$B$3,"",AF170)</f>
        <v/>
      </c>
      <c r="CO170" s="196" t="str">
        <f>IF(OR(CL170=リスト!$B$3,CL170=リスト!$B$5,CL170=リスト!$B$4),"",CD170)</f>
        <v/>
      </c>
      <c r="CP170" s="196" t="str">
        <f>IF(OR(CL170=リスト!$B$3,CL170=リスト!$B$5),"",IF(CB170&lt;40,40,CB170))</f>
        <v/>
      </c>
      <c r="CQ170" s="203" t="str">
        <f>IF(CL170=リスト!$B$5,リスト!$G$2,"")</f>
        <v/>
      </c>
    </row>
    <row r="171" spans="2:95" ht="26.25" customHeight="1">
      <c r="B171" s="243">
        <v>108</v>
      </c>
      <c r="C171" s="244"/>
      <c r="D171" s="245"/>
      <c r="E171" s="246"/>
      <c r="F171" s="246"/>
      <c r="G171" s="247" t="str">
        <f>IF(AE171=リスト!$C$2,"－",IF(AE171=リスト!$C$3,1.05,""))</f>
        <v/>
      </c>
      <c r="H171" s="246"/>
      <c r="I171" s="246"/>
      <c r="J171" s="246"/>
      <c r="K171" s="246"/>
      <c r="L171" s="246"/>
      <c r="M171" s="246"/>
      <c r="N171" s="246"/>
      <c r="O171" s="246"/>
      <c r="P171" s="246"/>
      <c r="Q171" s="246"/>
      <c r="R171" s="248">
        <f t="shared" si="97"/>
        <v>0</v>
      </c>
      <c r="S171" s="247" t="str">
        <f t="shared" si="98"/>
        <v/>
      </c>
      <c r="T171" s="247"/>
      <c r="U171" s="247"/>
      <c r="V171" s="245" t="str">
        <f t="shared" si="99"/>
        <v/>
      </c>
      <c r="W171" s="245" t="str">
        <f t="shared" si="100"/>
        <v/>
      </c>
      <c r="X171" s="245" t="str">
        <f t="shared" si="101"/>
        <v/>
      </c>
      <c r="Y171" s="245" t="str">
        <f t="shared" si="102"/>
        <v/>
      </c>
      <c r="Z171" s="249" t="str">
        <f t="shared" si="103"/>
        <v/>
      </c>
      <c r="AA171" s="250" t="str">
        <f t="shared" si="104"/>
        <v/>
      </c>
      <c r="AB171" s="250" t="str">
        <f t="shared" si="105"/>
        <v/>
      </c>
      <c r="AC171" s="251" t="str">
        <f t="shared" si="106"/>
        <v/>
      </c>
      <c r="AD171" s="252" t="str">
        <f>IF(OR(C171="",D171=""),"",IF(OR(10&lt;=S171,2.2&lt;F171),リスト!$B$3,IF(OR(D171=リスト!$A$2,F171&lt;0.9,S171&lt;=1.5),リスト!$B$4,リスト!$B$2)))</f>
        <v/>
      </c>
      <c r="AE171" s="253" t="str">
        <f>IF(OR(C171="",AD171=""),"",IF(N171="",リスト!$C$2,リスト!$C$3))</f>
        <v/>
      </c>
      <c r="AF171" s="254" t="str">
        <f>IF(OR(C171="",AD171=""),"",IF(D171&lt;=リスト!$A$5,リスト!$D$2,IF(D171=リスト!$A$6,リスト!$D$3,IF(D171=リスト!$A$7,リスト!$D$4,""))))</f>
        <v/>
      </c>
      <c r="AG171" s="255" t="str" cm="1">
        <f t="array" ref="AG171">IFERROR(INDEX(加味率リスト!$A$2:$J$25,MATCH(D171&amp;AF171,加味率リスト!$A$2:$A$25&amp;加味率リスト!$B$2:$B$25,0),10),"")</f>
        <v/>
      </c>
      <c r="AH171" s="256" t="str">
        <f>IF(S171="","",IF(S171&lt;3,リスト!$E$3,IF(S171&lt;5,リスト!$E$4,IF(S171&lt;7,リスト!$E$5,リスト!$E$6))))</f>
        <v/>
      </c>
      <c r="AI171" s="192" t="str">
        <f t="shared" si="107"/>
        <v/>
      </c>
      <c r="AJ171" s="193" t="str">
        <f t="shared" si="108"/>
        <v/>
      </c>
      <c r="AK171" s="141" t="str">
        <f t="shared" si="109"/>
        <v/>
      </c>
      <c r="AL171" s="194" t="str">
        <f>IFERROR(IF(AD171="","",IF(AE171=リスト!$C$2,"－",ROUND((3.142/4*E171^2*(N171+K171+J171+I171+H171)-3.142/4*(0.82^2*H171+(0.82^2+G171^2)/2*J171+G171^2*K171+(G171^2+E171^2)/2*N171))*(U171*V171+(R171-U171)*W171)/R171,2))),"")</f>
        <v/>
      </c>
      <c r="AM171" s="195" t="str">
        <f>IFERROR(IF(AD171="","",IF(AE171=リスト!$C$2,T171,T171+AL171)),"")</f>
        <v/>
      </c>
      <c r="AN171" s="195" t="str">
        <f>IFERROR(IF(AD171="","",IF(AE171=リスト!$C$2,3.142*E171*U171*AA171*V171*U171/2*TAN(X171/180*3.142),3.142*G171*U171*AA171*V171*U171/2*TAN(X171/180*3.142))),"")</f>
        <v/>
      </c>
      <c r="AO171" s="196" t="str">
        <f t="shared" si="71"/>
        <v/>
      </c>
      <c r="AP171" s="196" t="str">
        <f>IFERROR(IF(AE171=リスト!$C$2,(1-3.142*(E171/((E171+1)*2))^2)*(R171-(1-V171/(Z171+AC171*(W171-Z171)))*U171-(AN171+AM171)/(3.142*(Z171+AC171*(W171-Z171)))*(2/E171)^2)*100,AW171*(AX171-AY171)*100),"")</f>
        <v/>
      </c>
      <c r="AQ171" s="197" t="str">
        <f t="shared" si="72"/>
        <v/>
      </c>
      <c r="AR171" s="195" t="str">
        <f t="shared" si="73"/>
        <v/>
      </c>
      <c r="AS171" s="195" t="str">
        <f t="shared" si="74"/>
        <v/>
      </c>
      <c r="AT171" s="195" t="str">
        <f t="shared" si="75"/>
        <v/>
      </c>
      <c r="AU171" s="193" t="str">
        <f t="shared" si="76"/>
        <v/>
      </c>
      <c r="AV171" s="193" t="str">
        <f>IF(OR(AD171=リスト!$B$3,AD171=リスト!$B$5,許容浮上量&lt;AP171),AD171,リスト!$B$5)</f>
        <v/>
      </c>
      <c r="AW171" s="198" t="str">
        <f t="shared" si="77"/>
        <v/>
      </c>
      <c r="AX171" s="199" t="str">
        <f t="shared" si="78"/>
        <v/>
      </c>
      <c r="AY171" s="205" t="str">
        <f t="shared" si="79"/>
        <v/>
      </c>
      <c r="AZ171" s="204" t="str">
        <f>IF(OR(BO171=リスト!$B$3,BO171=リスト!$B$5,BO171=""),"","10^-2")</f>
        <v/>
      </c>
      <c r="BA171" s="200" t="str">
        <f>IF(OR(BO171=リスト!$B$3,BO171=リスト!$B$5,BO171=""),"",2)</f>
        <v/>
      </c>
      <c r="BB171" s="195" t="str">
        <f>IFERROR(IF(OR(BO171=リスト!$B$3,BO171=リスト!$B$5,BO171=""),"",V171*U171+(R171-U171)/2*(W171-Z171)),"")</f>
        <v/>
      </c>
      <c r="BC171" s="195" t="str">
        <f>IF(OR(BO171=リスト!$B$3,BO171=リスト!$B$5,BO171=""),"",40)</f>
        <v/>
      </c>
      <c r="BD171" s="195" t="str">
        <f t="shared" si="80"/>
        <v/>
      </c>
      <c r="BE171" s="195" t="str">
        <f t="shared" si="81"/>
        <v/>
      </c>
      <c r="BF171" s="195" t="str">
        <f t="shared" si="82"/>
        <v/>
      </c>
      <c r="BG171" s="195" t="str">
        <f>IF(OR(BO171=リスト!$B$3,BO171=リスト!$B$5,BO171=""),"",0.6)</f>
        <v/>
      </c>
      <c r="BH171" s="201" t="str">
        <f>IF(OR(BO171=リスト!$B$3,BO171=リスト!$B$5,BO171=""),"",AG171)</f>
        <v/>
      </c>
      <c r="BI171" s="195" t="str">
        <f>IF(OR(BO171=リスト!$B$3,BO171=リスト!$B$5,BO171=""),"",AM171)</f>
        <v/>
      </c>
      <c r="BJ171" s="195" t="str">
        <f>IF(OR(BO171=リスト!$B$3,BO171=リスト!$B$5,BO171=""),"",AN171)</f>
        <v/>
      </c>
      <c r="BK171" s="202" t="str">
        <f>IFERROR(IF(BM171=リスト!$C$2,(1-3.142*(E171/(2*(E171+1)))^2)*(R171-(1-AG171*V171/(Z171+AG171*BG171*(W171-Z171)))*U171-(AN171+AM171)/(3.142*(Z171+AG171*BG171*(W171-Z171)))*(2/E171)^2)*100,(AW171*(BV171-BX171)*100)),"")</f>
        <v/>
      </c>
      <c r="BL171" s="202" t="str">
        <f>IFERROR(IF(BM171=リスト!$C$2,(1-3.142*(E171/(2*(E171+1)))^2)*(R171-(1-AG171*V171/(Z171+AG171*BG171*(W171-Z171)))*U171-(AN171+BF171+AM171)/(3.142*(Z171+AG171*BG171*(W171-Z171)))*(2/E171)^2)*100,(AW171*(BV171-BW171)*100)),"")</f>
        <v/>
      </c>
      <c r="BM171" s="193" t="str">
        <f>IF(OR(BO171=リスト!$B$3,BO171=リスト!$B$5),"",AU171)</f>
        <v/>
      </c>
      <c r="BN171" s="196" t="str">
        <f>IF(OR(BO171=リスト!$B$3,BO171=リスト!$B$5),"",AF171)</f>
        <v/>
      </c>
      <c r="BO171" s="193" t="str">
        <f t="shared" si="83"/>
        <v/>
      </c>
      <c r="BP171" s="193" t="str">
        <f>IF(OR(BO171=リスト!$B$3,BO171=リスト!$B$5,BO171=""),"",IF(許容浮上量+1&lt;=BK171,リスト!$F$2,リスト!$F$3))</f>
        <v/>
      </c>
      <c r="BQ171" s="202" t="str">
        <f>IF(OR(BO171=リスト!$B$3,BO171=リスト!$B$5,BO171=""),"",20)</f>
        <v/>
      </c>
      <c r="BR171" s="195" t="str">
        <f t="shared" si="84"/>
        <v/>
      </c>
      <c r="BS171" s="195" t="str">
        <f t="shared" si="85"/>
        <v/>
      </c>
      <c r="BT171" s="198" t="str">
        <f t="shared" si="86"/>
        <v/>
      </c>
      <c r="BU171" s="198" t="str">
        <f t="shared" si="87"/>
        <v/>
      </c>
      <c r="BV171" s="198" t="str">
        <f t="shared" si="88"/>
        <v/>
      </c>
      <c r="BW171" s="198" t="str">
        <f t="shared" si="89"/>
        <v/>
      </c>
      <c r="BX171" s="205" t="str">
        <f t="shared" si="90"/>
        <v/>
      </c>
      <c r="BY171" s="206" t="str">
        <f>IFERROR(IF(CC171=リスト!$C$2,(CH171-BZ171/(100*CG171))/CI171*CJ171-AN171-AM171,(CH171-BZ171/(100*AW171))/CI171*CJ171-AN171-AM171),"")</f>
        <v/>
      </c>
      <c r="BZ171" s="196" t="str">
        <f>IF(OR(CE171=リスト!$B$3,CE171=リスト!$B$5,CF171=リスト!$F$3,CE171=""),"",許容浮上量)</f>
        <v/>
      </c>
      <c r="CA171" s="198" t="str">
        <f>IF(OR(CE171=リスト!$B$3,CE171=リスト!$B$5,CF171=リスト!$F$3,CE171=""),"",CK171)</f>
        <v/>
      </c>
      <c r="CB171" s="196" t="str">
        <f t="shared" si="91"/>
        <v/>
      </c>
      <c r="CC171" s="193" t="str">
        <f>IF(OR(CE171=リスト!$B$3,CE171=リスト!$B$5,CF171=リスト!$F$3,CE171=""),"",BM171)</f>
        <v/>
      </c>
      <c r="CD171" s="196" t="str">
        <f>IF(OR(CE171=リスト!$B$3,CE171=リスト!$B$5,CF171=リスト!$F$3,CE171=""),"",AH171)</f>
        <v/>
      </c>
      <c r="CE171" s="193" t="str">
        <f t="shared" si="110"/>
        <v/>
      </c>
      <c r="CF171" s="193" t="str">
        <f t="shared" si="111"/>
        <v/>
      </c>
      <c r="CG171" s="198" t="str">
        <f t="shared" si="92"/>
        <v/>
      </c>
      <c r="CH171" s="198" t="str">
        <f t="shared" si="93"/>
        <v/>
      </c>
      <c r="CI171" s="198" t="str">
        <f t="shared" si="94"/>
        <v/>
      </c>
      <c r="CJ171" s="198" t="str">
        <f t="shared" si="95"/>
        <v/>
      </c>
      <c r="CK171" s="205" t="str">
        <f t="shared" si="96"/>
        <v/>
      </c>
      <c r="CL171" s="204" t="str">
        <f>IF(AND(CE171=リスト!$B$4,CF171=リスト!$F$2),リスト!$B$3,CE171)</f>
        <v/>
      </c>
      <c r="CM171" s="193" t="str">
        <f>IF(CL171=リスト!$B$3,"",IF(CL171=リスト!$B$5,"("&amp;リスト!$F$3&amp;")",CF171))</f>
        <v/>
      </c>
      <c r="CN171" s="196" t="str">
        <f>IF(CL171=リスト!$B$3,"",AF171)</f>
        <v/>
      </c>
      <c r="CO171" s="196" t="str">
        <f>IF(OR(CL171=リスト!$B$3,CL171=リスト!$B$5,CL171=リスト!$B$4),"",CD171)</f>
        <v/>
      </c>
      <c r="CP171" s="196" t="str">
        <f>IF(OR(CL171=リスト!$B$3,CL171=リスト!$B$5),"",IF(CB171&lt;40,40,CB171))</f>
        <v/>
      </c>
      <c r="CQ171" s="203" t="str">
        <f>IF(CL171=リスト!$B$5,リスト!$G$2,"")</f>
        <v/>
      </c>
    </row>
    <row r="172" spans="2:95" ht="26.25" customHeight="1">
      <c r="B172" s="243">
        <v>109</v>
      </c>
      <c r="C172" s="244"/>
      <c r="D172" s="245"/>
      <c r="E172" s="246"/>
      <c r="F172" s="246"/>
      <c r="G172" s="247" t="str">
        <f>IF(AE172=リスト!$C$2,"－",IF(AE172=リスト!$C$3,1.05,""))</f>
        <v/>
      </c>
      <c r="H172" s="246"/>
      <c r="I172" s="246"/>
      <c r="J172" s="246"/>
      <c r="K172" s="246"/>
      <c r="L172" s="246"/>
      <c r="M172" s="246"/>
      <c r="N172" s="246"/>
      <c r="O172" s="246"/>
      <c r="P172" s="246"/>
      <c r="Q172" s="246"/>
      <c r="R172" s="248">
        <f t="shared" si="97"/>
        <v>0</v>
      </c>
      <c r="S172" s="247" t="str">
        <f t="shared" si="98"/>
        <v/>
      </c>
      <c r="T172" s="247"/>
      <c r="U172" s="247"/>
      <c r="V172" s="245" t="str">
        <f t="shared" si="99"/>
        <v/>
      </c>
      <c r="W172" s="245" t="str">
        <f t="shared" si="100"/>
        <v/>
      </c>
      <c r="X172" s="245" t="str">
        <f t="shared" si="101"/>
        <v/>
      </c>
      <c r="Y172" s="245" t="str">
        <f t="shared" si="102"/>
        <v/>
      </c>
      <c r="Z172" s="249" t="str">
        <f t="shared" si="103"/>
        <v/>
      </c>
      <c r="AA172" s="250" t="str">
        <f t="shared" si="104"/>
        <v/>
      </c>
      <c r="AB172" s="250" t="str">
        <f t="shared" si="105"/>
        <v/>
      </c>
      <c r="AC172" s="251" t="str">
        <f t="shared" si="106"/>
        <v/>
      </c>
      <c r="AD172" s="252" t="str">
        <f>IF(OR(C172="",D172=""),"",IF(OR(10&lt;=S172,2.2&lt;F172),リスト!$B$3,IF(OR(D172=リスト!$A$2,F172&lt;0.9,S172&lt;=1.5),リスト!$B$4,リスト!$B$2)))</f>
        <v/>
      </c>
      <c r="AE172" s="253" t="str">
        <f>IF(OR(C172="",AD172=""),"",IF(N172="",リスト!$C$2,リスト!$C$3))</f>
        <v/>
      </c>
      <c r="AF172" s="254" t="str">
        <f>IF(OR(C172="",AD172=""),"",IF(D172&lt;=リスト!$A$5,リスト!$D$2,IF(D172=リスト!$A$6,リスト!$D$3,IF(D172=リスト!$A$7,リスト!$D$4,""))))</f>
        <v/>
      </c>
      <c r="AG172" s="255" t="str" cm="1">
        <f t="array" ref="AG172">IFERROR(INDEX(加味率リスト!$A$2:$J$25,MATCH(D172&amp;AF172,加味率リスト!$A$2:$A$25&amp;加味率リスト!$B$2:$B$25,0),10),"")</f>
        <v/>
      </c>
      <c r="AH172" s="256" t="str">
        <f>IF(S172="","",IF(S172&lt;3,リスト!$E$3,IF(S172&lt;5,リスト!$E$4,IF(S172&lt;7,リスト!$E$5,リスト!$E$6))))</f>
        <v/>
      </c>
      <c r="AI172" s="192" t="str">
        <f t="shared" si="107"/>
        <v/>
      </c>
      <c r="AJ172" s="193" t="str">
        <f t="shared" si="108"/>
        <v/>
      </c>
      <c r="AK172" s="141" t="str">
        <f t="shared" si="109"/>
        <v/>
      </c>
      <c r="AL172" s="194" t="str">
        <f>IFERROR(IF(AD172="","",IF(AE172=リスト!$C$2,"－",ROUND((3.142/4*E172^2*(N172+K172+J172+I172+H172)-3.142/4*(0.82^2*H172+(0.82^2+G172^2)/2*J172+G172^2*K172+(G172^2+E172^2)/2*N172))*(U172*V172+(R172-U172)*W172)/R172,2))),"")</f>
        <v/>
      </c>
      <c r="AM172" s="195" t="str">
        <f>IFERROR(IF(AD172="","",IF(AE172=リスト!$C$2,T172,T172+AL172)),"")</f>
        <v/>
      </c>
      <c r="AN172" s="195" t="str">
        <f>IFERROR(IF(AD172="","",IF(AE172=リスト!$C$2,3.142*E172*U172*AA172*V172*U172/2*TAN(X172/180*3.142),3.142*G172*U172*AA172*V172*U172/2*TAN(X172/180*3.142))),"")</f>
        <v/>
      </c>
      <c r="AO172" s="196" t="str">
        <f t="shared" si="71"/>
        <v/>
      </c>
      <c r="AP172" s="196" t="str">
        <f>IFERROR(IF(AE172=リスト!$C$2,(1-3.142*(E172/((E172+1)*2))^2)*(R172-(1-V172/(Z172+AC172*(W172-Z172)))*U172-(AN172+AM172)/(3.142*(Z172+AC172*(W172-Z172)))*(2/E172)^2)*100,AW172*(AX172-AY172)*100),"")</f>
        <v/>
      </c>
      <c r="AQ172" s="197" t="str">
        <f t="shared" si="72"/>
        <v/>
      </c>
      <c r="AR172" s="195" t="str">
        <f t="shared" si="73"/>
        <v/>
      </c>
      <c r="AS172" s="195" t="str">
        <f t="shared" si="74"/>
        <v/>
      </c>
      <c r="AT172" s="195" t="str">
        <f t="shared" si="75"/>
        <v/>
      </c>
      <c r="AU172" s="193" t="str">
        <f t="shared" si="76"/>
        <v/>
      </c>
      <c r="AV172" s="193" t="str">
        <f>IF(OR(AD172=リスト!$B$3,AD172=リスト!$B$5,許容浮上量&lt;AP172),AD172,リスト!$B$5)</f>
        <v/>
      </c>
      <c r="AW172" s="198" t="str">
        <f t="shared" si="77"/>
        <v/>
      </c>
      <c r="AX172" s="199" t="str">
        <f t="shared" si="78"/>
        <v/>
      </c>
      <c r="AY172" s="205" t="str">
        <f t="shared" si="79"/>
        <v/>
      </c>
      <c r="AZ172" s="204" t="str">
        <f>IF(OR(BO172=リスト!$B$3,BO172=リスト!$B$5,BO172=""),"","10^-2")</f>
        <v/>
      </c>
      <c r="BA172" s="200" t="str">
        <f>IF(OR(BO172=リスト!$B$3,BO172=リスト!$B$5,BO172=""),"",2)</f>
        <v/>
      </c>
      <c r="BB172" s="195" t="str">
        <f>IFERROR(IF(OR(BO172=リスト!$B$3,BO172=リスト!$B$5,BO172=""),"",V172*U172+(R172-U172)/2*(W172-Z172)),"")</f>
        <v/>
      </c>
      <c r="BC172" s="195" t="str">
        <f>IF(OR(BO172=リスト!$B$3,BO172=リスト!$B$5,BO172=""),"",40)</f>
        <v/>
      </c>
      <c r="BD172" s="195" t="str">
        <f t="shared" si="80"/>
        <v/>
      </c>
      <c r="BE172" s="195" t="str">
        <f t="shared" si="81"/>
        <v/>
      </c>
      <c r="BF172" s="195" t="str">
        <f t="shared" si="82"/>
        <v/>
      </c>
      <c r="BG172" s="195" t="str">
        <f>IF(OR(BO172=リスト!$B$3,BO172=リスト!$B$5,BO172=""),"",0.6)</f>
        <v/>
      </c>
      <c r="BH172" s="201" t="str">
        <f>IF(OR(BO172=リスト!$B$3,BO172=リスト!$B$5,BO172=""),"",AG172)</f>
        <v/>
      </c>
      <c r="BI172" s="195" t="str">
        <f>IF(OR(BO172=リスト!$B$3,BO172=リスト!$B$5,BO172=""),"",AM172)</f>
        <v/>
      </c>
      <c r="BJ172" s="195" t="str">
        <f>IF(OR(BO172=リスト!$B$3,BO172=リスト!$B$5,BO172=""),"",AN172)</f>
        <v/>
      </c>
      <c r="BK172" s="202" t="str">
        <f>IFERROR(IF(BM172=リスト!$C$2,(1-3.142*(E172/(2*(E172+1)))^2)*(R172-(1-AG172*V172/(Z172+AG172*BG172*(W172-Z172)))*U172-(AN172+AM172)/(3.142*(Z172+AG172*BG172*(W172-Z172)))*(2/E172)^2)*100,(AW172*(BV172-BX172)*100)),"")</f>
        <v/>
      </c>
      <c r="BL172" s="202" t="str">
        <f>IFERROR(IF(BM172=リスト!$C$2,(1-3.142*(E172/(2*(E172+1)))^2)*(R172-(1-AG172*V172/(Z172+AG172*BG172*(W172-Z172)))*U172-(AN172+BF172+AM172)/(3.142*(Z172+AG172*BG172*(W172-Z172)))*(2/E172)^2)*100,(AW172*(BV172-BW172)*100)),"")</f>
        <v/>
      </c>
      <c r="BM172" s="193" t="str">
        <f>IF(OR(BO172=リスト!$B$3,BO172=リスト!$B$5),"",AU172)</f>
        <v/>
      </c>
      <c r="BN172" s="196" t="str">
        <f>IF(OR(BO172=リスト!$B$3,BO172=リスト!$B$5),"",AF172)</f>
        <v/>
      </c>
      <c r="BO172" s="193" t="str">
        <f t="shared" si="83"/>
        <v/>
      </c>
      <c r="BP172" s="193" t="str">
        <f>IF(OR(BO172=リスト!$B$3,BO172=リスト!$B$5,BO172=""),"",IF(許容浮上量+1&lt;=BK172,リスト!$F$2,リスト!$F$3))</f>
        <v/>
      </c>
      <c r="BQ172" s="202" t="str">
        <f>IF(OR(BO172=リスト!$B$3,BO172=リスト!$B$5,BO172=""),"",20)</f>
        <v/>
      </c>
      <c r="BR172" s="195" t="str">
        <f t="shared" si="84"/>
        <v/>
      </c>
      <c r="BS172" s="195" t="str">
        <f t="shared" si="85"/>
        <v/>
      </c>
      <c r="BT172" s="198" t="str">
        <f t="shared" si="86"/>
        <v/>
      </c>
      <c r="BU172" s="198" t="str">
        <f t="shared" si="87"/>
        <v/>
      </c>
      <c r="BV172" s="198" t="str">
        <f t="shared" si="88"/>
        <v/>
      </c>
      <c r="BW172" s="198" t="str">
        <f t="shared" si="89"/>
        <v/>
      </c>
      <c r="BX172" s="205" t="str">
        <f t="shared" si="90"/>
        <v/>
      </c>
      <c r="BY172" s="206" t="str">
        <f>IFERROR(IF(CC172=リスト!$C$2,(CH172-BZ172/(100*CG172))/CI172*CJ172-AN172-AM172,(CH172-BZ172/(100*AW172))/CI172*CJ172-AN172-AM172),"")</f>
        <v/>
      </c>
      <c r="BZ172" s="196" t="str">
        <f>IF(OR(CE172=リスト!$B$3,CE172=リスト!$B$5,CF172=リスト!$F$3,CE172=""),"",許容浮上量)</f>
        <v/>
      </c>
      <c r="CA172" s="198" t="str">
        <f>IF(OR(CE172=リスト!$B$3,CE172=リスト!$B$5,CF172=リスト!$F$3,CE172=""),"",CK172)</f>
        <v/>
      </c>
      <c r="CB172" s="196" t="str">
        <f t="shared" si="91"/>
        <v/>
      </c>
      <c r="CC172" s="193" t="str">
        <f>IF(OR(CE172=リスト!$B$3,CE172=リスト!$B$5,CF172=リスト!$F$3,CE172=""),"",BM172)</f>
        <v/>
      </c>
      <c r="CD172" s="196" t="str">
        <f>IF(OR(CE172=リスト!$B$3,CE172=リスト!$B$5,CF172=リスト!$F$3,CE172=""),"",AH172)</f>
        <v/>
      </c>
      <c r="CE172" s="193" t="str">
        <f t="shared" si="110"/>
        <v/>
      </c>
      <c r="CF172" s="193" t="str">
        <f t="shared" si="111"/>
        <v/>
      </c>
      <c r="CG172" s="198" t="str">
        <f t="shared" si="92"/>
        <v/>
      </c>
      <c r="CH172" s="198" t="str">
        <f t="shared" si="93"/>
        <v/>
      </c>
      <c r="CI172" s="198" t="str">
        <f t="shared" si="94"/>
        <v/>
      </c>
      <c r="CJ172" s="198" t="str">
        <f t="shared" si="95"/>
        <v/>
      </c>
      <c r="CK172" s="205" t="str">
        <f t="shared" si="96"/>
        <v/>
      </c>
      <c r="CL172" s="204" t="str">
        <f>IF(AND(CE172=リスト!$B$4,CF172=リスト!$F$2),リスト!$B$3,CE172)</f>
        <v/>
      </c>
      <c r="CM172" s="193" t="str">
        <f>IF(CL172=リスト!$B$3,"",IF(CL172=リスト!$B$5,"("&amp;リスト!$F$3&amp;")",CF172))</f>
        <v/>
      </c>
      <c r="CN172" s="196" t="str">
        <f>IF(CL172=リスト!$B$3,"",AF172)</f>
        <v/>
      </c>
      <c r="CO172" s="196" t="str">
        <f>IF(OR(CL172=リスト!$B$3,CL172=リスト!$B$5,CL172=リスト!$B$4),"",CD172)</f>
        <v/>
      </c>
      <c r="CP172" s="196" t="str">
        <f>IF(OR(CL172=リスト!$B$3,CL172=リスト!$B$5),"",IF(CB172&lt;40,40,CB172))</f>
        <v/>
      </c>
      <c r="CQ172" s="203" t="str">
        <f>IF(CL172=リスト!$B$5,リスト!$G$2,"")</f>
        <v/>
      </c>
    </row>
    <row r="173" spans="2:95" ht="26.25" customHeight="1">
      <c r="B173" s="243">
        <v>110</v>
      </c>
      <c r="C173" s="244"/>
      <c r="D173" s="245"/>
      <c r="E173" s="246"/>
      <c r="F173" s="246"/>
      <c r="G173" s="247" t="str">
        <f>IF(AE173=リスト!$C$2,"－",IF(AE173=リスト!$C$3,1.05,""))</f>
        <v/>
      </c>
      <c r="H173" s="246"/>
      <c r="I173" s="246"/>
      <c r="J173" s="246"/>
      <c r="K173" s="246"/>
      <c r="L173" s="246"/>
      <c r="M173" s="246"/>
      <c r="N173" s="246"/>
      <c r="O173" s="246"/>
      <c r="P173" s="246"/>
      <c r="Q173" s="246"/>
      <c r="R173" s="248">
        <f t="shared" si="97"/>
        <v>0</v>
      </c>
      <c r="S173" s="247" t="str">
        <f t="shared" si="98"/>
        <v/>
      </c>
      <c r="T173" s="247"/>
      <c r="U173" s="247"/>
      <c r="V173" s="245" t="str">
        <f t="shared" si="99"/>
        <v/>
      </c>
      <c r="W173" s="245" t="str">
        <f t="shared" si="100"/>
        <v/>
      </c>
      <c r="X173" s="245" t="str">
        <f t="shared" si="101"/>
        <v/>
      </c>
      <c r="Y173" s="245" t="str">
        <f t="shared" si="102"/>
        <v/>
      </c>
      <c r="Z173" s="249" t="str">
        <f t="shared" si="103"/>
        <v/>
      </c>
      <c r="AA173" s="250" t="str">
        <f t="shared" si="104"/>
        <v/>
      </c>
      <c r="AB173" s="250" t="str">
        <f t="shared" si="105"/>
        <v/>
      </c>
      <c r="AC173" s="251" t="str">
        <f t="shared" si="106"/>
        <v/>
      </c>
      <c r="AD173" s="252" t="str">
        <f>IF(OR(C173="",D173=""),"",IF(OR(10&lt;=S173,2.2&lt;F173),リスト!$B$3,IF(OR(D173=リスト!$A$2,F173&lt;0.9,S173&lt;=1.5),リスト!$B$4,リスト!$B$2)))</f>
        <v/>
      </c>
      <c r="AE173" s="253" t="str">
        <f>IF(OR(C173="",AD173=""),"",IF(N173="",リスト!$C$2,リスト!$C$3))</f>
        <v/>
      </c>
      <c r="AF173" s="254" t="str">
        <f>IF(OR(C173="",AD173=""),"",IF(D173&lt;=リスト!$A$5,リスト!$D$2,IF(D173=リスト!$A$6,リスト!$D$3,IF(D173=リスト!$A$7,リスト!$D$4,""))))</f>
        <v/>
      </c>
      <c r="AG173" s="255" t="str" cm="1">
        <f t="array" ref="AG173">IFERROR(INDEX(加味率リスト!$A$2:$J$25,MATCH(D173&amp;AF173,加味率リスト!$A$2:$A$25&amp;加味率リスト!$B$2:$B$25,0),10),"")</f>
        <v/>
      </c>
      <c r="AH173" s="256" t="str">
        <f>IF(S173="","",IF(S173&lt;3,リスト!$E$3,IF(S173&lt;5,リスト!$E$4,IF(S173&lt;7,リスト!$E$5,リスト!$E$6))))</f>
        <v/>
      </c>
      <c r="AI173" s="192" t="str">
        <f t="shared" si="107"/>
        <v/>
      </c>
      <c r="AJ173" s="193" t="str">
        <f t="shared" si="108"/>
        <v/>
      </c>
      <c r="AK173" s="141" t="str">
        <f t="shared" si="109"/>
        <v/>
      </c>
      <c r="AL173" s="194" t="str">
        <f>IFERROR(IF(AD173="","",IF(AE173=リスト!$C$2,"－",ROUND((3.142/4*E173^2*(N173+K173+J173+I173+H173)-3.142/4*(0.82^2*H173+(0.82^2+G173^2)/2*J173+G173^2*K173+(G173^2+E173^2)/2*N173))*(U173*V173+(R173-U173)*W173)/R173,2))),"")</f>
        <v/>
      </c>
      <c r="AM173" s="195" t="str">
        <f>IFERROR(IF(AD173="","",IF(AE173=リスト!$C$2,T173,T173+AL173)),"")</f>
        <v/>
      </c>
      <c r="AN173" s="195" t="str">
        <f>IFERROR(IF(AD173="","",IF(AE173=リスト!$C$2,3.142*E173*U173*AA173*V173*U173/2*TAN(X173/180*3.142),3.142*G173*U173*AA173*V173*U173/2*TAN(X173/180*3.142))),"")</f>
        <v/>
      </c>
      <c r="AO173" s="196" t="str">
        <f t="shared" si="71"/>
        <v/>
      </c>
      <c r="AP173" s="196" t="str">
        <f>IFERROR(IF(AE173=リスト!$C$2,(1-3.142*(E173/((E173+1)*2))^2)*(R173-(1-V173/(Z173+AC173*(W173-Z173)))*U173-(AN173+AM173)/(3.142*(Z173+AC173*(W173-Z173)))*(2/E173)^2)*100,AW173*(AX173-AY173)*100),"")</f>
        <v/>
      </c>
      <c r="AQ173" s="197" t="str">
        <f t="shared" si="72"/>
        <v/>
      </c>
      <c r="AR173" s="195" t="str">
        <f t="shared" si="73"/>
        <v/>
      </c>
      <c r="AS173" s="195" t="str">
        <f t="shared" si="74"/>
        <v/>
      </c>
      <c r="AT173" s="195" t="str">
        <f t="shared" si="75"/>
        <v/>
      </c>
      <c r="AU173" s="193" t="str">
        <f t="shared" si="76"/>
        <v/>
      </c>
      <c r="AV173" s="193" t="str">
        <f>IF(OR(AD173=リスト!$B$3,AD173=リスト!$B$5,許容浮上量&lt;AP173),AD173,リスト!$B$5)</f>
        <v/>
      </c>
      <c r="AW173" s="198" t="str">
        <f t="shared" si="77"/>
        <v/>
      </c>
      <c r="AX173" s="199" t="str">
        <f t="shared" si="78"/>
        <v/>
      </c>
      <c r="AY173" s="205" t="str">
        <f t="shared" si="79"/>
        <v/>
      </c>
      <c r="AZ173" s="204" t="str">
        <f>IF(OR(BO173=リスト!$B$3,BO173=リスト!$B$5,BO173=""),"","10^-2")</f>
        <v/>
      </c>
      <c r="BA173" s="200" t="str">
        <f>IF(OR(BO173=リスト!$B$3,BO173=リスト!$B$5,BO173=""),"",2)</f>
        <v/>
      </c>
      <c r="BB173" s="195" t="str">
        <f>IFERROR(IF(OR(BO173=リスト!$B$3,BO173=リスト!$B$5,BO173=""),"",V173*U173+(R173-U173)/2*(W173-Z173)),"")</f>
        <v/>
      </c>
      <c r="BC173" s="195" t="str">
        <f>IF(OR(BO173=リスト!$B$3,BO173=リスト!$B$5,BO173=""),"",40)</f>
        <v/>
      </c>
      <c r="BD173" s="195" t="str">
        <f t="shared" si="80"/>
        <v/>
      </c>
      <c r="BE173" s="195" t="str">
        <f t="shared" si="81"/>
        <v/>
      </c>
      <c r="BF173" s="195" t="str">
        <f t="shared" si="82"/>
        <v/>
      </c>
      <c r="BG173" s="195" t="str">
        <f>IF(OR(BO173=リスト!$B$3,BO173=リスト!$B$5,BO173=""),"",0.6)</f>
        <v/>
      </c>
      <c r="BH173" s="201" t="str">
        <f>IF(OR(BO173=リスト!$B$3,BO173=リスト!$B$5,BO173=""),"",AG173)</f>
        <v/>
      </c>
      <c r="BI173" s="195" t="str">
        <f>IF(OR(BO173=リスト!$B$3,BO173=リスト!$B$5,BO173=""),"",AM173)</f>
        <v/>
      </c>
      <c r="BJ173" s="195" t="str">
        <f>IF(OR(BO173=リスト!$B$3,BO173=リスト!$B$5,BO173=""),"",AN173)</f>
        <v/>
      </c>
      <c r="BK173" s="202" t="str">
        <f>IFERROR(IF(BM173=リスト!$C$2,(1-3.142*(E173/(2*(E173+1)))^2)*(R173-(1-AG173*V173/(Z173+AG173*BG173*(W173-Z173)))*U173-(AN173+AM173)/(3.142*(Z173+AG173*BG173*(W173-Z173)))*(2/E173)^2)*100,(AW173*(BV173-BX173)*100)),"")</f>
        <v/>
      </c>
      <c r="BL173" s="202" t="str">
        <f>IFERROR(IF(BM173=リスト!$C$2,(1-3.142*(E173/(2*(E173+1)))^2)*(R173-(1-AG173*V173/(Z173+AG173*BG173*(W173-Z173)))*U173-(AN173+BF173+AM173)/(3.142*(Z173+AG173*BG173*(W173-Z173)))*(2/E173)^2)*100,(AW173*(BV173-BW173)*100)),"")</f>
        <v/>
      </c>
      <c r="BM173" s="193" t="str">
        <f>IF(OR(BO173=リスト!$B$3,BO173=リスト!$B$5),"",AU173)</f>
        <v/>
      </c>
      <c r="BN173" s="196" t="str">
        <f>IF(OR(BO173=リスト!$B$3,BO173=リスト!$B$5),"",AF173)</f>
        <v/>
      </c>
      <c r="BO173" s="193" t="str">
        <f t="shared" si="83"/>
        <v/>
      </c>
      <c r="BP173" s="193" t="str">
        <f>IF(OR(BO173=リスト!$B$3,BO173=リスト!$B$5,BO173=""),"",IF(許容浮上量+1&lt;=BK173,リスト!$F$2,リスト!$F$3))</f>
        <v/>
      </c>
      <c r="BQ173" s="202" t="str">
        <f>IF(OR(BO173=リスト!$B$3,BO173=リスト!$B$5,BO173=""),"",20)</f>
        <v/>
      </c>
      <c r="BR173" s="195" t="str">
        <f t="shared" si="84"/>
        <v/>
      </c>
      <c r="BS173" s="195" t="str">
        <f t="shared" si="85"/>
        <v/>
      </c>
      <c r="BT173" s="198" t="str">
        <f t="shared" si="86"/>
        <v/>
      </c>
      <c r="BU173" s="198" t="str">
        <f t="shared" si="87"/>
        <v/>
      </c>
      <c r="BV173" s="198" t="str">
        <f t="shared" si="88"/>
        <v/>
      </c>
      <c r="BW173" s="198" t="str">
        <f t="shared" si="89"/>
        <v/>
      </c>
      <c r="BX173" s="205" t="str">
        <f t="shared" si="90"/>
        <v/>
      </c>
      <c r="BY173" s="206" t="str">
        <f>IFERROR(IF(CC173=リスト!$C$2,(CH173-BZ173/(100*CG173))/CI173*CJ173-AN173-AM173,(CH173-BZ173/(100*AW173))/CI173*CJ173-AN173-AM173),"")</f>
        <v/>
      </c>
      <c r="BZ173" s="196" t="str">
        <f>IF(OR(CE173=リスト!$B$3,CE173=リスト!$B$5,CF173=リスト!$F$3,CE173=""),"",許容浮上量)</f>
        <v/>
      </c>
      <c r="CA173" s="198" t="str">
        <f>IF(OR(CE173=リスト!$B$3,CE173=リスト!$B$5,CF173=リスト!$F$3,CE173=""),"",CK173)</f>
        <v/>
      </c>
      <c r="CB173" s="196" t="str">
        <f t="shared" si="91"/>
        <v/>
      </c>
      <c r="CC173" s="193" t="str">
        <f>IF(OR(CE173=リスト!$B$3,CE173=リスト!$B$5,CF173=リスト!$F$3,CE173=""),"",BM173)</f>
        <v/>
      </c>
      <c r="CD173" s="196" t="str">
        <f>IF(OR(CE173=リスト!$B$3,CE173=リスト!$B$5,CF173=リスト!$F$3,CE173=""),"",AH173)</f>
        <v/>
      </c>
      <c r="CE173" s="193" t="str">
        <f t="shared" si="110"/>
        <v/>
      </c>
      <c r="CF173" s="193" t="str">
        <f t="shared" si="111"/>
        <v/>
      </c>
      <c r="CG173" s="198" t="str">
        <f t="shared" si="92"/>
        <v/>
      </c>
      <c r="CH173" s="198" t="str">
        <f t="shared" si="93"/>
        <v/>
      </c>
      <c r="CI173" s="198" t="str">
        <f t="shared" si="94"/>
        <v/>
      </c>
      <c r="CJ173" s="198" t="str">
        <f t="shared" si="95"/>
        <v/>
      </c>
      <c r="CK173" s="205" t="str">
        <f t="shared" si="96"/>
        <v/>
      </c>
      <c r="CL173" s="204" t="str">
        <f>IF(AND(CE173=リスト!$B$4,CF173=リスト!$F$2),リスト!$B$3,CE173)</f>
        <v/>
      </c>
      <c r="CM173" s="193" t="str">
        <f>IF(CL173=リスト!$B$3,"",IF(CL173=リスト!$B$5,"("&amp;リスト!$F$3&amp;")",CF173))</f>
        <v/>
      </c>
      <c r="CN173" s="196" t="str">
        <f>IF(CL173=リスト!$B$3,"",AF173)</f>
        <v/>
      </c>
      <c r="CO173" s="196" t="str">
        <f>IF(OR(CL173=リスト!$B$3,CL173=リスト!$B$5,CL173=リスト!$B$4),"",CD173)</f>
        <v/>
      </c>
      <c r="CP173" s="196" t="str">
        <f>IF(OR(CL173=リスト!$B$3,CL173=リスト!$B$5),"",IF(CB173&lt;40,40,CB173))</f>
        <v/>
      </c>
      <c r="CQ173" s="203" t="str">
        <f>IF(CL173=リスト!$B$5,リスト!$G$2,"")</f>
        <v/>
      </c>
    </row>
    <row r="174" spans="2:95" ht="26.25" customHeight="1">
      <c r="B174" s="243">
        <v>111</v>
      </c>
      <c r="C174" s="244"/>
      <c r="D174" s="245"/>
      <c r="E174" s="246"/>
      <c r="F174" s="246"/>
      <c r="G174" s="247" t="str">
        <f>IF(AE174=リスト!$C$2,"－",IF(AE174=リスト!$C$3,1.05,""))</f>
        <v/>
      </c>
      <c r="H174" s="246"/>
      <c r="I174" s="246"/>
      <c r="J174" s="246"/>
      <c r="K174" s="246"/>
      <c r="L174" s="246"/>
      <c r="M174" s="246"/>
      <c r="N174" s="246"/>
      <c r="O174" s="246"/>
      <c r="P174" s="246"/>
      <c r="Q174" s="246"/>
      <c r="R174" s="248">
        <f t="shared" si="97"/>
        <v>0</v>
      </c>
      <c r="S174" s="247" t="str">
        <f t="shared" si="98"/>
        <v/>
      </c>
      <c r="T174" s="247"/>
      <c r="U174" s="247"/>
      <c r="V174" s="245" t="str">
        <f t="shared" si="99"/>
        <v/>
      </c>
      <c r="W174" s="245" t="str">
        <f t="shared" si="100"/>
        <v/>
      </c>
      <c r="X174" s="245" t="str">
        <f t="shared" si="101"/>
        <v/>
      </c>
      <c r="Y174" s="245" t="str">
        <f t="shared" si="102"/>
        <v/>
      </c>
      <c r="Z174" s="249" t="str">
        <f t="shared" si="103"/>
        <v/>
      </c>
      <c r="AA174" s="250" t="str">
        <f t="shared" si="104"/>
        <v/>
      </c>
      <c r="AB174" s="250" t="str">
        <f t="shared" si="105"/>
        <v/>
      </c>
      <c r="AC174" s="251" t="str">
        <f t="shared" si="106"/>
        <v/>
      </c>
      <c r="AD174" s="252" t="str">
        <f>IF(OR(C174="",D174=""),"",IF(OR(10&lt;=S174,2.2&lt;F174),リスト!$B$3,IF(OR(D174=リスト!$A$2,F174&lt;0.9,S174&lt;=1.5),リスト!$B$4,リスト!$B$2)))</f>
        <v/>
      </c>
      <c r="AE174" s="253" t="str">
        <f>IF(OR(C174="",AD174=""),"",IF(N174="",リスト!$C$2,リスト!$C$3))</f>
        <v/>
      </c>
      <c r="AF174" s="254" t="str">
        <f>IF(OR(C174="",AD174=""),"",IF(D174&lt;=リスト!$A$5,リスト!$D$2,IF(D174=リスト!$A$6,リスト!$D$3,IF(D174=リスト!$A$7,リスト!$D$4,""))))</f>
        <v/>
      </c>
      <c r="AG174" s="255" t="str" cm="1">
        <f t="array" ref="AG174">IFERROR(INDEX(加味率リスト!$A$2:$J$25,MATCH(D174&amp;AF174,加味率リスト!$A$2:$A$25&amp;加味率リスト!$B$2:$B$25,0),10),"")</f>
        <v/>
      </c>
      <c r="AH174" s="256" t="str">
        <f>IF(S174="","",IF(S174&lt;3,リスト!$E$3,IF(S174&lt;5,リスト!$E$4,IF(S174&lt;7,リスト!$E$5,リスト!$E$6))))</f>
        <v/>
      </c>
      <c r="AI174" s="192" t="str">
        <f t="shared" si="107"/>
        <v/>
      </c>
      <c r="AJ174" s="193" t="str">
        <f t="shared" si="108"/>
        <v/>
      </c>
      <c r="AK174" s="141" t="str">
        <f t="shared" si="109"/>
        <v/>
      </c>
      <c r="AL174" s="194" t="str">
        <f>IFERROR(IF(AD174="","",IF(AE174=リスト!$C$2,"－",ROUND((3.142/4*E174^2*(N174+K174+J174+I174+H174)-3.142/4*(0.82^2*H174+(0.82^2+G174^2)/2*J174+G174^2*K174+(G174^2+E174^2)/2*N174))*(U174*V174+(R174-U174)*W174)/R174,2))),"")</f>
        <v/>
      </c>
      <c r="AM174" s="195" t="str">
        <f>IFERROR(IF(AD174="","",IF(AE174=リスト!$C$2,T174,T174+AL174)),"")</f>
        <v/>
      </c>
      <c r="AN174" s="195" t="str">
        <f>IFERROR(IF(AD174="","",IF(AE174=リスト!$C$2,3.142*E174*U174*AA174*V174*U174/2*TAN(X174/180*3.142),3.142*G174*U174*AA174*V174*U174/2*TAN(X174/180*3.142))),"")</f>
        <v/>
      </c>
      <c r="AO174" s="196" t="str">
        <f t="shared" si="71"/>
        <v/>
      </c>
      <c r="AP174" s="196" t="str">
        <f>IFERROR(IF(AE174=リスト!$C$2,(1-3.142*(E174/((E174+1)*2))^2)*(R174-(1-V174/(Z174+AC174*(W174-Z174)))*U174-(AN174+AM174)/(3.142*(Z174+AC174*(W174-Z174)))*(2/E174)^2)*100,AW174*(AX174-AY174)*100),"")</f>
        <v/>
      </c>
      <c r="AQ174" s="197" t="str">
        <f t="shared" si="72"/>
        <v/>
      </c>
      <c r="AR174" s="195" t="str">
        <f t="shared" si="73"/>
        <v/>
      </c>
      <c r="AS174" s="195" t="str">
        <f t="shared" si="74"/>
        <v/>
      </c>
      <c r="AT174" s="195" t="str">
        <f t="shared" si="75"/>
        <v/>
      </c>
      <c r="AU174" s="193" t="str">
        <f t="shared" si="76"/>
        <v/>
      </c>
      <c r="AV174" s="193" t="str">
        <f>IF(OR(AD174=リスト!$B$3,AD174=リスト!$B$5,許容浮上量&lt;AP174),AD174,リスト!$B$5)</f>
        <v/>
      </c>
      <c r="AW174" s="198" t="str">
        <f t="shared" si="77"/>
        <v/>
      </c>
      <c r="AX174" s="199" t="str">
        <f t="shared" si="78"/>
        <v/>
      </c>
      <c r="AY174" s="205" t="str">
        <f t="shared" si="79"/>
        <v/>
      </c>
      <c r="AZ174" s="204" t="str">
        <f>IF(OR(BO174=リスト!$B$3,BO174=リスト!$B$5,BO174=""),"","10^-2")</f>
        <v/>
      </c>
      <c r="BA174" s="200" t="str">
        <f>IF(OR(BO174=リスト!$B$3,BO174=リスト!$B$5,BO174=""),"",2)</f>
        <v/>
      </c>
      <c r="BB174" s="195" t="str">
        <f>IFERROR(IF(OR(BO174=リスト!$B$3,BO174=リスト!$B$5,BO174=""),"",V174*U174+(R174-U174)/2*(W174-Z174)),"")</f>
        <v/>
      </c>
      <c r="BC174" s="195" t="str">
        <f>IF(OR(BO174=リスト!$B$3,BO174=リスト!$B$5,BO174=""),"",40)</f>
        <v/>
      </c>
      <c r="BD174" s="195" t="str">
        <f t="shared" si="80"/>
        <v/>
      </c>
      <c r="BE174" s="195" t="str">
        <f t="shared" si="81"/>
        <v/>
      </c>
      <c r="BF174" s="195" t="str">
        <f t="shared" si="82"/>
        <v/>
      </c>
      <c r="BG174" s="195" t="str">
        <f>IF(OR(BO174=リスト!$B$3,BO174=リスト!$B$5,BO174=""),"",0.6)</f>
        <v/>
      </c>
      <c r="BH174" s="201" t="str">
        <f>IF(OR(BO174=リスト!$B$3,BO174=リスト!$B$5,BO174=""),"",AG174)</f>
        <v/>
      </c>
      <c r="BI174" s="195" t="str">
        <f>IF(OR(BO174=リスト!$B$3,BO174=リスト!$B$5,BO174=""),"",AM174)</f>
        <v/>
      </c>
      <c r="BJ174" s="195" t="str">
        <f>IF(OR(BO174=リスト!$B$3,BO174=リスト!$B$5,BO174=""),"",AN174)</f>
        <v/>
      </c>
      <c r="BK174" s="202" t="str">
        <f>IFERROR(IF(BM174=リスト!$C$2,(1-3.142*(E174/(2*(E174+1)))^2)*(R174-(1-AG174*V174/(Z174+AG174*BG174*(W174-Z174)))*U174-(AN174+AM174)/(3.142*(Z174+AG174*BG174*(W174-Z174)))*(2/E174)^2)*100,(AW174*(BV174-BX174)*100)),"")</f>
        <v/>
      </c>
      <c r="BL174" s="202" t="str">
        <f>IFERROR(IF(BM174=リスト!$C$2,(1-3.142*(E174/(2*(E174+1)))^2)*(R174-(1-AG174*V174/(Z174+AG174*BG174*(W174-Z174)))*U174-(AN174+BF174+AM174)/(3.142*(Z174+AG174*BG174*(W174-Z174)))*(2/E174)^2)*100,(AW174*(BV174-BW174)*100)),"")</f>
        <v/>
      </c>
      <c r="BM174" s="193" t="str">
        <f>IF(OR(BO174=リスト!$B$3,BO174=リスト!$B$5),"",AU174)</f>
        <v/>
      </c>
      <c r="BN174" s="196" t="str">
        <f>IF(OR(BO174=リスト!$B$3,BO174=リスト!$B$5),"",AF174)</f>
        <v/>
      </c>
      <c r="BO174" s="193" t="str">
        <f t="shared" si="83"/>
        <v/>
      </c>
      <c r="BP174" s="193" t="str">
        <f>IF(OR(BO174=リスト!$B$3,BO174=リスト!$B$5,BO174=""),"",IF(許容浮上量+1&lt;=BK174,リスト!$F$2,リスト!$F$3))</f>
        <v/>
      </c>
      <c r="BQ174" s="202" t="str">
        <f>IF(OR(BO174=リスト!$B$3,BO174=リスト!$B$5,BO174=""),"",20)</f>
        <v/>
      </c>
      <c r="BR174" s="195" t="str">
        <f t="shared" si="84"/>
        <v/>
      </c>
      <c r="BS174" s="195" t="str">
        <f t="shared" si="85"/>
        <v/>
      </c>
      <c r="BT174" s="198" t="str">
        <f t="shared" si="86"/>
        <v/>
      </c>
      <c r="BU174" s="198" t="str">
        <f t="shared" si="87"/>
        <v/>
      </c>
      <c r="BV174" s="198" t="str">
        <f t="shared" si="88"/>
        <v/>
      </c>
      <c r="BW174" s="198" t="str">
        <f t="shared" si="89"/>
        <v/>
      </c>
      <c r="BX174" s="205" t="str">
        <f t="shared" si="90"/>
        <v/>
      </c>
      <c r="BY174" s="206" t="str">
        <f>IFERROR(IF(CC174=リスト!$C$2,(CH174-BZ174/(100*CG174))/CI174*CJ174-AN174-AM174,(CH174-BZ174/(100*AW174))/CI174*CJ174-AN174-AM174),"")</f>
        <v/>
      </c>
      <c r="BZ174" s="196" t="str">
        <f>IF(OR(CE174=リスト!$B$3,CE174=リスト!$B$5,CF174=リスト!$F$3,CE174=""),"",許容浮上量)</f>
        <v/>
      </c>
      <c r="CA174" s="198" t="str">
        <f>IF(OR(CE174=リスト!$B$3,CE174=リスト!$B$5,CF174=リスト!$F$3,CE174=""),"",CK174)</f>
        <v/>
      </c>
      <c r="CB174" s="196" t="str">
        <f t="shared" si="91"/>
        <v/>
      </c>
      <c r="CC174" s="193" t="str">
        <f>IF(OR(CE174=リスト!$B$3,CE174=リスト!$B$5,CF174=リスト!$F$3,CE174=""),"",BM174)</f>
        <v/>
      </c>
      <c r="CD174" s="196" t="str">
        <f>IF(OR(CE174=リスト!$B$3,CE174=リスト!$B$5,CF174=リスト!$F$3,CE174=""),"",AH174)</f>
        <v/>
      </c>
      <c r="CE174" s="193" t="str">
        <f t="shared" si="110"/>
        <v/>
      </c>
      <c r="CF174" s="193" t="str">
        <f t="shared" si="111"/>
        <v/>
      </c>
      <c r="CG174" s="198" t="str">
        <f t="shared" si="92"/>
        <v/>
      </c>
      <c r="CH174" s="198" t="str">
        <f t="shared" si="93"/>
        <v/>
      </c>
      <c r="CI174" s="198" t="str">
        <f t="shared" si="94"/>
        <v/>
      </c>
      <c r="CJ174" s="198" t="str">
        <f t="shared" si="95"/>
        <v/>
      </c>
      <c r="CK174" s="205" t="str">
        <f t="shared" si="96"/>
        <v/>
      </c>
      <c r="CL174" s="204" t="str">
        <f>IF(AND(CE174=リスト!$B$4,CF174=リスト!$F$2),リスト!$B$3,CE174)</f>
        <v/>
      </c>
      <c r="CM174" s="193" t="str">
        <f>IF(CL174=リスト!$B$3,"",IF(CL174=リスト!$B$5,"("&amp;リスト!$F$3&amp;")",CF174))</f>
        <v/>
      </c>
      <c r="CN174" s="196" t="str">
        <f>IF(CL174=リスト!$B$3,"",AF174)</f>
        <v/>
      </c>
      <c r="CO174" s="196" t="str">
        <f>IF(OR(CL174=リスト!$B$3,CL174=リスト!$B$5,CL174=リスト!$B$4),"",CD174)</f>
        <v/>
      </c>
      <c r="CP174" s="196" t="str">
        <f>IF(OR(CL174=リスト!$B$3,CL174=リスト!$B$5),"",IF(CB174&lt;40,40,CB174))</f>
        <v/>
      </c>
      <c r="CQ174" s="203" t="str">
        <f>IF(CL174=リスト!$B$5,リスト!$G$2,"")</f>
        <v/>
      </c>
    </row>
    <row r="175" spans="2:95" ht="26.25" customHeight="1">
      <c r="B175" s="243">
        <v>112</v>
      </c>
      <c r="C175" s="244"/>
      <c r="D175" s="245"/>
      <c r="E175" s="246"/>
      <c r="F175" s="246"/>
      <c r="G175" s="247" t="str">
        <f>IF(AE175=リスト!$C$2,"－",IF(AE175=リスト!$C$3,1.05,""))</f>
        <v/>
      </c>
      <c r="H175" s="246"/>
      <c r="I175" s="246"/>
      <c r="J175" s="246"/>
      <c r="K175" s="246"/>
      <c r="L175" s="246"/>
      <c r="M175" s="246"/>
      <c r="N175" s="246"/>
      <c r="O175" s="246"/>
      <c r="P175" s="246"/>
      <c r="Q175" s="246"/>
      <c r="R175" s="248">
        <f t="shared" si="97"/>
        <v>0</v>
      </c>
      <c r="S175" s="247" t="str">
        <f t="shared" si="98"/>
        <v/>
      </c>
      <c r="T175" s="247"/>
      <c r="U175" s="247"/>
      <c r="V175" s="245" t="str">
        <f t="shared" si="99"/>
        <v/>
      </c>
      <c r="W175" s="245" t="str">
        <f t="shared" si="100"/>
        <v/>
      </c>
      <c r="X175" s="245" t="str">
        <f t="shared" si="101"/>
        <v/>
      </c>
      <c r="Y175" s="245" t="str">
        <f t="shared" si="102"/>
        <v/>
      </c>
      <c r="Z175" s="249" t="str">
        <f t="shared" si="103"/>
        <v/>
      </c>
      <c r="AA175" s="250" t="str">
        <f t="shared" si="104"/>
        <v/>
      </c>
      <c r="AB175" s="250" t="str">
        <f t="shared" si="105"/>
        <v/>
      </c>
      <c r="AC175" s="251" t="str">
        <f t="shared" si="106"/>
        <v/>
      </c>
      <c r="AD175" s="252" t="str">
        <f>IF(OR(C175="",D175=""),"",IF(OR(10&lt;=S175,2.2&lt;F175),リスト!$B$3,IF(OR(D175=リスト!$A$2,F175&lt;0.9,S175&lt;=1.5),リスト!$B$4,リスト!$B$2)))</f>
        <v/>
      </c>
      <c r="AE175" s="253" t="str">
        <f>IF(OR(C175="",AD175=""),"",IF(N175="",リスト!$C$2,リスト!$C$3))</f>
        <v/>
      </c>
      <c r="AF175" s="254" t="str">
        <f>IF(OR(C175="",AD175=""),"",IF(D175&lt;=リスト!$A$5,リスト!$D$2,IF(D175=リスト!$A$6,リスト!$D$3,IF(D175=リスト!$A$7,リスト!$D$4,""))))</f>
        <v/>
      </c>
      <c r="AG175" s="255" t="str" cm="1">
        <f t="array" ref="AG175">IFERROR(INDEX(加味率リスト!$A$2:$J$25,MATCH(D175&amp;AF175,加味率リスト!$A$2:$A$25&amp;加味率リスト!$B$2:$B$25,0),10),"")</f>
        <v/>
      </c>
      <c r="AH175" s="256" t="str">
        <f>IF(S175="","",IF(S175&lt;3,リスト!$E$3,IF(S175&lt;5,リスト!$E$4,IF(S175&lt;7,リスト!$E$5,リスト!$E$6))))</f>
        <v/>
      </c>
      <c r="AI175" s="192" t="str">
        <f t="shared" si="107"/>
        <v/>
      </c>
      <c r="AJ175" s="193" t="str">
        <f t="shared" si="108"/>
        <v/>
      </c>
      <c r="AK175" s="141" t="str">
        <f t="shared" si="109"/>
        <v/>
      </c>
      <c r="AL175" s="194" t="str">
        <f>IFERROR(IF(AD175="","",IF(AE175=リスト!$C$2,"－",ROUND((3.142/4*E175^2*(N175+K175+J175+I175+H175)-3.142/4*(0.82^2*H175+(0.82^2+G175^2)/2*J175+G175^2*K175+(G175^2+E175^2)/2*N175))*(U175*V175+(R175-U175)*W175)/R175,2))),"")</f>
        <v/>
      </c>
      <c r="AM175" s="195" t="str">
        <f>IFERROR(IF(AD175="","",IF(AE175=リスト!$C$2,T175,T175+AL175)),"")</f>
        <v/>
      </c>
      <c r="AN175" s="195" t="str">
        <f>IFERROR(IF(AD175="","",IF(AE175=リスト!$C$2,3.142*E175*U175*AA175*V175*U175/2*TAN(X175/180*3.142),3.142*G175*U175*AA175*V175*U175/2*TAN(X175/180*3.142))),"")</f>
        <v/>
      </c>
      <c r="AO175" s="196" t="str">
        <f t="shared" si="71"/>
        <v/>
      </c>
      <c r="AP175" s="196" t="str">
        <f>IFERROR(IF(AE175=リスト!$C$2,(1-3.142*(E175/((E175+1)*2))^2)*(R175-(1-V175/(Z175+AC175*(W175-Z175)))*U175-(AN175+AM175)/(3.142*(Z175+AC175*(W175-Z175)))*(2/E175)^2)*100,AW175*(AX175-AY175)*100),"")</f>
        <v/>
      </c>
      <c r="AQ175" s="197" t="str">
        <f t="shared" si="72"/>
        <v/>
      </c>
      <c r="AR175" s="195" t="str">
        <f t="shared" si="73"/>
        <v/>
      </c>
      <c r="AS175" s="195" t="str">
        <f t="shared" si="74"/>
        <v/>
      </c>
      <c r="AT175" s="195" t="str">
        <f t="shared" si="75"/>
        <v/>
      </c>
      <c r="AU175" s="193" t="str">
        <f t="shared" si="76"/>
        <v/>
      </c>
      <c r="AV175" s="193" t="str">
        <f>IF(OR(AD175=リスト!$B$3,AD175=リスト!$B$5,許容浮上量&lt;AP175),AD175,リスト!$B$5)</f>
        <v/>
      </c>
      <c r="AW175" s="198" t="str">
        <f t="shared" si="77"/>
        <v/>
      </c>
      <c r="AX175" s="199" t="str">
        <f t="shared" si="78"/>
        <v/>
      </c>
      <c r="AY175" s="205" t="str">
        <f t="shared" si="79"/>
        <v/>
      </c>
      <c r="AZ175" s="204" t="str">
        <f>IF(OR(BO175=リスト!$B$3,BO175=リスト!$B$5,BO175=""),"","10^-2")</f>
        <v/>
      </c>
      <c r="BA175" s="200" t="str">
        <f>IF(OR(BO175=リスト!$B$3,BO175=リスト!$B$5,BO175=""),"",2)</f>
        <v/>
      </c>
      <c r="BB175" s="195" t="str">
        <f>IFERROR(IF(OR(BO175=リスト!$B$3,BO175=リスト!$B$5,BO175=""),"",V175*U175+(R175-U175)/2*(W175-Z175)),"")</f>
        <v/>
      </c>
      <c r="BC175" s="195" t="str">
        <f>IF(OR(BO175=リスト!$B$3,BO175=リスト!$B$5,BO175=""),"",40)</f>
        <v/>
      </c>
      <c r="BD175" s="195" t="str">
        <f t="shared" si="80"/>
        <v/>
      </c>
      <c r="BE175" s="195" t="str">
        <f t="shared" si="81"/>
        <v/>
      </c>
      <c r="BF175" s="195" t="str">
        <f t="shared" si="82"/>
        <v/>
      </c>
      <c r="BG175" s="195" t="str">
        <f>IF(OR(BO175=リスト!$B$3,BO175=リスト!$B$5,BO175=""),"",0.6)</f>
        <v/>
      </c>
      <c r="BH175" s="201" t="str">
        <f>IF(OR(BO175=リスト!$B$3,BO175=リスト!$B$5,BO175=""),"",AG175)</f>
        <v/>
      </c>
      <c r="BI175" s="195" t="str">
        <f>IF(OR(BO175=リスト!$B$3,BO175=リスト!$B$5,BO175=""),"",AM175)</f>
        <v/>
      </c>
      <c r="BJ175" s="195" t="str">
        <f>IF(OR(BO175=リスト!$B$3,BO175=リスト!$B$5,BO175=""),"",AN175)</f>
        <v/>
      </c>
      <c r="BK175" s="202" t="str">
        <f>IFERROR(IF(BM175=リスト!$C$2,(1-3.142*(E175/(2*(E175+1)))^2)*(R175-(1-AG175*V175/(Z175+AG175*BG175*(W175-Z175)))*U175-(AN175+AM175)/(3.142*(Z175+AG175*BG175*(W175-Z175)))*(2/E175)^2)*100,(AW175*(BV175-BX175)*100)),"")</f>
        <v/>
      </c>
      <c r="BL175" s="202" t="str">
        <f>IFERROR(IF(BM175=リスト!$C$2,(1-3.142*(E175/(2*(E175+1)))^2)*(R175-(1-AG175*V175/(Z175+AG175*BG175*(W175-Z175)))*U175-(AN175+BF175+AM175)/(3.142*(Z175+AG175*BG175*(W175-Z175)))*(2/E175)^2)*100,(AW175*(BV175-BW175)*100)),"")</f>
        <v/>
      </c>
      <c r="BM175" s="193" t="str">
        <f>IF(OR(BO175=リスト!$B$3,BO175=リスト!$B$5),"",AU175)</f>
        <v/>
      </c>
      <c r="BN175" s="196" t="str">
        <f>IF(OR(BO175=リスト!$B$3,BO175=リスト!$B$5),"",AF175)</f>
        <v/>
      </c>
      <c r="BO175" s="193" t="str">
        <f t="shared" si="83"/>
        <v/>
      </c>
      <c r="BP175" s="193" t="str">
        <f>IF(OR(BO175=リスト!$B$3,BO175=リスト!$B$5,BO175=""),"",IF(許容浮上量+1&lt;=BK175,リスト!$F$2,リスト!$F$3))</f>
        <v/>
      </c>
      <c r="BQ175" s="202" t="str">
        <f>IF(OR(BO175=リスト!$B$3,BO175=リスト!$B$5,BO175=""),"",20)</f>
        <v/>
      </c>
      <c r="BR175" s="195" t="str">
        <f t="shared" si="84"/>
        <v/>
      </c>
      <c r="BS175" s="195" t="str">
        <f t="shared" si="85"/>
        <v/>
      </c>
      <c r="BT175" s="198" t="str">
        <f t="shared" si="86"/>
        <v/>
      </c>
      <c r="BU175" s="198" t="str">
        <f t="shared" si="87"/>
        <v/>
      </c>
      <c r="BV175" s="198" t="str">
        <f t="shared" si="88"/>
        <v/>
      </c>
      <c r="BW175" s="198" t="str">
        <f t="shared" si="89"/>
        <v/>
      </c>
      <c r="BX175" s="205" t="str">
        <f t="shared" si="90"/>
        <v/>
      </c>
      <c r="BY175" s="206" t="str">
        <f>IFERROR(IF(CC175=リスト!$C$2,(CH175-BZ175/(100*CG175))/CI175*CJ175-AN175-AM175,(CH175-BZ175/(100*AW175))/CI175*CJ175-AN175-AM175),"")</f>
        <v/>
      </c>
      <c r="BZ175" s="196" t="str">
        <f>IF(OR(CE175=リスト!$B$3,CE175=リスト!$B$5,CF175=リスト!$F$3,CE175=""),"",許容浮上量)</f>
        <v/>
      </c>
      <c r="CA175" s="198" t="str">
        <f>IF(OR(CE175=リスト!$B$3,CE175=リスト!$B$5,CF175=リスト!$F$3,CE175=""),"",CK175)</f>
        <v/>
      </c>
      <c r="CB175" s="196" t="str">
        <f t="shared" si="91"/>
        <v/>
      </c>
      <c r="CC175" s="193" t="str">
        <f>IF(OR(CE175=リスト!$B$3,CE175=リスト!$B$5,CF175=リスト!$F$3,CE175=""),"",BM175)</f>
        <v/>
      </c>
      <c r="CD175" s="196" t="str">
        <f>IF(OR(CE175=リスト!$B$3,CE175=リスト!$B$5,CF175=リスト!$F$3,CE175=""),"",AH175)</f>
        <v/>
      </c>
      <c r="CE175" s="193" t="str">
        <f t="shared" si="110"/>
        <v/>
      </c>
      <c r="CF175" s="193" t="str">
        <f t="shared" si="111"/>
        <v/>
      </c>
      <c r="CG175" s="198" t="str">
        <f t="shared" si="92"/>
        <v/>
      </c>
      <c r="CH175" s="198" t="str">
        <f t="shared" si="93"/>
        <v/>
      </c>
      <c r="CI175" s="198" t="str">
        <f t="shared" si="94"/>
        <v/>
      </c>
      <c r="CJ175" s="198" t="str">
        <f t="shared" si="95"/>
        <v/>
      </c>
      <c r="CK175" s="205" t="str">
        <f t="shared" si="96"/>
        <v/>
      </c>
      <c r="CL175" s="204" t="str">
        <f>IF(AND(CE175=リスト!$B$4,CF175=リスト!$F$2),リスト!$B$3,CE175)</f>
        <v/>
      </c>
      <c r="CM175" s="193" t="str">
        <f>IF(CL175=リスト!$B$3,"",IF(CL175=リスト!$B$5,"("&amp;リスト!$F$3&amp;")",CF175))</f>
        <v/>
      </c>
      <c r="CN175" s="196" t="str">
        <f>IF(CL175=リスト!$B$3,"",AF175)</f>
        <v/>
      </c>
      <c r="CO175" s="196" t="str">
        <f>IF(OR(CL175=リスト!$B$3,CL175=リスト!$B$5,CL175=リスト!$B$4),"",CD175)</f>
        <v/>
      </c>
      <c r="CP175" s="196" t="str">
        <f>IF(OR(CL175=リスト!$B$3,CL175=リスト!$B$5),"",IF(CB175&lt;40,40,CB175))</f>
        <v/>
      </c>
      <c r="CQ175" s="203" t="str">
        <f>IF(CL175=リスト!$B$5,リスト!$G$2,"")</f>
        <v/>
      </c>
    </row>
    <row r="176" spans="2:95" ht="26.25" customHeight="1">
      <c r="B176" s="243">
        <v>113</v>
      </c>
      <c r="C176" s="244"/>
      <c r="D176" s="245"/>
      <c r="E176" s="246"/>
      <c r="F176" s="246"/>
      <c r="G176" s="247" t="str">
        <f>IF(AE176=リスト!$C$2,"－",IF(AE176=リスト!$C$3,1.05,""))</f>
        <v/>
      </c>
      <c r="H176" s="246"/>
      <c r="I176" s="246"/>
      <c r="J176" s="246"/>
      <c r="K176" s="246"/>
      <c r="L176" s="246"/>
      <c r="M176" s="246"/>
      <c r="N176" s="246"/>
      <c r="O176" s="246"/>
      <c r="P176" s="246"/>
      <c r="Q176" s="246"/>
      <c r="R176" s="248">
        <f t="shared" si="97"/>
        <v>0</v>
      </c>
      <c r="S176" s="247" t="str">
        <f t="shared" si="98"/>
        <v/>
      </c>
      <c r="T176" s="247"/>
      <c r="U176" s="247"/>
      <c r="V176" s="245" t="str">
        <f t="shared" si="99"/>
        <v/>
      </c>
      <c r="W176" s="245" t="str">
        <f t="shared" si="100"/>
        <v/>
      </c>
      <c r="X176" s="245" t="str">
        <f t="shared" si="101"/>
        <v/>
      </c>
      <c r="Y176" s="245" t="str">
        <f t="shared" si="102"/>
        <v/>
      </c>
      <c r="Z176" s="249" t="str">
        <f t="shared" si="103"/>
        <v/>
      </c>
      <c r="AA176" s="250" t="str">
        <f t="shared" si="104"/>
        <v/>
      </c>
      <c r="AB176" s="250" t="str">
        <f t="shared" si="105"/>
        <v/>
      </c>
      <c r="AC176" s="251" t="str">
        <f t="shared" si="106"/>
        <v/>
      </c>
      <c r="AD176" s="252" t="str">
        <f>IF(OR(C176="",D176=""),"",IF(OR(10&lt;=S176,2.2&lt;F176),リスト!$B$3,IF(OR(D176=リスト!$A$2,F176&lt;0.9,S176&lt;=1.5),リスト!$B$4,リスト!$B$2)))</f>
        <v/>
      </c>
      <c r="AE176" s="253" t="str">
        <f>IF(OR(C176="",AD176=""),"",IF(N176="",リスト!$C$2,リスト!$C$3))</f>
        <v/>
      </c>
      <c r="AF176" s="254" t="str">
        <f>IF(OR(C176="",AD176=""),"",IF(D176&lt;=リスト!$A$5,リスト!$D$2,IF(D176=リスト!$A$6,リスト!$D$3,IF(D176=リスト!$A$7,リスト!$D$4,""))))</f>
        <v/>
      </c>
      <c r="AG176" s="255" t="str" cm="1">
        <f t="array" ref="AG176">IFERROR(INDEX(加味率リスト!$A$2:$J$25,MATCH(D176&amp;AF176,加味率リスト!$A$2:$A$25&amp;加味率リスト!$B$2:$B$25,0),10),"")</f>
        <v/>
      </c>
      <c r="AH176" s="256" t="str">
        <f>IF(S176="","",IF(S176&lt;3,リスト!$E$3,IF(S176&lt;5,リスト!$E$4,IF(S176&lt;7,リスト!$E$5,リスト!$E$6))))</f>
        <v/>
      </c>
      <c r="AI176" s="192" t="str">
        <f t="shared" si="107"/>
        <v/>
      </c>
      <c r="AJ176" s="193" t="str">
        <f t="shared" si="108"/>
        <v/>
      </c>
      <c r="AK176" s="141" t="str">
        <f t="shared" si="109"/>
        <v/>
      </c>
      <c r="AL176" s="194" t="str">
        <f>IFERROR(IF(AD176="","",IF(AE176=リスト!$C$2,"－",ROUND((3.142/4*E176^2*(N176+K176+J176+I176+H176)-3.142/4*(0.82^2*H176+(0.82^2+G176^2)/2*J176+G176^2*K176+(G176^2+E176^2)/2*N176))*(U176*V176+(R176-U176)*W176)/R176,2))),"")</f>
        <v/>
      </c>
      <c r="AM176" s="195" t="str">
        <f>IFERROR(IF(AD176="","",IF(AE176=リスト!$C$2,T176,T176+AL176)),"")</f>
        <v/>
      </c>
      <c r="AN176" s="195" t="str">
        <f>IFERROR(IF(AD176="","",IF(AE176=リスト!$C$2,3.142*E176*U176*AA176*V176*U176/2*TAN(X176/180*3.142),3.142*G176*U176*AA176*V176*U176/2*TAN(X176/180*3.142))),"")</f>
        <v/>
      </c>
      <c r="AO176" s="196" t="str">
        <f t="shared" si="71"/>
        <v/>
      </c>
      <c r="AP176" s="196" t="str">
        <f>IFERROR(IF(AE176=リスト!$C$2,(1-3.142*(E176/((E176+1)*2))^2)*(R176-(1-V176/(Z176+AC176*(W176-Z176)))*U176-(AN176+AM176)/(3.142*(Z176+AC176*(W176-Z176)))*(2/E176)^2)*100,AW176*(AX176-AY176)*100),"")</f>
        <v/>
      </c>
      <c r="AQ176" s="197" t="str">
        <f t="shared" si="72"/>
        <v/>
      </c>
      <c r="AR176" s="195" t="str">
        <f t="shared" si="73"/>
        <v/>
      </c>
      <c r="AS176" s="195" t="str">
        <f t="shared" si="74"/>
        <v/>
      </c>
      <c r="AT176" s="195" t="str">
        <f t="shared" si="75"/>
        <v/>
      </c>
      <c r="AU176" s="193" t="str">
        <f t="shared" si="76"/>
        <v/>
      </c>
      <c r="AV176" s="193" t="str">
        <f>IF(OR(AD176=リスト!$B$3,AD176=リスト!$B$5,許容浮上量&lt;AP176),AD176,リスト!$B$5)</f>
        <v/>
      </c>
      <c r="AW176" s="198" t="str">
        <f t="shared" si="77"/>
        <v/>
      </c>
      <c r="AX176" s="199" t="str">
        <f t="shared" si="78"/>
        <v/>
      </c>
      <c r="AY176" s="205" t="str">
        <f t="shared" si="79"/>
        <v/>
      </c>
      <c r="AZ176" s="204" t="str">
        <f>IF(OR(BO176=リスト!$B$3,BO176=リスト!$B$5,BO176=""),"","10^-2")</f>
        <v/>
      </c>
      <c r="BA176" s="200" t="str">
        <f>IF(OR(BO176=リスト!$B$3,BO176=リスト!$B$5,BO176=""),"",2)</f>
        <v/>
      </c>
      <c r="BB176" s="195" t="str">
        <f>IFERROR(IF(OR(BO176=リスト!$B$3,BO176=リスト!$B$5,BO176=""),"",V176*U176+(R176-U176)/2*(W176-Z176)),"")</f>
        <v/>
      </c>
      <c r="BC176" s="195" t="str">
        <f>IF(OR(BO176=リスト!$B$3,BO176=リスト!$B$5,BO176=""),"",40)</f>
        <v/>
      </c>
      <c r="BD176" s="195" t="str">
        <f t="shared" si="80"/>
        <v/>
      </c>
      <c r="BE176" s="195" t="str">
        <f t="shared" si="81"/>
        <v/>
      </c>
      <c r="BF176" s="195" t="str">
        <f t="shared" si="82"/>
        <v/>
      </c>
      <c r="BG176" s="195" t="str">
        <f>IF(OR(BO176=リスト!$B$3,BO176=リスト!$B$5,BO176=""),"",0.6)</f>
        <v/>
      </c>
      <c r="BH176" s="201" t="str">
        <f>IF(OR(BO176=リスト!$B$3,BO176=リスト!$B$5,BO176=""),"",AG176)</f>
        <v/>
      </c>
      <c r="BI176" s="195" t="str">
        <f>IF(OR(BO176=リスト!$B$3,BO176=リスト!$B$5,BO176=""),"",AM176)</f>
        <v/>
      </c>
      <c r="BJ176" s="195" t="str">
        <f>IF(OR(BO176=リスト!$B$3,BO176=リスト!$B$5,BO176=""),"",AN176)</f>
        <v/>
      </c>
      <c r="BK176" s="202" t="str">
        <f>IFERROR(IF(BM176=リスト!$C$2,(1-3.142*(E176/(2*(E176+1)))^2)*(R176-(1-AG176*V176/(Z176+AG176*BG176*(W176-Z176)))*U176-(AN176+AM176)/(3.142*(Z176+AG176*BG176*(W176-Z176)))*(2/E176)^2)*100,(AW176*(BV176-BX176)*100)),"")</f>
        <v/>
      </c>
      <c r="BL176" s="202" t="str">
        <f>IFERROR(IF(BM176=リスト!$C$2,(1-3.142*(E176/(2*(E176+1)))^2)*(R176-(1-AG176*V176/(Z176+AG176*BG176*(W176-Z176)))*U176-(AN176+BF176+AM176)/(3.142*(Z176+AG176*BG176*(W176-Z176)))*(2/E176)^2)*100,(AW176*(BV176-BW176)*100)),"")</f>
        <v/>
      </c>
      <c r="BM176" s="193" t="str">
        <f>IF(OR(BO176=リスト!$B$3,BO176=リスト!$B$5),"",AU176)</f>
        <v/>
      </c>
      <c r="BN176" s="196" t="str">
        <f>IF(OR(BO176=リスト!$B$3,BO176=リスト!$B$5),"",AF176)</f>
        <v/>
      </c>
      <c r="BO176" s="193" t="str">
        <f t="shared" si="83"/>
        <v/>
      </c>
      <c r="BP176" s="193" t="str">
        <f>IF(OR(BO176=リスト!$B$3,BO176=リスト!$B$5,BO176=""),"",IF(許容浮上量+1&lt;=BK176,リスト!$F$2,リスト!$F$3))</f>
        <v/>
      </c>
      <c r="BQ176" s="202" t="str">
        <f>IF(OR(BO176=リスト!$B$3,BO176=リスト!$B$5,BO176=""),"",20)</f>
        <v/>
      </c>
      <c r="BR176" s="195" t="str">
        <f t="shared" si="84"/>
        <v/>
      </c>
      <c r="BS176" s="195" t="str">
        <f t="shared" si="85"/>
        <v/>
      </c>
      <c r="BT176" s="198" t="str">
        <f t="shared" si="86"/>
        <v/>
      </c>
      <c r="BU176" s="198" t="str">
        <f t="shared" si="87"/>
        <v/>
      </c>
      <c r="BV176" s="198" t="str">
        <f t="shared" si="88"/>
        <v/>
      </c>
      <c r="BW176" s="198" t="str">
        <f t="shared" si="89"/>
        <v/>
      </c>
      <c r="BX176" s="205" t="str">
        <f t="shared" si="90"/>
        <v/>
      </c>
      <c r="BY176" s="206" t="str">
        <f>IFERROR(IF(CC176=リスト!$C$2,(CH176-BZ176/(100*CG176))/CI176*CJ176-AN176-AM176,(CH176-BZ176/(100*AW176))/CI176*CJ176-AN176-AM176),"")</f>
        <v/>
      </c>
      <c r="BZ176" s="196" t="str">
        <f>IF(OR(CE176=リスト!$B$3,CE176=リスト!$B$5,CF176=リスト!$F$3,CE176=""),"",許容浮上量)</f>
        <v/>
      </c>
      <c r="CA176" s="198" t="str">
        <f>IF(OR(CE176=リスト!$B$3,CE176=リスト!$B$5,CF176=リスト!$F$3,CE176=""),"",CK176)</f>
        <v/>
      </c>
      <c r="CB176" s="196" t="str">
        <f t="shared" si="91"/>
        <v/>
      </c>
      <c r="CC176" s="193" t="str">
        <f>IF(OR(CE176=リスト!$B$3,CE176=リスト!$B$5,CF176=リスト!$F$3,CE176=""),"",BM176)</f>
        <v/>
      </c>
      <c r="CD176" s="196" t="str">
        <f>IF(OR(CE176=リスト!$B$3,CE176=リスト!$B$5,CF176=リスト!$F$3,CE176=""),"",AH176)</f>
        <v/>
      </c>
      <c r="CE176" s="193" t="str">
        <f t="shared" si="110"/>
        <v/>
      </c>
      <c r="CF176" s="193" t="str">
        <f t="shared" si="111"/>
        <v/>
      </c>
      <c r="CG176" s="198" t="str">
        <f t="shared" si="92"/>
        <v/>
      </c>
      <c r="CH176" s="198" t="str">
        <f t="shared" si="93"/>
        <v/>
      </c>
      <c r="CI176" s="198" t="str">
        <f t="shared" si="94"/>
        <v/>
      </c>
      <c r="CJ176" s="198" t="str">
        <f t="shared" si="95"/>
        <v/>
      </c>
      <c r="CK176" s="205" t="str">
        <f t="shared" si="96"/>
        <v/>
      </c>
      <c r="CL176" s="204" t="str">
        <f>IF(AND(CE176=リスト!$B$4,CF176=リスト!$F$2),リスト!$B$3,CE176)</f>
        <v/>
      </c>
      <c r="CM176" s="193" t="str">
        <f>IF(CL176=リスト!$B$3,"",IF(CL176=リスト!$B$5,"("&amp;リスト!$F$3&amp;")",CF176))</f>
        <v/>
      </c>
      <c r="CN176" s="196" t="str">
        <f>IF(CL176=リスト!$B$3,"",AF176)</f>
        <v/>
      </c>
      <c r="CO176" s="196" t="str">
        <f>IF(OR(CL176=リスト!$B$3,CL176=リスト!$B$5,CL176=リスト!$B$4),"",CD176)</f>
        <v/>
      </c>
      <c r="CP176" s="196" t="str">
        <f>IF(OR(CL176=リスト!$B$3,CL176=リスト!$B$5),"",IF(CB176&lt;40,40,CB176))</f>
        <v/>
      </c>
      <c r="CQ176" s="203" t="str">
        <f>IF(CL176=リスト!$B$5,リスト!$G$2,"")</f>
        <v/>
      </c>
    </row>
    <row r="177" spans="2:95" ht="26.25" customHeight="1">
      <c r="B177" s="243">
        <v>114</v>
      </c>
      <c r="C177" s="244"/>
      <c r="D177" s="245"/>
      <c r="E177" s="246"/>
      <c r="F177" s="246"/>
      <c r="G177" s="247" t="str">
        <f>IF(AE177=リスト!$C$2,"－",IF(AE177=リスト!$C$3,1.05,""))</f>
        <v/>
      </c>
      <c r="H177" s="246"/>
      <c r="I177" s="246"/>
      <c r="J177" s="246"/>
      <c r="K177" s="246"/>
      <c r="L177" s="246"/>
      <c r="M177" s="246"/>
      <c r="N177" s="246"/>
      <c r="O177" s="246"/>
      <c r="P177" s="246"/>
      <c r="Q177" s="246"/>
      <c r="R177" s="248">
        <f t="shared" si="97"/>
        <v>0</v>
      </c>
      <c r="S177" s="247" t="str">
        <f t="shared" si="98"/>
        <v/>
      </c>
      <c r="T177" s="247"/>
      <c r="U177" s="247"/>
      <c r="V177" s="245" t="str">
        <f t="shared" si="99"/>
        <v/>
      </c>
      <c r="W177" s="245" t="str">
        <f t="shared" si="100"/>
        <v/>
      </c>
      <c r="X177" s="245" t="str">
        <f t="shared" si="101"/>
        <v/>
      </c>
      <c r="Y177" s="245" t="str">
        <f t="shared" si="102"/>
        <v/>
      </c>
      <c r="Z177" s="249" t="str">
        <f t="shared" si="103"/>
        <v/>
      </c>
      <c r="AA177" s="250" t="str">
        <f t="shared" si="104"/>
        <v/>
      </c>
      <c r="AB177" s="250" t="str">
        <f t="shared" si="105"/>
        <v/>
      </c>
      <c r="AC177" s="251" t="str">
        <f t="shared" si="106"/>
        <v/>
      </c>
      <c r="AD177" s="252" t="str">
        <f>IF(OR(C177="",D177=""),"",IF(OR(10&lt;=S177,2.2&lt;F177),リスト!$B$3,IF(OR(D177=リスト!$A$2,F177&lt;0.9,S177&lt;=1.5),リスト!$B$4,リスト!$B$2)))</f>
        <v/>
      </c>
      <c r="AE177" s="253" t="str">
        <f>IF(OR(C177="",AD177=""),"",IF(N177="",リスト!$C$2,リスト!$C$3))</f>
        <v/>
      </c>
      <c r="AF177" s="254" t="str">
        <f>IF(OR(C177="",AD177=""),"",IF(D177&lt;=リスト!$A$5,リスト!$D$2,IF(D177=リスト!$A$6,リスト!$D$3,IF(D177=リスト!$A$7,リスト!$D$4,""))))</f>
        <v/>
      </c>
      <c r="AG177" s="255" t="str" cm="1">
        <f t="array" ref="AG177">IFERROR(INDEX(加味率リスト!$A$2:$J$25,MATCH(D177&amp;AF177,加味率リスト!$A$2:$A$25&amp;加味率リスト!$B$2:$B$25,0),10),"")</f>
        <v/>
      </c>
      <c r="AH177" s="256" t="str">
        <f>IF(S177="","",IF(S177&lt;3,リスト!$E$3,IF(S177&lt;5,リスト!$E$4,IF(S177&lt;7,リスト!$E$5,リスト!$E$6))))</f>
        <v/>
      </c>
      <c r="AI177" s="192" t="str">
        <f t="shared" si="107"/>
        <v/>
      </c>
      <c r="AJ177" s="193" t="str">
        <f t="shared" si="108"/>
        <v/>
      </c>
      <c r="AK177" s="141" t="str">
        <f t="shared" si="109"/>
        <v/>
      </c>
      <c r="AL177" s="194" t="str">
        <f>IFERROR(IF(AD177="","",IF(AE177=リスト!$C$2,"－",ROUND((3.142/4*E177^2*(N177+K177+J177+I177+H177)-3.142/4*(0.82^2*H177+(0.82^2+G177^2)/2*J177+G177^2*K177+(G177^2+E177^2)/2*N177))*(U177*V177+(R177-U177)*W177)/R177,2))),"")</f>
        <v/>
      </c>
      <c r="AM177" s="195" t="str">
        <f>IFERROR(IF(AD177="","",IF(AE177=リスト!$C$2,T177,T177+AL177)),"")</f>
        <v/>
      </c>
      <c r="AN177" s="195" t="str">
        <f>IFERROR(IF(AD177="","",IF(AE177=リスト!$C$2,3.142*E177*U177*AA177*V177*U177/2*TAN(X177/180*3.142),3.142*G177*U177*AA177*V177*U177/2*TAN(X177/180*3.142))),"")</f>
        <v/>
      </c>
      <c r="AO177" s="196" t="str">
        <f t="shared" si="71"/>
        <v/>
      </c>
      <c r="AP177" s="196" t="str">
        <f>IFERROR(IF(AE177=リスト!$C$2,(1-3.142*(E177/((E177+1)*2))^2)*(R177-(1-V177/(Z177+AC177*(W177-Z177)))*U177-(AN177+AM177)/(3.142*(Z177+AC177*(W177-Z177)))*(2/E177)^2)*100,AW177*(AX177-AY177)*100),"")</f>
        <v/>
      </c>
      <c r="AQ177" s="197" t="str">
        <f t="shared" si="72"/>
        <v/>
      </c>
      <c r="AR177" s="195" t="str">
        <f t="shared" si="73"/>
        <v/>
      </c>
      <c r="AS177" s="195" t="str">
        <f t="shared" si="74"/>
        <v/>
      </c>
      <c r="AT177" s="195" t="str">
        <f t="shared" si="75"/>
        <v/>
      </c>
      <c r="AU177" s="193" t="str">
        <f t="shared" si="76"/>
        <v/>
      </c>
      <c r="AV177" s="193" t="str">
        <f>IF(OR(AD177=リスト!$B$3,AD177=リスト!$B$5,許容浮上量&lt;AP177),AD177,リスト!$B$5)</f>
        <v/>
      </c>
      <c r="AW177" s="198" t="str">
        <f t="shared" si="77"/>
        <v/>
      </c>
      <c r="AX177" s="199" t="str">
        <f t="shared" si="78"/>
        <v/>
      </c>
      <c r="AY177" s="205" t="str">
        <f t="shared" si="79"/>
        <v/>
      </c>
      <c r="AZ177" s="204" t="str">
        <f>IF(OR(BO177=リスト!$B$3,BO177=リスト!$B$5,BO177=""),"","10^-2")</f>
        <v/>
      </c>
      <c r="BA177" s="200" t="str">
        <f>IF(OR(BO177=リスト!$B$3,BO177=リスト!$B$5,BO177=""),"",2)</f>
        <v/>
      </c>
      <c r="BB177" s="195" t="str">
        <f>IFERROR(IF(OR(BO177=リスト!$B$3,BO177=リスト!$B$5,BO177=""),"",V177*U177+(R177-U177)/2*(W177-Z177)),"")</f>
        <v/>
      </c>
      <c r="BC177" s="195" t="str">
        <f>IF(OR(BO177=リスト!$B$3,BO177=リスト!$B$5,BO177=""),"",40)</f>
        <v/>
      </c>
      <c r="BD177" s="195" t="str">
        <f t="shared" si="80"/>
        <v/>
      </c>
      <c r="BE177" s="195" t="str">
        <f t="shared" si="81"/>
        <v/>
      </c>
      <c r="BF177" s="195" t="str">
        <f t="shared" si="82"/>
        <v/>
      </c>
      <c r="BG177" s="195" t="str">
        <f>IF(OR(BO177=リスト!$B$3,BO177=リスト!$B$5,BO177=""),"",0.6)</f>
        <v/>
      </c>
      <c r="BH177" s="201" t="str">
        <f>IF(OR(BO177=リスト!$B$3,BO177=リスト!$B$5,BO177=""),"",AG177)</f>
        <v/>
      </c>
      <c r="BI177" s="195" t="str">
        <f>IF(OR(BO177=リスト!$B$3,BO177=リスト!$B$5,BO177=""),"",AM177)</f>
        <v/>
      </c>
      <c r="BJ177" s="195" t="str">
        <f>IF(OR(BO177=リスト!$B$3,BO177=リスト!$B$5,BO177=""),"",AN177)</f>
        <v/>
      </c>
      <c r="BK177" s="202" t="str">
        <f>IFERROR(IF(BM177=リスト!$C$2,(1-3.142*(E177/(2*(E177+1)))^2)*(R177-(1-AG177*V177/(Z177+AG177*BG177*(W177-Z177)))*U177-(AN177+AM177)/(3.142*(Z177+AG177*BG177*(W177-Z177)))*(2/E177)^2)*100,(AW177*(BV177-BX177)*100)),"")</f>
        <v/>
      </c>
      <c r="BL177" s="202" t="str">
        <f>IFERROR(IF(BM177=リスト!$C$2,(1-3.142*(E177/(2*(E177+1)))^2)*(R177-(1-AG177*V177/(Z177+AG177*BG177*(W177-Z177)))*U177-(AN177+BF177+AM177)/(3.142*(Z177+AG177*BG177*(W177-Z177)))*(2/E177)^2)*100,(AW177*(BV177-BW177)*100)),"")</f>
        <v/>
      </c>
      <c r="BM177" s="193" t="str">
        <f>IF(OR(BO177=リスト!$B$3,BO177=リスト!$B$5),"",AU177)</f>
        <v/>
      </c>
      <c r="BN177" s="196" t="str">
        <f>IF(OR(BO177=リスト!$B$3,BO177=リスト!$B$5),"",AF177)</f>
        <v/>
      </c>
      <c r="BO177" s="193" t="str">
        <f t="shared" si="83"/>
        <v/>
      </c>
      <c r="BP177" s="193" t="str">
        <f>IF(OR(BO177=リスト!$B$3,BO177=リスト!$B$5,BO177=""),"",IF(許容浮上量+1&lt;=BK177,リスト!$F$2,リスト!$F$3))</f>
        <v/>
      </c>
      <c r="BQ177" s="202" t="str">
        <f>IF(OR(BO177=リスト!$B$3,BO177=リスト!$B$5,BO177=""),"",20)</f>
        <v/>
      </c>
      <c r="BR177" s="195" t="str">
        <f t="shared" si="84"/>
        <v/>
      </c>
      <c r="BS177" s="195" t="str">
        <f t="shared" si="85"/>
        <v/>
      </c>
      <c r="BT177" s="198" t="str">
        <f t="shared" si="86"/>
        <v/>
      </c>
      <c r="BU177" s="198" t="str">
        <f t="shared" si="87"/>
        <v/>
      </c>
      <c r="BV177" s="198" t="str">
        <f t="shared" si="88"/>
        <v/>
      </c>
      <c r="BW177" s="198" t="str">
        <f t="shared" si="89"/>
        <v/>
      </c>
      <c r="BX177" s="205" t="str">
        <f t="shared" si="90"/>
        <v/>
      </c>
      <c r="BY177" s="206" t="str">
        <f>IFERROR(IF(CC177=リスト!$C$2,(CH177-BZ177/(100*CG177))/CI177*CJ177-AN177-AM177,(CH177-BZ177/(100*AW177))/CI177*CJ177-AN177-AM177),"")</f>
        <v/>
      </c>
      <c r="BZ177" s="196" t="str">
        <f>IF(OR(CE177=リスト!$B$3,CE177=リスト!$B$5,CF177=リスト!$F$3,CE177=""),"",許容浮上量)</f>
        <v/>
      </c>
      <c r="CA177" s="198" t="str">
        <f>IF(OR(CE177=リスト!$B$3,CE177=リスト!$B$5,CF177=リスト!$F$3,CE177=""),"",CK177)</f>
        <v/>
      </c>
      <c r="CB177" s="196" t="str">
        <f t="shared" si="91"/>
        <v/>
      </c>
      <c r="CC177" s="193" t="str">
        <f>IF(OR(CE177=リスト!$B$3,CE177=リスト!$B$5,CF177=リスト!$F$3,CE177=""),"",BM177)</f>
        <v/>
      </c>
      <c r="CD177" s="196" t="str">
        <f>IF(OR(CE177=リスト!$B$3,CE177=リスト!$B$5,CF177=リスト!$F$3,CE177=""),"",AH177)</f>
        <v/>
      </c>
      <c r="CE177" s="193" t="str">
        <f t="shared" si="110"/>
        <v/>
      </c>
      <c r="CF177" s="193" t="str">
        <f t="shared" si="111"/>
        <v/>
      </c>
      <c r="CG177" s="198" t="str">
        <f t="shared" si="92"/>
        <v/>
      </c>
      <c r="CH177" s="198" t="str">
        <f t="shared" si="93"/>
        <v/>
      </c>
      <c r="CI177" s="198" t="str">
        <f t="shared" si="94"/>
        <v/>
      </c>
      <c r="CJ177" s="198" t="str">
        <f t="shared" si="95"/>
        <v/>
      </c>
      <c r="CK177" s="205" t="str">
        <f t="shared" si="96"/>
        <v/>
      </c>
      <c r="CL177" s="204" t="str">
        <f>IF(AND(CE177=リスト!$B$4,CF177=リスト!$F$2),リスト!$B$3,CE177)</f>
        <v/>
      </c>
      <c r="CM177" s="193" t="str">
        <f>IF(CL177=リスト!$B$3,"",IF(CL177=リスト!$B$5,"("&amp;リスト!$F$3&amp;")",CF177))</f>
        <v/>
      </c>
      <c r="CN177" s="196" t="str">
        <f>IF(CL177=リスト!$B$3,"",AF177)</f>
        <v/>
      </c>
      <c r="CO177" s="196" t="str">
        <f>IF(OR(CL177=リスト!$B$3,CL177=リスト!$B$5,CL177=リスト!$B$4),"",CD177)</f>
        <v/>
      </c>
      <c r="CP177" s="196" t="str">
        <f>IF(OR(CL177=リスト!$B$3,CL177=リスト!$B$5),"",IF(CB177&lt;40,40,CB177))</f>
        <v/>
      </c>
      <c r="CQ177" s="203" t="str">
        <f>IF(CL177=リスト!$B$5,リスト!$G$2,"")</f>
        <v/>
      </c>
    </row>
    <row r="178" spans="2:95" ht="26.25" customHeight="1">
      <c r="B178" s="243">
        <v>115</v>
      </c>
      <c r="C178" s="244"/>
      <c r="D178" s="245"/>
      <c r="E178" s="246"/>
      <c r="F178" s="246"/>
      <c r="G178" s="247" t="str">
        <f>IF(AE178=リスト!$C$2,"－",IF(AE178=リスト!$C$3,1.05,""))</f>
        <v/>
      </c>
      <c r="H178" s="246"/>
      <c r="I178" s="246"/>
      <c r="J178" s="246"/>
      <c r="K178" s="246"/>
      <c r="L178" s="246"/>
      <c r="M178" s="246"/>
      <c r="N178" s="246"/>
      <c r="O178" s="246"/>
      <c r="P178" s="246"/>
      <c r="Q178" s="246"/>
      <c r="R178" s="248">
        <f t="shared" si="97"/>
        <v>0</v>
      </c>
      <c r="S178" s="247" t="str">
        <f t="shared" si="98"/>
        <v/>
      </c>
      <c r="T178" s="247"/>
      <c r="U178" s="247"/>
      <c r="V178" s="245" t="str">
        <f t="shared" si="99"/>
        <v/>
      </c>
      <c r="W178" s="245" t="str">
        <f t="shared" si="100"/>
        <v/>
      </c>
      <c r="X178" s="245" t="str">
        <f t="shared" si="101"/>
        <v/>
      </c>
      <c r="Y178" s="245" t="str">
        <f t="shared" si="102"/>
        <v/>
      </c>
      <c r="Z178" s="249" t="str">
        <f t="shared" si="103"/>
        <v/>
      </c>
      <c r="AA178" s="250" t="str">
        <f t="shared" si="104"/>
        <v/>
      </c>
      <c r="AB178" s="250" t="str">
        <f t="shared" si="105"/>
        <v/>
      </c>
      <c r="AC178" s="251" t="str">
        <f t="shared" si="106"/>
        <v/>
      </c>
      <c r="AD178" s="252" t="str">
        <f>IF(OR(C178="",D178=""),"",IF(OR(10&lt;=S178,2.2&lt;F178),リスト!$B$3,IF(OR(D178=リスト!$A$2,F178&lt;0.9,S178&lt;=1.5),リスト!$B$4,リスト!$B$2)))</f>
        <v/>
      </c>
      <c r="AE178" s="253" t="str">
        <f>IF(OR(C178="",AD178=""),"",IF(N178="",リスト!$C$2,リスト!$C$3))</f>
        <v/>
      </c>
      <c r="AF178" s="254" t="str">
        <f>IF(OR(C178="",AD178=""),"",IF(D178&lt;=リスト!$A$5,リスト!$D$2,IF(D178=リスト!$A$6,リスト!$D$3,IF(D178=リスト!$A$7,リスト!$D$4,""))))</f>
        <v/>
      </c>
      <c r="AG178" s="255" t="str" cm="1">
        <f t="array" ref="AG178">IFERROR(INDEX(加味率リスト!$A$2:$J$25,MATCH(D178&amp;AF178,加味率リスト!$A$2:$A$25&amp;加味率リスト!$B$2:$B$25,0),10),"")</f>
        <v/>
      </c>
      <c r="AH178" s="256" t="str">
        <f>IF(S178="","",IF(S178&lt;3,リスト!$E$3,IF(S178&lt;5,リスト!$E$4,IF(S178&lt;7,リスト!$E$5,リスト!$E$6))))</f>
        <v/>
      </c>
      <c r="AI178" s="192" t="str">
        <f t="shared" si="107"/>
        <v/>
      </c>
      <c r="AJ178" s="193" t="str">
        <f t="shared" si="108"/>
        <v/>
      </c>
      <c r="AK178" s="141" t="str">
        <f t="shared" si="109"/>
        <v/>
      </c>
      <c r="AL178" s="194" t="str">
        <f>IFERROR(IF(AD178="","",IF(AE178=リスト!$C$2,"－",ROUND((3.142/4*E178^2*(N178+K178+J178+I178+H178)-3.142/4*(0.82^2*H178+(0.82^2+G178^2)/2*J178+G178^2*K178+(G178^2+E178^2)/2*N178))*(U178*V178+(R178-U178)*W178)/R178,2))),"")</f>
        <v/>
      </c>
      <c r="AM178" s="195" t="str">
        <f>IFERROR(IF(AD178="","",IF(AE178=リスト!$C$2,T178,T178+AL178)),"")</f>
        <v/>
      </c>
      <c r="AN178" s="195" t="str">
        <f>IFERROR(IF(AD178="","",IF(AE178=リスト!$C$2,3.142*E178*U178*AA178*V178*U178/2*TAN(X178/180*3.142),3.142*G178*U178*AA178*V178*U178/2*TAN(X178/180*3.142))),"")</f>
        <v/>
      </c>
      <c r="AO178" s="196" t="str">
        <f t="shared" si="71"/>
        <v/>
      </c>
      <c r="AP178" s="196" t="str">
        <f>IFERROR(IF(AE178=リスト!$C$2,(1-3.142*(E178/((E178+1)*2))^2)*(R178-(1-V178/(Z178+AC178*(W178-Z178)))*U178-(AN178+AM178)/(3.142*(Z178+AC178*(W178-Z178)))*(2/E178)^2)*100,AW178*(AX178-AY178)*100),"")</f>
        <v/>
      </c>
      <c r="AQ178" s="197" t="str">
        <f t="shared" si="72"/>
        <v/>
      </c>
      <c r="AR178" s="195" t="str">
        <f t="shared" si="73"/>
        <v/>
      </c>
      <c r="AS178" s="195" t="str">
        <f t="shared" si="74"/>
        <v/>
      </c>
      <c r="AT178" s="195" t="str">
        <f t="shared" si="75"/>
        <v/>
      </c>
      <c r="AU178" s="193" t="str">
        <f t="shared" si="76"/>
        <v/>
      </c>
      <c r="AV178" s="193" t="str">
        <f>IF(OR(AD178=リスト!$B$3,AD178=リスト!$B$5,許容浮上量&lt;AP178),AD178,リスト!$B$5)</f>
        <v/>
      </c>
      <c r="AW178" s="198" t="str">
        <f t="shared" si="77"/>
        <v/>
      </c>
      <c r="AX178" s="199" t="str">
        <f t="shared" si="78"/>
        <v/>
      </c>
      <c r="AY178" s="205" t="str">
        <f t="shared" si="79"/>
        <v/>
      </c>
      <c r="AZ178" s="204" t="str">
        <f>IF(OR(BO178=リスト!$B$3,BO178=リスト!$B$5,BO178=""),"","10^-2")</f>
        <v/>
      </c>
      <c r="BA178" s="200" t="str">
        <f>IF(OR(BO178=リスト!$B$3,BO178=リスト!$B$5,BO178=""),"",2)</f>
        <v/>
      </c>
      <c r="BB178" s="195" t="str">
        <f>IFERROR(IF(OR(BO178=リスト!$B$3,BO178=リスト!$B$5,BO178=""),"",V178*U178+(R178-U178)/2*(W178-Z178)),"")</f>
        <v/>
      </c>
      <c r="BC178" s="195" t="str">
        <f>IF(OR(BO178=リスト!$B$3,BO178=リスト!$B$5,BO178=""),"",40)</f>
        <v/>
      </c>
      <c r="BD178" s="195" t="str">
        <f t="shared" si="80"/>
        <v/>
      </c>
      <c r="BE178" s="195" t="str">
        <f t="shared" si="81"/>
        <v/>
      </c>
      <c r="BF178" s="195" t="str">
        <f t="shared" si="82"/>
        <v/>
      </c>
      <c r="BG178" s="195" t="str">
        <f>IF(OR(BO178=リスト!$B$3,BO178=リスト!$B$5,BO178=""),"",0.6)</f>
        <v/>
      </c>
      <c r="BH178" s="201" t="str">
        <f>IF(OR(BO178=リスト!$B$3,BO178=リスト!$B$5,BO178=""),"",AG178)</f>
        <v/>
      </c>
      <c r="BI178" s="195" t="str">
        <f>IF(OR(BO178=リスト!$B$3,BO178=リスト!$B$5,BO178=""),"",AM178)</f>
        <v/>
      </c>
      <c r="BJ178" s="195" t="str">
        <f>IF(OR(BO178=リスト!$B$3,BO178=リスト!$B$5,BO178=""),"",AN178)</f>
        <v/>
      </c>
      <c r="BK178" s="202" t="str">
        <f>IFERROR(IF(BM178=リスト!$C$2,(1-3.142*(E178/(2*(E178+1)))^2)*(R178-(1-AG178*V178/(Z178+AG178*BG178*(W178-Z178)))*U178-(AN178+AM178)/(3.142*(Z178+AG178*BG178*(W178-Z178)))*(2/E178)^2)*100,(AW178*(BV178-BX178)*100)),"")</f>
        <v/>
      </c>
      <c r="BL178" s="202" t="str">
        <f>IFERROR(IF(BM178=リスト!$C$2,(1-3.142*(E178/(2*(E178+1)))^2)*(R178-(1-AG178*V178/(Z178+AG178*BG178*(W178-Z178)))*U178-(AN178+BF178+AM178)/(3.142*(Z178+AG178*BG178*(W178-Z178)))*(2/E178)^2)*100,(AW178*(BV178-BW178)*100)),"")</f>
        <v/>
      </c>
      <c r="BM178" s="193" t="str">
        <f>IF(OR(BO178=リスト!$B$3,BO178=リスト!$B$5),"",AU178)</f>
        <v/>
      </c>
      <c r="BN178" s="196" t="str">
        <f>IF(OR(BO178=リスト!$B$3,BO178=リスト!$B$5),"",AF178)</f>
        <v/>
      </c>
      <c r="BO178" s="193" t="str">
        <f t="shared" si="83"/>
        <v/>
      </c>
      <c r="BP178" s="193" t="str">
        <f>IF(OR(BO178=リスト!$B$3,BO178=リスト!$B$5,BO178=""),"",IF(許容浮上量+1&lt;=BK178,リスト!$F$2,リスト!$F$3))</f>
        <v/>
      </c>
      <c r="BQ178" s="202" t="str">
        <f>IF(OR(BO178=リスト!$B$3,BO178=リスト!$B$5,BO178=""),"",20)</f>
        <v/>
      </c>
      <c r="BR178" s="195" t="str">
        <f t="shared" si="84"/>
        <v/>
      </c>
      <c r="BS178" s="195" t="str">
        <f t="shared" si="85"/>
        <v/>
      </c>
      <c r="BT178" s="198" t="str">
        <f t="shared" si="86"/>
        <v/>
      </c>
      <c r="BU178" s="198" t="str">
        <f t="shared" si="87"/>
        <v/>
      </c>
      <c r="BV178" s="198" t="str">
        <f t="shared" si="88"/>
        <v/>
      </c>
      <c r="BW178" s="198" t="str">
        <f t="shared" si="89"/>
        <v/>
      </c>
      <c r="BX178" s="205" t="str">
        <f t="shared" si="90"/>
        <v/>
      </c>
      <c r="BY178" s="206" t="str">
        <f>IFERROR(IF(CC178=リスト!$C$2,(CH178-BZ178/(100*CG178))/CI178*CJ178-AN178-AM178,(CH178-BZ178/(100*AW178))/CI178*CJ178-AN178-AM178),"")</f>
        <v/>
      </c>
      <c r="BZ178" s="196" t="str">
        <f>IF(OR(CE178=リスト!$B$3,CE178=リスト!$B$5,CF178=リスト!$F$3,CE178=""),"",許容浮上量)</f>
        <v/>
      </c>
      <c r="CA178" s="198" t="str">
        <f>IF(OR(CE178=リスト!$B$3,CE178=リスト!$B$5,CF178=リスト!$F$3,CE178=""),"",CK178)</f>
        <v/>
      </c>
      <c r="CB178" s="196" t="str">
        <f t="shared" si="91"/>
        <v/>
      </c>
      <c r="CC178" s="193" t="str">
        <f>IF(OR(CE178=リスト!$B$3,CE178=リスト!$B$5,CF178=リスト!$F$3,CE178=""),"",BM178)</f>
        <v/>
      </c>
      <c r="CD178" s="196" t="str">
        <f>IF(OR(CE178=リスト!$B$3,CE178=リスト!$B$5,CF178=リスト!$F$3,CE178=""),"",AH178)</f>
        <v/>
      </c>
      <c r="CE178" s="193" t="str">
        <f t="shared" si="110"/>
        <v/>
      </c>
      <c r="CF178" s="193" t="str">
        <f t="shared" si="111"/>
        <v/>
      </c>
      <c r="CG178" s="198" t="str">
        <f t="shared" si="92"/>
        <v/>
      </c>
      <c r="CH178" s="198" t="str">
        <f t="shared" si="93"/>
        <v/>
      </c>
      <c r="CI178" s="198" t="str">
        <f t="shared" si="94"/>
        <v/>
      </c>
      <c r="CJ178" s="198" t="str">
        <f t="shared" si="95"/>
        <v/>
      </c>
      <c r="CK178" s="205" t="str">
        <f t="shared" si="96"/>
        <v/>
      </c>
      <c r="CL178" s="204" t="str">
        <f>IF(AND(CE178=リスト!$B$4,CF178=リスト!$F$2),リスト!$B$3,CE178)</f>
        <v/>
      </c>
      <c r="CM178" s="193" t="str">
        <f>IF(CL178=リスト!$B$3,"",IF(CL178=リスト!$B$5,"("&amp;リスト!$F$3&amp;")",CF178))</f>
        <v/>
      </c>
      <c r="CN178" s="196" t="str">
        <f>IF(CL178=リスト!$B$3,"",AF178)</f>
        <v/>
      </c>
      <c r="CO178" s="196" t="str">
        <f>IF(OR(CL178=リスト!$B$3,CL178=リスト!$B$5,CL178=リスト!$B$4),"",CD178)</f>
        <v/>
      </c>
      <c r="CP178" s="196" t="str">
        <f>IF(OR(CL178=リスト!$B$3,CL178=リスト!$B$5),"",IF(CB178&lt;40,40,CB178))</f>
        <v/>
      </c>
      <c r="CQ178" s="203" t="str">
        <f>IF(CL178=リスト!$B$5,リスト!$G$2,"")</f>
        <v/>
      </c>
    </row>
    <row r="179" spans="2:95" ht="26.25" customHeight="1">
      <c r="B179" s="243">
        <v>116</v>
      </c>
      <c r="C179" s="244"/>
      <c r="D179" s="245"/>
      <c r="E179" s="246"/>
      <c r="F179" s="246"/>
      <c r="G179" s="247" t="str">
        <f>IF(AE179=リスト!$C$2,"－",IF(AE179=リスト!$C$3,1.05,""))</f>
        <v/>
      </c>
      <c r="H179" s="246"/>
      <c r="I179" s="246"/>
      <c r="J179" s="246"/>
      <c r="K179" s="246"/>
      <c r="L179" s="246"/>
      <c r="M179" s="246"/>
      <c r="N179" s="246"/>
      <c r="O179" s="246"/>
      <c r="P179" s="246"/>
      <c r="Q179" s="246"/>
      <c r="R179" s="248">
        <f t="shared" si="97"/>
        <v>0</v>
      </c>
      <c r="S179" s="247" t="str">
        <f t="shared" si="98"/>
        <v/>
      </c>
      <c r="T179" s="247"/>
      <c r="U179" s="247"/>
      <c r="V179" s="245" t="str">
        <f t="shared" si="99"/>
        <v/>
      </c>
      <c r="W179" s="245" t="str">
        <f t="shared" si="100"/>
        <v/>
      </c>
      <c r="X179" s="245" t="str">
        <f t="shared" si="101"/>
        <v/>
      </c>
      <c r="Y179" s="245" t="str">
        <f t="shared" si="102"/>
        <v/>
      </c>
      <c r="Z179" s="249" t="str">
        <f t="shared" si="103"/>
        <v/>
      </c>
      <c r="AA179" s="250" t="str">
        <f t="shared" si="104"/>
        <v/>
      </c>
      <c r="AB179" s="250" t="str">
        <f t="shared" si="105"/>
        <v/>
      </c>
      <c r="AC179" s="251" t="str">
        <f t="shared" si="106"/>
        <v/>
      </c>
      <c r="AD179" s="252" t="str">
        <f>IF(OR(C179="",D179=""),"",IF(OR(10&lt;=S179,2.2&lt;F179),リスト!$B$3,IF(OR(D179=リスト!$A$2,F179&lt;0.9,S179&lt;=1.5),リスト!$B$4,リスト!$B$2)))</f>
        <v/>
      </c>
      <c r="AE179" s="253" t="str">
        <f>IF(OR(C179="",AD179=""),"",IF(N179="",リスト!$C$2,リスト!$C$3))</f>
        <v/>
      </c>
      <c r="AF179" s="254" t="str">
        <f>IF(OR(C179="",AD179=""),"",IF(D179&lt;=リスト!$A$5,リスト!$D$2,IF(D179=リスト!$A$6,リスト!$D$3,IF(D179=リスト!$A$7,リスト!$D$4,""))))</f>
        <v/>
      </c>
      <c r="AG179" s="255" t="str" cm="1">
        <f t="array" ref="AG179">IFERROR(INDEX(加味率リスト!$A$2:$J$25,MATCH(D179&amp;AF179,加味率リスト!$A$2:$A$25&amp;加味率リスト!$B$2:$B$25,0),10),"")</f>
        <v/>
      </c>
      <c r="AH179" s="256" t="str">
        <f>IF(S179="","",IF(S179&lt;3,リスト!$E$3,IF(S179&lt;5,リスト!$E$4,IF(S179&lt;7,リスト!$E$5,リスト!$E$6))))</f>
        <v/>
      </c>
      <c r="AI179" s="192" t="str">
        <f t="shared" si="107"/>
        <v/>
      </c>
      <c r="AJ179" s="193" t="str">
        <f t="shared" si="108"/>
        <v/>
      </c>
      <c r="AK179" s="141" t="str">
        <f t="shared" si="109"/>
        <v/>
      </c>
      <c r="AL179" s="194" t="str">
        <f>IFERROR(IF(AD179="","",IF(AE179=リスト!$C$2,"－",ROUND((3.142/4*E179^2*(N179+K179+J179+I179+H179)-3.142/4*(0.82^2*H179+(0.82^2+G179^2)/2*J179+G179^2*K179+(G179^2+E179^2)/2*N179))*(U179*V179+(R179-U179)*W179)/R179,2))),"")</f>
        <v/>
      </c>
      <c r="AM179" s="195" t="str">
        <f>IFERROR(IF(AD179="","",IF(AE179=リスト!$C$2,T179,T179+AL179)),"")</f>
        <v/>
      </c>
      <c r="AN179" s="195" t="str">
        <f>IFERROR(IF(AD179="","",IF(AE179=リスト!$C$2,3.142*E179*U179*AA179*V179*U179/2*TAN(X179/180*3.142),3.142*G179*U179*AA179*V179*U179/2*TAN(X179/180*3.142))),"")</f>
        <v/>
      </c>
      <c r="AO179" s="196" t="str">
        <f t="shared" si="71"/>
        <v/>
      </c>
      <c r="AP179" s="196" t="str">
        <f>IFERROR(IF(AE179=リスト!$C$2,(1-3.142*(E179/((E179+1)*2))^2)*(R179-(1-V179/(Z179+AC179*(W179-Z179)))*U179-(AN179+AM179)/(3.142*(Z179+AC179*(W179-Z179)))*(2/E179)^2)*100,AW179*(AX179-AY179)*100),"")</f>
        <v/>
      </c>
      <c r="AQ179" s="197" t="str">
        <f t="shared" si="72"/>
        <v/>
      </c>
      <c r="AR179" s="195" t="str">
        <f t="shared" si="73"/>
        <v/>
      </c>
      <c r="AS179" s="195" t="str">
        <f t="shared" si="74"/>
        <v/>
      </c>
      <c r="AT179" s="195" t="str">
        <f t="shared" si="75"/>
        <v/>
      </c>
      <c r="AU179" s="193" t="str">
        <f t="shared" si="76"/>
        <v/>
      </c>
      <c r="AV179" s="193" t="str">
        <f>IF(OR(AD179=リスト!$B$3,AD179=リスト!$B$5,許容浮上量&lt;AP179),AD179,リスト!$B$5)</f>
        <v/>
      </c>
      <c r="AW179" s="198" t="str">
        <f t="shared" si="77"/>
        <v/>
      </c>
      <c r="AX179" s="199" t="str">
        <f t="shared" si="78"/>
        <v/>
      </c>
      <c r="AY179" s="205" t="str">
        <f t="shared" si="79"/>
        <v/>
      </c>
      <c r="AZ179" s="204" t="str">
        <f>IF(OR(BO179=リスト!$B$3,BO179=リスト!$B$5,BO179=""),"","10^-2")</f>
        <v/>
      </c>
      <c r="BA179" s="200" t="str">
        <f>IF(OR(BO179=リスト!$B$3,BO179=リスト!$B$5,BO179=""),"",2)</f>
        <v/>
      </c>
      <c r="BB179" s="195" t="str">
        <f>IFERROR(IF(OR(BO179=リスト!$B$3,BO179=リスト!$B$5,BO179=""),"",V179*U179+(R179-U179)/2*(W179-Z179)),"")</f>
        <v/>
      </c>
      <c r="BC179" s="195" t="str">
        <f>IF(OR(BO179=リスト!$B$3,BO179=リスト!$B$5,BO179=""),"",40)</f>
        <v/>
      </c>
      <c r="BD179" s="195" t="str">
        <f t="shared" si="80"/>
        <v/>
      </c>
      <c r="BE179" s="195" t="str">
        <f t="shared" si="81"/>
        <v/>
      </c>
      <c r="BF179" s="195" t="str">
        <f t="shared" si="82"/>
        <v/>
      </c>
      <c r="BG179" s="195" t="str">
        <f>IF(OR(BO179=リスト!$B$3,BO179=リスト!$B$5,BO179=""),"",0.6)</f>
        <v/>
      </c>
      <c r="BH179" s="201" t="str">
        <f>IF(OR(BO179=リスト!$B$3,BO179=リスト!$B$5,BO179=""),"",AG179)</f>
        <v/>
      </c>
      <c r="BI179" s="195" t="str">
        <f>IF(OR(BO179=リスト!$B$3,BO179=リスト!$B$5,BO179=""),"",AM179)</f>
        <v/>
      </c>
      <c r="BJ179" s="195" t="str">
        <f>IF(OR(BO179=リスト!$B$3,BO179=リスト!$B$5,BO179=""),"",AN179)</f>
        <v/>
      </c>
      <c r="BK179" s="202" t="str">
        <f>IFERROR(IF(BM179=リスト!$C$2,(1-3.142*(E179/(2*(E179+1)))^2)*(R179-(1-AG179*V179/(Z179+AG179*BG179*(W179-Z179)))*U179-(AN179+AM179)/(3.142*(Z179+AG179*BG179*(W179-Z179)))*(2/E179)^2)*100,(AW179*(BV179-BX179)*100)),"")</f>
        <v/>
      </c>
      <c r="BL179" s="202" t="str">
        <f>IFERROR(IF(BM179=リスト!$C$2,(1-3.142*(E179/(2*(E179+1)))^2)*(R179-(1-AG179*V179/(Z179+AG179*BG179*(W179-Z179)))*U179-(AN179+BF179+AM179)/(3.142*(Z179+AG179*BG179*(W179-Z179)))*(2/E179)^2)*100,(AW179*(BV179-BW179)*100)),"")</f>
        <v/>
      </c>
      <c r="BM179" s="193" t="str">
        <f>IF(OR(BO179=リスト!$B$3,BO179=リスト!$B$5),"",AU179)</f>
        <v/>
      </c>
      <c r="BN179" s="196" t="str">
        <f>IF(OR(BO179=リスト!$B$3,BO179=リスト!$B$5),"",AF179)</f>
        <v/>
      </c>
      <c r="BO179" s="193" t="str">
        <f t="shared" si="83"/>
        <v/>
      </c>
      <c r="BP179" s="193" t="str">
        <f>IF(OR(BO179=リスト!$B$3,BO179=リスト!$B$5,BO179=""),"",IF(許容浮上量+1&lt;=BK179,リスト!$F$2,リスト!$F$3))</f>
        <v/>
      </c>
      <c r="BQ179" s="202" t="str">
        <f>IF(OR(BO179=リスト!$B$3,BO179=リスト!$B$5,BO179=""),"",20)</f>
        <v/>
      </c>
      <c r="BR179" s="195" t="str">
        <f t="shared" si="84"/>
        <v/>
      </c>
      <c r="BS179" s="195" t="str">
        <f t="shared" si="85"/>
        <v/>
      </c>
      <c r="BT179" s="198" t="str">
        <f t="shared" si="86"/>
        <v/>
      </c>
      <c r="BU179" s="198" t="str">
        <f t="shared" si="87"/>
        <v/>
      </c>
      <c r="BV179" s="198" t="str">
        <f t="shared" si="88"/>
        <v/>
      </c>
      <c r="BW179" s="198" t="str">
        <f t="shared" si="89"/>
        <v/>
      </c>
      <c r="BX179" s="205" t="str">
        <f t="shared" si="90"/>
        <v/>
      </c>
      <c r="BY179" s="206" t="str">
        <f>IFERROR(IF(CC179=リスト!$C$2,(CH179-BZ179/(100*CG179))/CI179*CJ179-AN179-AM179,(CH179-BZ179/(100*AW179))/CI179*CJ179-AN179-AM179),"")</f>
        <v/>
      </c>
      <c r="BZ179" s="196" t="str">
        <f>IF(OR(CE179=リスト!$B$3,CE179=リスト!$B$5,CF179=リスト!$F$3,CE179=""),"",許容浮上量)</f>
        <v/>
      </c>
      <c r="CA179" s="198" t="str">
        <f>IF(OR(CE179=リスト!$B$3,CE179=リスト!$B$5,CF179=リスト!$F$3,CE179=""),"",CK179)</f>
        <v/>
      </c>
      <c r="CB179" s="196" t="str">
        <f t="shared" si="91"/>
        <v/>
      </c>
      <c r="CC179" s="193" t="str">
        <f>IF(OR(CE179=リスト!$B$3,CE179=リスト!$B$5,CF179=リスト!$F$3,CE179=""),"",BM179)</f>
        <v/>
      </c>
      <c r="CD179" s="196" t="str">
        <f>IF(OR(CE179=リスト!$B$3,CE179=リスト!$B$5,CF179=リスト!$F$3,CE179=""),"",AH179)</f>
        <v/>
      </c>
      <c r="CE179" s="193" t="str">
        <f t="shared" si="110"/>
        <v/>
      </c>
      <c r="CF179" s="193" t="str">
        <f t="shared" si="111"/>
        <v/>
      </c>
      <c r="CG179" s="198" t="str">
        <f t="shared" si="92"/>
        <v/>
      </c>
      <c r="CH179" s="198" t="str">
        <f t="shared" si="93"/>
        <v/>
      </c>
      <c r="CI179" s="198" t="str">
        <f t="shared" si="94"/>
        <v/>
      </c>
      <c r="CJ179" s="198" t="str">
        <f t="shared" si="95"/>
        <v/>
      </c>
      <c r="CK179" s="205" t="str">
        <f t="shared" si="96"/>
        <v/>
      </c>
      <c r="CL179" s="204" t="str">
        <f>IF(AND(CE179=リスト!$B$4,CF179=リスト!$F$2),リスト!$B$3,CE179)</f>
        <v/>
      </c>
      <c r="CM179" s="193" t="str">
        <f>IF(CL179=リスト!$B$3,"",IF(CL179=リスト!$B$5,"("&amp;リスト!$F$3&amp;")",CF179))</f>
        <v/>
      </c>
      <c r="CN179" s="196" t="str">
        <f>IF(CL179=リスト!$B$3,"",AF179)</f>
        <v/>
      </c>
      <c r="CO179" s="196" t="str">
        <f>IF(OR(CL179=リスト!$B$3,CL179=リスト!$B$5,CL179=リスト!$B$4),"",CD179)</f>
        <v/>
      </c>
      <c r="CP179" s="196" t="str">
        <f>IF(OR(CL179=リスト!$B$3,CL179=リスト!$B$5),"",IF(CB179&lt;40,40,CB179))</f>
        <v/>
      </c>
      <c r="CQ179" s="203" t="str">
        <f>IF(CL179=リスト!$B$5,リスト!$G$2,"")</f>
        <v/>
      </c>
    </row>
    <row r="180" spans="2:95" ht="26.25" customHeight="1">
      <c r="B180" s="243">
        <v>117</v>
      </c>
      <c r="C180" s="244"/>
      <c r="D180" s="245"/>
      <c r="E180" s="246"/>
      <c r="F180" s="246"/>
      <c r="G180" s="247" t="str">
        <f>IF(AE180=リスト!$C$2,"－",IF(AE180=リスト!$C$3,1.05,""))</f>
        <v/>
      </c>
      <c r="H180" s="246"/>
      <c r="I180" s="246"/>
      <c r="J180" s="246"/>
      <c r="K180" s="246"/>
      <c r="L180" s="246"/>
      <c r="M180" s="246"/>
      <c r="N180" s="246"/>
      <c r="O180" s="246"/>
      <c r="P180" s="246"/>
      <c r="Q180" s="246"/>
      <c r="R180" s="248">
        <f t="shared" si="97"/>
        <v>0</v>
      </c>
      <c r="S180" s="247" t="str">
        <f t="shared" si="98"/>
        <v/>
      </c>
      <c r="T180" s="247"/>
      <c r="U180" s="247"/>
      <c r="V180" s="245" t="str">
        <f t="shared" si="99"/>
        <v/>
      </c>
      <c r="W180" s="245" t="str">
        <f t="shared" si="100"/>
        <v/>
      </c>
      <c r="X180" s="245" t="str">
        <f t="shared" si="101"/>
        <v/>
      </c>
      <c r="Y180" s="245" t="str">
        <f t="shared" si="102"/>
        <v/>
      </c>
      <c r="Z180" s="249" t="str">
        <f t="shared" si="103"/>
        <v/>
      </c>
      <c r="AA180" s="250" t="str">
        <f t="shared" si="104"/>
        <v/>
      </c>
      <c r="AB180" s="250" t="str">
        <f t="shared" si="105"/>
        <v/>
      </c>
      <c r="AC180" s="251" t="str">
        <f t="shared" si="106"/>
        <v/>
      </c>
      <c r="AD180" s="252" t="str">
        <f>IF(OR(C180="",D180=""),"",IF(OR(10&lt;=S180,2.2&lt;F180),リスト!$B$3,IF(OR(D180=リスト!$A$2,F180&lt;0.9,S180&lt;=1.5),リスト!$B$4,リスト!$B$2)))</f>
        <v/>
      </c>
      <c r="AE180" s="253" t="str">
        <f>IF(OR(C180="",AD180=""),"",IF(N180="",リスト!$C$2,リスト!$C$3))</f>
        <v/>
      </c>
      <c r="AF180" s="254" t="str">
        <f>IF(OR(C180="",AD180=""),"",IF(D180&lt;=リスト!$A$5,リスト!$D$2,IF(D180=リスト!$A$6,リスト!$D$3,IF(D180=リスト!$A$7,リスト!$D$4,""))))</f>
        <v/>
      </c>
      <c r="AG180" s="255" t="str" cm="1">
        <f t="array" ref="AG180">IFERROR(INDEX(加味率リスト!$A$2:$J$25,MATCH(D180&amp;AF180,加味率リスト!$A$2:$A$25&amp;加味率リスト!$B$2:$B$25,0),10),"")</f>
        <v/>
      </c>
      <c r="AH180" s="256" t="str">
        <f>IF(S180="","",IF(S180&lt;3,リスト!$E$3,IF(S180&lt;5,リスト!$E$4,IF(S180&lt;7,リスト!$E$5,リスト!$E$6))))</f>
        <v/>
      </c>
      <c r="AI180" s="192" t="str">
        <f t="shared" si="107"/>
        <v/>
      </c>
      <c r="AJ180" s="193" t="str">
        <f t="shared" si="108"/>
        <v/>
      </c>
      <c r="AK180" s="141" t="str">
        <f t="shared" si="109"/>
        <v/>
      </c>
      <c r="AL180" s="194" t="str">
        <f>IFERROR(IF(AD180="","",IF(AE180=リスト!$C$2,"－",ROUND((3.142/4*E180^2*(N180+K180+J180+I180+H180)-3.142/4*(0.82^2*H180+(0.82^2+G180^2)/2*J180+G180^2*K180+(G180^2+E180^2)/2*N180))*(U180*V180+(R180-U180)*W180)/R180,2))),"")</f>
        <v/>
      </c>
      <c r="AM180" s="195" t="str">
        <f>IFERROR(IF(AD180="","",IF(AE180=リスト!$C$2,T180,T180+AL180)),"")</f>
        <v/>
      </c>
      <c r="AN180" s="195" t="str">
        <f>IFERROR(IF(AD180="","",IF(AE180=リスト!$C$2,3.142*E180*U180*AA180*V180*U180/2*TAN(X180/180*3.142),3.142*G180*U180*AA180*V180*U180/2*TAN(X180/180*3.142))),"")</f>
        <v/>
      </c>
      <c r="AO180" s="196" t="str">
        <f t="shared" si="71"/>
        <v/>
      </c>
      <c r="AP180" s="196" t="str">
        <f>IFERROR(IF(AE180=リスト!$C$2,(1-3.142*(E180/((E180+1)*2))^2)*(R180-(1-V180/(Z180+AC180*(W180-Z180)))*U180-(AN180+AM180)/(3.142*(Z180+AC180*(W180-Z180)))*(2/E180)^2)*100,AW180*(AX180-AY180)*100),"")</f>
        <v/>
      </c>
      <c r="AQ180" s="197" t="str">
        <f t="shared" si="72"/>
        <v/>
      </c>
      <c r="AR180" s="195" t="str">
        <f t="shared" si="73"/>
        <v/>
      </c>
      <c r="AS180" s="195" t="str">
        <f t="shared" si="74"/>
        <v/>
      </c>
      <c r="AT180" s="195" t="str">
        <f t="shared" si="75"/>
        <v/>
      </c>
      <c r="AU180" s="193" t="str">
        <f t="shared" si="76"/>
        <v/>
      </c>
      <c r="AV180" s="193" t="str">
        <f>IF(OR(AD180=リスト!$B$3,AD180=リスト!$B$5,許容浮上量&lt;AP180),AD180,リスト!$B$5)</f>
        <v/>
      </c>
      <c r="AW180" s="198" t="str">
        <f t="shared" si="77"/>
        <v/>
      </c>
      <c r="AX180" s="199" t="str">
        <f t="shared" si="78"/>
        <v/>
      </c>
      <c r="AY180" s="205" t="str">
        <f t="shared" si="79"/>
        <v/>
      </c>
      <c r="AZ180" s="204" t="str">
        <f>IF(OR(BO180=リスト!$B$3,BO180=リスト!$B$5,BO180=""),"","10^-2")</f>
        <v/>
      </c>
      <c r="BA180" s="200" t="str">
        <f>IF(OR(BO180=リスト!$B$3,BO180=リスト!$B$5,BO180=""),"",2)</f>
        <v/>
      </c>
      <c r="BB180" s="195" t="str">
        <f>IFERROR(IF(OR(BO180=リスト!$B$3,BO180=リスト!$B$5,BO180=""),"",V180*U180+(R180-U180)/2*(W180-Z180)),"")</f>
        <v/>
      </c>
      <c r="BC180" s="195" t="str">
        <f>IF(OR(BO180=リスト!$B$3,BO180=リスト!$B$5,BO180=""),"",40)</f>
        <v/>
      </c>
      <c r="BD180" s="195" t="str">
        <f t="shared" si="80"/>
        <v/>
      </c>
      <c r="BE180" s="195" t="str">
        <f t="shared" si="81"/>
        <v/>
      </c>
      <c r="BF180" s="195" t="str">
        <f t="shared" si="82"/>
        <v/>
      </c>
      <c r="BG180" s="195" t="str">
        <f>IF(OR(BO180=リスト!$B$3,BO180=リスト!$B$5,BO180=""),"",0.6)</f>
        <v/>
      </c>
      <c r="BH180" s="201" t="str">
        <f>IF(OR(BO180=リスト!$B$3,BO180=リスト!$B$5,BO180=""),"",AG180)</f>
        <v/>
      </c>
      <c r="BI180" s="195" t="str">
        <f>IF(OR(BO180=リスト!$B$3,BO180=リスト!$B$5,BO180=""),"",AM180)</f>
        <v/>
      </c>
      <c r="BJ180" s="195" t="str">
        <f>IF(OR(BO180=リスト!$B$3,BO180=リスト!$B$5,BO180=""),"",AN180)</f>
        <v/>
      </c>
      <c r="BK180" s="202" t="str">
        <f>IFERROR(IF(BM180=リスト!$C$2,(1-3.142*(E180/(2*(E180+1)))^2)*(R180-(1-AG180*V180/(Z180+AG180*BG180*(W180-Z180)))*U180-(AN180+AM180)/(3.142*(Z180+AG180*BG180*(W180-Z180)))*(2/E180)^2)*100,(AW180*(BV180-BX180)*100)),"")</f>
        <v/>
      </c>
      <c r="BL180" s="202" t="str">
        <f>IFERROR(IF(BM180=リスト!$C$2,(1-3.142*(E180/(2*(E180+1)))^2)*(R180-(1-AG180*V180/(Z180+AG180*BG180*(W180-Z180)))*U180-(AN180+BF180+AM180)/(3.142*(Z180+AG180*BG180*(W180-Z180)))*(2/E180)^2)*100,(AW180*(BV180-BW180)*100)),"")</f>
        <v/>
      </c>
      <c r="BM180" s="193" t="str">
        <f>IF(OR(BO180=リスト!$B$3,BO180=リスト!$B$5),"",AU180)</f>
        <v/>
      </c>
      <c r="BN180" s="196" t="str">
        <f>IF(OR(BO180=リスト!$B$3,BO180=リスト!$B$5),"",AF180)</f>
        <v/>
      </c>
      <c r="BO180" s="193" t="str">
        <f t="shared" si="83"/>
        <v/>
      </c>
      <c r="BP180" s="193" t="str">
        <f>IF(OR(BO180=リスト!$B$3,BO180=リスト!$B$5,BO180=""),"",IF(許容浮上量+1&lt;=BK180,リスト!$F$2,リスト!$F$3))</f>
        <v/>
      </c>
      <c r="BQ180" s="202" t="str">
        <f>IF(OR(BO180=リスト!$B$3,BO180=リスト!$B$5,BO180=""),"",20)</f>
        <v/>
      </c>
      <c r="BR180" s="195" t="str">
        <f t="shared" si="84"/>
        <v/>
      </c>
      <c r="BS180" s="195" t="str">
        <f t="shared" si="85"/>
        <v/>
      </c>
      <c r="BT180" s="198" t="str">
        <f t="shared" si="86"/>
        <v/>
      </c>
      <c r="BU180" s="198" t="str">
        <f t="shared" si="87"/>
        <v/>
      </c>
      <c r="BV180" s="198" t="str">
        <f t="shared" si="88"/>
        <v/>
      </c>
      <c r="BW180" s="198" t="str">
        <f t="shared" si="89"/>
        <v/>
      </c>
      <c r="BX180" s="205" t="str">
        <f t="shared" si="90"/>
        <v/>
      </c>
      <c r="BY180" s="206" t="str">
        <f>IFERROR(IF(CC180=リスト!$C$2,(CH180-BZ180/(100*CG180))/CI180*CJ180-AN180-AM180,(CH180-BZ180/(100*AW180))/CI180*CJ180-AN180-AM180),"")</f>
        <v/>
      </c>
      <c r="BZ180" s="196" t="str">
        <f>IF(OR(CE180=リスト!$B$3,CE180=リスト!$B$5,CF180=リスト!$F$3,CE180=""),"",許容浮上量)</f>
        <v/>
      </c>
      <c r="CA180" s="198" t="str">
        <f>IF(OR(CE180=リスト!$B$3,CE180=リスト!$B$5,CF180=リスト!$F$3,CE180=""),"",CK180)</f>
        <v/>
      </c>
      <c r="CB180" s="196" t="str">
        <f t="shared" si="91"/>
        <v/>
      </c>
      <c r="CC180" s="193" t="str">
        <f>IF(OR(CE180=リスト!$B$3,CE180=リスト!$B$5,CF180=リスト!$F$3,CE180=""),"",BM180)</f>
        <v/>
      </c>
      <c r="CD180" s="196" t="str">
        <f>IF(OR(CE180=リスト!$B$3,CE180=リスト!$B$5,CF180=リスト!$F$3,CE180=""),"",AH180)</f>
        <v/>
      </c>
      <c r="CE180" s="193" t="str">
        <f t="shared" si="110"/>
        <v/>
      </c>
      <c r="CF180" s="193" t="str">
        <f t="shared" si="111"/>
        <v/>
      </c>
      <c r="CG180" s="198" t="str">
        <f t="shared" si="92"/>
        <v/>
      </c>
      <c r="CH180" s="198" t="str">
        <f t="shared" si="93"/>
        <v/>
      </c>
      <c r="CI180" s="198" t="str">
        <f t="shared" si="94"/>
        <v/>
      </c>
      <c r="CJ180" s="198" t="str">
        <f t="shared" si="95"/>
        <v/>
      </c>
      <c r="CK180" s="205" t="str">
        <f t="shared" si="96"/>
        <v/>
      </c>
      <c r="CL180" s="204" t="str">
        <f>IF(AND(CE180=リスト!$B$4,CF180=リスト!$F$2),リスト!$B$3,CE180)</f>
        <v/>
      </c>
      <c r="CM180" s="193" t="str">
        <f>IF(CL180=リスト!$B$3,"",IF(CL180=リスト!$B$5,"("&amp;リスト!$F$3&amp;")",CF180))</f>
        <v/>
      </c>
      <c r="CN180" s="196" t="str">
        <f>IF(CL180=リスト!$B$3,"",AF180)</f>
        <v/>
      </c>
      <c r="CO180" s="196" t="str">
        <f>IF(OR(CL180=リスト!$B$3,CL180=リスト!$B$5,CL180=リスト!$B$4),"",CD180)</f>
        <v/>
      </c>
      <c r="CP180" s="196" t="str">
        <f>IF(OR(CL180=リスト!$B$3,CL180=リスト!$B$5),"",IF(CB180&lt;40,40,CB180))</f>
        <v/>
      </c>
      <c r="CQ180" s="203" t="str">
        <f>IF(CL180=リスト!$B$5,リスト!$G$2,"")</f>
        <v/>
      </c>
    </row>
    <row r="181" spans="2:95" ht="26.25" customHeight="1">
      <c r="B181" s="243">
        <v>118</v>
      </c>
      <c r="C181" s="244"/>
      <c r="D181" s="245"/>
      <c r="E181" s="246"/>
      <c r="F181" s="246"/>
      <c r="G181" s="247" t="str">
        <f>IF(AE181=リスト!$C$2,"－",IF(AE181=リスト!$C$3,1.05,""))</f>
        <v/>
      </c>
      <c r="H181" s="246"/>
      <c r="I181" s="246"/>
      <c r="J181" s="246"/>
      <c r="K181" s="246"/>
      <c r="L181" s="246"/>
      <c r="M181" s="246"/>
      <c r="N181" s="246"/>
      <c r="O181" s="246"/>
      <c r="P181" s="246"/>
      <c r="Q181" s="246"/>
      <c r="R181" s="248">
        <f t="shared" si="97"/>
        <v>0</v>
      </c>
      <c r="S181" s="247" t="str">
        <f t="shared" si="98"/>
        <v/>
      </c>
      <c r="T181" s="247"/>
      <c r="U181" s="247"/>
      <c r="V181" s="245" t="str">
        <f t="shared" si="99"/>
        <v/>
      </c>
      <c r="W181" s="245" t="str">
        <f t="shared" si="100"/>
        <v/>
      </c>
      <c r="X181" s="245" t="str">
        <f t="shared" si="101"/>
        <v/>
      </c>
      <c r="Y181" s="245" t="str">
        <f t="shared" si="102"/>
        <v/>
      </c>
      <c r="Z181" s="249" t="str">
        <f t="shared" si="103"/>
        <v/>
      </c>
      <c r="AA181" s="250" t="str">
        <f t="shared" si="104"/>
        <v/>
      </c>
      <c r="AB181" s="250" t="str">
        <f t="shared" si="105"/>
        <v/>
      </c>
      <c r="AC181" s="251" t="str">
        <f t="shared" si="106"/>
        <v/>
      </c>
      <c r="AD181" s="252" t="str">
        <f>IF(OR(C181="",D181=""),"",IF(OR(10&lt;=S181,2.2&lt;F181),リスト!$B$3,IF(OR(D181=リスト!$A$2,F181&lt;0.9,S181&lt;=1.5),リスト!$B$4,リスト!$B$2)))</f>
        <v/>
      </c>
      <c r="AE181" s="253" t="str">
        <f>IF(OR(C181="",AD181=""),"",IF(N181="",リスト!$C$2,リスト!$C$3))</f>
        <v/>
      </c>
      <c r="AF181" s="254" t="str">
        <f>IF(OR(C181="",AD181=""),"",IF(D181&lt;=リスト!$A$5,リスト!$D$2,IF(D181=リスト!$A$6,リスト!$D$3,IF(D181=リスト!$A$7,リスト!$D$4,""))))</f>
        <v/>
      </c>
      <c r="AG181" s="255" t="str" cm="1">
        <f t="array" ref="AG181">IFERROR(INDEX(加味率リスト!$A$2:$J$25,MATCH(D181&amp;AF181,加味率リスト!$A$2:$A$25&amp;加味率リスト!$B$2:$B$25,0),10),"")</f>
        <v/>
      </c>
      <c r="AH181" s="256" t="str">
        <f>IF(S181="","",IF(S181&lt;3,リスト!$E$3,IF(S181&lt;5,リスト!$E$4,IF(S181&lt;7,リスト!$E$5,リスト!$E$6))))</f>
        <v/>
      </c>
      <c r="AI181" s="192" t="str">
        <f t="shared" si="107"/>
        <v/>
      </c>
      <c r="AJ181" s="193" t="str">
        <f t="shared" si="108"/>
        <v/>
      </c>
      <c r="AK181" s="141" t="str">
        <f t="shared" si="109"/>
        <v/>
      </c>
      <c r="AL181" s="194" t="str">
        <f>IFERROR(IF(AD181="","",IF(AE181=リスト!$C$2,"－",ROUND((3.142/4*E181^2*(N181+K181+J181+I181+H181)-3.142/4*(0.82^2*H181+(0.82^2+G181^2)/2*J181+G181^2*K181+(G181^2+E181^2)/2*N181))*(U181*V181+(R181-U181)*W181)/R181,2))),"")</f>
        <v/>
      </c>
      <c r="AM181" s="195" t="str">
        <f>IFERROR(IF(AD181="","",IF(AE181=リスト!$C$2,T181,T181+AL181)),"")</f>
        <v/>
      </c>
      <c r="AN181" s="195" t="str">
        <f>IFERROR(IF(AD181="","",IF(AE181=リスト!$C$2,3.142*E181*U181*AA181*V181*U181/2*TAN(X181/180*3.142),3.142*G181*U181*AA181*V181*U181/2*TAN(X181/180*3.142))),"")</f>
        <v/>
      </c>
      <c r="AO181" s="196" t="str">
        <f t="shared" si="71"/>
        <v/>
      </c>
      <c r="AP181" s="196" t="str">
        <f>IFERROR(IF(AE181=リスト!$C$2,(1-3.142*(E181/((E181+1)*2))^2)*(R181-(1-V181/(Z181+AC181*(W181-Z181)))*U181-(AN181+AM181)/(3.142*(Z181+AC181*(W181-Z181)))*(2/E181)^2)*100,AW181*(AX181-AY181)*100),"")</f>
        <v/>
      </c>
      <c r="AQ181" s="197" t="str">
        <f t="shared" si="72"/>
        <v/>
      </c>
      <c r="AR181" s="195" t="str">
        <f t="shared" si="73"/>
        <v/>
      </c>
      <c r="AS181" s="195" t="str">
        <f t="shared" si="74"/>
        <v/>
      </c>
      <c r="AT181" s="195" t="str">
        <f t="shared" si="75"/>
        <v/>
      </c>
      <c r="AU181" s="193" t="str">
        <f t="shared" si="76"/>
        <v/>
      </c>
      <c r="AV181" s="193" t="str">
        <f>IF(OR(AD181=リスト!$B$3,AD181=リスト!$B$5,許容浮上量&lt;AP181),AD181,リスト!$B$5)</f>
        <v/>
      </c>
      <c r="AW181" s="198" t="str">
        <f t="shared" si="77"/>
        <v/>
      </c>
      <c r="AX181" s="199" t="str">
        <f t="shared" si="78"/>
        <v/>
      </c>
      <c r="AY181" s="205" t="str">
        <f t="shared" si="79"/>
        <v/>
      </c>
      <c r="AZ181" s="204" t="str">
        <f>IF(OR(BO181=リスト!$B$3,BO181=リスト!$B$5,BO181=""),"","10^-2")</f>
        <v/>
      </c>
      <c r="BA181" s="200" t="str">
        <f>IF(OR(BO181=リスト!$B$3,BO181=リスト!$B$5,BO181=""),"",2)</f>
        <v/>
      </c>
      <c r="BB181" s="195" t="str">
        <f>IFERROR(IF(OR(BO181=リスト!$B$3,BO181=リスト!$B$5,BO181=""),"",V181*U181+(R181-U181)/2*(W181-Z181)),"")</f>
        <v/>
      </c>
      <c r="BC181" s="195" t="str">
        <f>IF(OR(BO181=リスト!$B$3,BO181=リスト!$B$5,BO181=""),"",40)</f>
        <v/>
      </c>
      <c r="BD181" s="195" t="str">
        <f t="shared" si="80"/>
        <v/>
      </c>
      <c r="BE181" s="195" t="str">
        <f t="shared" si="81"/>
        <v/>
      </c>
      <c r="BF181" s="195" t="str">
        <f t="shared" si="82"/>
        <v/>
      </c>
      <c r="BG181" s="195" t="str">
        <f>IF(OR(BO181=リスト!$B$3,BO181=リスト!$B$5,BO181=""),"",0.6)</f>
        <v/>
      </c>
      <c r="BH181" s="201" t="str">
        <f>IF(OR(BO181=リスト!$B$3,BO181=リスト!$B$5,BO181=""),"",AG181)</f>
        <v/>
      </c>
      <c r="BI181" s="195" t="str">
        <f>IF(OR(BO181=リスト!$B$3,BO181=リスト!$B$5,BO181=""),"",AM181)</f>
        <v/>
      </c>
      <c r="BJ181" s="195" t="str">
        <f>IF(OR(BO181=リスト!$B$3,BO181=リスト!$B$5,BO181=""),"",AN181)</f>
        <v/>
      </c>
      <c r="BK181" s="202" t="str">
        <f>IFERROR(IF(BM181=リスト!$C$2,(1-3.142*(E181/(2*(E181+1)))^2)*(R181-(1-AG181*V181/(Z181+AG181*BG181*(W181-Z181)))*U181-(AN181+AM181)/(3.142*(Z181+AG181*BG181*(W181-Z181)))*(2/E181)^2)*100,(AW181*(BV181-BX181)*100)),"")</f>
        <v/>
      </c>
      <c r="BL181" s="202" t="str">
        <f>IFERROR(IF(BM181=リスト!$C$2,(1-3.142*(E181/(2*(E181+1)))^2)*(R181-(1-AG181*V181/(Z181+AG181*BG181*(W181-Z181)))*U181-(AN181+BF181+AM181)/(3.142*(Z181+AG181*BG181*(W181-Z181)))*(2/E181)^2)*100,(AW181*(BV181-BW181)*100)),"")</f>
        <v/>
      </c>
      <c r="BM181" s="193" t="str">
        <f>IF(OR(BO181=リスト!$B$3,BO181=リスト!$B$5),"",AU181)</f>
        <v/>
      </c>
      <c r="BN181" s="196" t="str">
        <f>IF(OR(BO181=リスト!$B$3,BO181=リスト!$B$5),"",AF181)</f>
        <v/>
      </c>
      <c r="BO181" s="193" t="str">
        <f t="shared" si="83"/>
        <v/>
      </c>
      <c r="BP181" s="193" t="str">
        <f>IF(OR(BO181=リスト!$B$3,BO181=リスト!$B$5,BO181=""),"",IF(許容浮上量+1&lt;=BK181,リスト!$F$2,リスト!$F$3))</f>
        <v/>
      </c>
      <c r="BQ181" s="202" t="str">
        <f>IF(OR(BO181=リスト!$B$3,BO181=リスト!$B$5,BO181=""),"",20)</f>
        <v/>
      </c>
      <c r="BR181" s="195" t="str">
        <f t="shared" si="84"/>
        <v/>
      </c>
      <c r="BS181" s="195" t="str">
        <f t="shared" si="85"/>
        <v/>
      </c>
      <c r="BT181" s="198" t="str">
        <f t="shared" si="86"/>
        <v/>
      </c>
      <c r="BU181" s="198" t="str">
        <f t="shared" si="87"/>
        <v/>
      </c>
      <c r="BV181" s="198" t="str">
        <f t="shared" si="88"/>
        <v/>
      </c>
      <c r="BW181" s="198" t="str">
        <f t="shared" si="89"/>
        <v/>
      </c>
      <c r="BX181" s="205" t="str">
        <f t="shared" si="90"/>
        <v/>
      </c>
      <c r="BY181" s="206" t="str">
        <f>IFERROR(IF(CC181=リスト!$C$2,(CH181-BZ181/(100*CG181))/CI181*CJ181-AN181-AM181,(CH181-BZ181/(100*AW181))/CI181*CJ181-AN181-AM181),"")</f>
        <v/>
      </c>
      <c r="BZ181" s="196" t="str">
        <f>IF(OR(CE181=リスト!$B$3,CE181=リスト!$B$5,CF181=リスト!$F$3,CE181=""),"",許容浮上量)</f>
        <v/>
      </c>
      <c r="CA181" s="198" t="str">
        <f>IF(OR(CE181=リスト!$B$3,CE181=リスト!$B$5,CF181=リスト!$F$3,CE181=""),"",CK181)</f>
        <v/>
      </c>
      <c r="CB181" s="196" t="str">
        <f t="shared" si="91"/>
        <v/>
      </c>
      <c r="CC181" s="193" t="str">
        <f>IF(OR(CE181=リスト!$B$3,CE181=リスト!$B$5,CF181=リスト!$F$3,CE181=""),"",BM181)</f>
        <v/>
      </c>
      <c r="CD181" s="196" t="str">
        <f>IF(OR(CE181=リスト!$B$3,CE181=リスト!$B$5,CF181=リスト!$F$3,CE181=""),"",AH181)</f>
        <v/>
      </c>
      <c r="CE181" s="193" t="str">
        <f t="shared" si="110"/>
        <v/>
      </c>
      <c r="CF181" s="193" t="str">
        <f t="shared" si="111"/>
        <v/>
      </c>
      <c r="CG181" s="198" t="str">
        <f t="shared" si="92"/>
        <v/>
      </c>
      <c r="CH181" s="198" t="str">
        <f t="shared" si="93"/>
        <v/>
      </c>
      <c r="CI181" s="198" t="str">
        <f t="shared" si="94"/>
        <v/>
      </c>
      <c r="CJ181" s="198" t="str">
        <f t="shared" si="95"/>
        <v/>
      </c>
      <c r="CK181" s="205" t="str">
        <f t="shared" si="96"/>
        <v/>
      </c>
      <c r="CL181" s="204" t="str">
        <f>IF(AND(CE181=リスト!$B$4,CF181=リスト!$F$2),リスト!$B$3,CE181)</f>
        <v/>
      </c>
      <c r="CM181" s="193" t="str">
        <f>IF(CL181=リスト!$B$3,"",IF(CL181=リスト!$B$5,"("&amp;リスト!$F$3&amp;")",CF181))</f>
        <v/>
      </c>
      <c r="CN181" s="196" t="str">
        <f>IF(CL181=リスト!$B$3,"",AF181)</f>
        <v/>
      </c>
      <c r="CO181" s="196" t="str">
        <f>IF(OR(CL181=リスト!$B$3,CL181=リスト!$B$5,CL181=リスト!$B$4),"",CD181)</f>
        <v/>
      </c>
      <c r="CP181" s="196" t="str">
        <f>IF(OR(CL181=リスト!$B$3,CL181=リスト!$B$5),"",IF(CB181&lt;40,40,CB181))</f>
        <v/>
      </c>
      <c r="CQ181" s="203" t="str">
        <f>IF(CL181=リスト!$B$5,リスト!$G$2,"")</f>
        <v/>
      </c>
    </row>
    <row r="182" spans="2:95" ht="26.25" customHeight="1">
      <c r="B182" s="243">
        <v>119</v>
      </c>
      <c r="C182" s="244"/>
      <c r="D182" s="245"/>
      <c r="E182" s="246"/>
      <c r="F182" s="246"/>
      <c r="G182" s="247" t="str">
        <f>IF(AE182=リスト!$C$2,"－",IF(AE182=リスト!$C$3,1.05,""))</f>
        <v/>
      </c>
      <c r="H182" s="246"/>
      <c r="I182" s="246"/>
      <c r="J182" s="246"/>
      <c r="K182" s="246"/>
      <c r="L182" s="246"/>
      <c r="M182" s="246"/>
      <c r="N182" s="246"/>
      <c r="O182" s="246"/>
      <c r="P182" s="246"/>
      <c r="Q182" s="246"/>
      <c r="R182" s="248">
        <f t="shared" si="97"/>
        <v>0</v>
      </c>
      <c r="S182" s="247" t="str">
        <f t="shared" si="98"/>
        <v/>
      </c>
      <c r="T182" s="247"/>
      <c r="U182" s="247"/>
      <c r="V182" s="245" t="str">
        <f t="shared" si="99"/>
        <v/>
      </c>
      <c r="W182" s="245" t="str">
        <f t="shared" si="100"/>
        <v/>
      </c>
      <c r="X182" s="245" t="str">
        <f t="shared" si="101"/>
        <v/>
      </c>
      <c r="Y182" s="245" t="str">
        <f t="shared" si="102"/>
        <v/>
      </c>
      <c r="Z182" s="249" t="str">
        <f t="shared" si="103"/>
        <v/>
      </c>
      <c r="AA182" s="250" t="str">
        <f t="shared" si="104"/>
        <v/>
      </c>
      <c r="AB182" s="250" t="str">
        <f t="shared" si="105"/>
        <v/>
      </c>
      <c r="AC182" s="251" t="str">
        <f t="shared" si="106"/>
        <v/>
      </c>
      <c r="AD182" s="252" t="str">
        <f>IF(OR(C182="",D182=""),"",IF(OR(10&lt;=S182,2.2&lt;F182),リスト!$B$3,IF(OR(D182=リスト!$A$2,F182&lt;0.9,S182&lt;=1.5),リスト!$B$4,リスト!$B$2)))</f>
        <v/>
      </c>
      <c r="AE182" s="253" t="str">
        <f>IF(OR(C182="",AD182=""),"",IF(N182="",リスト!$C$2,リスト!$C$3))</f>
        <v/>
      </c>
      <c r="AF182" s="254" t="str">
        <f>IF(OR(C182="",AD182=""),"",IF(D182&lt;=リスト!$A$5,リスト!$D$2,IF(D182=リスト!$A$6,リスト!$D$3,IF(D182=リスト!$A$7,リスト!$D$4,""))))</f>
        <v/>
      </c>
      <c r="AG182" s="255" t="str" cm="1">
        <f t="array" ref="AG182">IFERROR(INDEX(加味率リスト!$A$2:$J$25,MATCH(D182&amp;AF182,加味率リスト!$A$2:$A$25&amp;加味率リスト!$B$2:$B$25,0),10),"")</f>
        <v/>
      </c>
      <c r="AH182" s="256" t="str">
        <f>IF(S182="","",IF(S182&lt;3,リスト!$E$3,IF(S182&lt;5,リスト!$E$4,IF(S182&lt;7,リスト!$E$5,リスト!$E$6))))</f>
        <v/>
      </c>
      <c r="AI182" s="192" t="str">
        <f t="shared" si="107"/>
        <v/>
      </c>
      <c r="AJ182" s="193" t="str">
        <f t="shared" si="108"/>
        <v/>
      </c>
      <c r="AK182" s="141" t="str">
        <f t="shared" si="109"/>
        <v/>
      </c>
      <c r="AL182" s="194" t="str">
        <f>IFERROR(IF(AD182="","",IF(AE182=リスト!$C$2,"－",ROUND((3.142/4*E182^2*(N182+K182+J182+I182+H182)-3.142/4*(0.82^2*H182+(0.82^2+G182^2)/2*J182+G182^2*K182+(G182^2+E182^2)/2*N182))*(U182*V182+(R182-U182)*W182)/R182,2))),"")</f>
        <v/>
      </c>
      <c r="AM182" s="195" t="str">
        <f>IFERROR(IF(AD182="","",IF(AE182=リスト!$C$2,T182,T182+AL182)),"")</f>
        <v/>
      </c>
      <c r="AN182" s="195" t="str">
        <f>IFERROR(IF(AD182="","",IF(AE182=リスト!$C$2,3.142*E182*U182*AA182*V182*U182/2*TAN(X182/180*3.142),3.142*G182*U182*AA182*V182*U182/2*TAN(X182/180*3.142))),"")</f>
        <v/>
      </c>
      <c r="AO182" s="196" t="str">
        <f t="shared" si="71"/>
        <v/>
      </c>
      <c r="AP182" s="196" t="str">
        <f>IFERROR(IF(AE182=リスト!$C$2,(1-3.142*(E182/((E182+1)*2))^2)*(R182-(1-V182/(Z182+AC182*(W182-Z182)))*U182-(AN182+AM182)/(3.142*(Z182+AC182*(W182-Z182)))*(2/E182)^2)*100,AW182*(AX182-AY182)*100),"")</f>
        <v/>
      </c>
      <c r="AQ182" s="197" t="str">
        <f t="shared" si="72"/>
        <v/>
      </c>
      <c r="AR182" s="195" t="str">
        <f t="shared" si="73"/>
        <v/>
      </c>
      <c r="AS182" s="195" t="str">
        <f t="shared" si="74"/>
        <v/>
      </c>
      <c r="AT182" s="195" t="str">
        <f t="shared" si="75"/>
        <v/>
      </c>
      <c r="AU182" s="193" t="str">
        <f t="shared" si="76"/>
        <v/>
      </c>
      <c r="AV182" s="193" t="str">
        <f>IF(OR(AD182=リスト!$B$3,AD182=リスト!$B$5,許容浮上量&lt;AP182),AD182,リスト!$B$5)</f>
        <v/>
      </c>
      <c r="AW182" s="198" t="str">
        <f t="shared" si="77"/>
        <v/>
      </c>
      <c r="AX182" s="199" t="str">
        <f t="shared" si="78"/>
        <v/>
      </c>
      <c r="AY182" s="205" t="str">
        <f t="shared" si="79"/>
        <v/>
      </c>
      <c r="AZ182" s="204" t="str">
        <f>IF(OR(BO182=リスト!$B$3,BO182=リスト!$B$5,BO182=""),"","10^-2")</f>
        <v/>
      </c>
      <c r="BA182" s="200" t="str">
        <f>IF(OR(BO182=リスト!$B$3,BO182=リスト!$B$5,BO182=""),"",2)</f>
        <v/>
      </c>
      <c r="BB182" s="195" t="str">
        <f>IFERROR(IF(OR(BO182=リスト!$B$3,BO182=リスト!$B$5,BO182=""),"",V182*U182+(R182-U182)/2*(W182-Z182)),"")</f>
        <v/>
      </c>
      <c r="BC182" s="195" t="str">
        <f>IF(OR(BO182=リスト!$B$3,BO182=リスト!$B$5,BO182=""),"",40)</f>
        <v/>
      </c>
      <c r="BD182" s="195" t="str">
        <f t="shared" si="80"/>
        <v/>
      </c>
      <c r="BE182" s="195" t="str">
        <f t="shared" si="81"/>
        <v/>
      </c>
      <c r="BF182" s="195" t="str">
        <f t="shared" si="82"/>
        <v/>
      </c>
      <c r="BG182" s="195" t="str">
        <f>IF(OR(BO182=リスト!$B$3,BO182=リスト!$B$5,BO182=""),"",0.6)</f>
        <v/>
      </c>
      <c r="BH182" s="201" t="str">
        <f>IF(OR(BO182=リスト!$B$3,BO182=リスト!$B$5,BO182=""),"",AG182)</f>
        <v/>
      </c>
      <c r="BI182" s="195" t="str">
        <f>IF(OR(BO182=リスト!$B$3,BO182=リスト!$B$5,BO182=""),"",AM182)</f>
        <v/>
      </c>
      <c r="BJ182" s="195" t="str">
        <f>IF(OR(BO182=リスト!$B$3,BO182=リスト!$B$5,BO182=""),"",AN182)</f>
        <v/>
      </c>
      <c r="BK182" s="202" t="str">
        <f>IFERROR(IF(BM182=リスト!$C$2,(1-3.142*(E182/(2*(E182+1)))^2)*(R182-(1-AG182*V182/(Z182+AG182*BG182*(W182-Z182)))*U182-(AN182+AM182)/(3.142*(Z182+AG182*BG182*(W182-Z182)))*(2/E182)^2)*100,(AW182*(BV182-BX182)*100)),"")</f>
        <v/>
      </c>
      <c r="BL182" s="202" t="str">
        <f>IFERROR(IF(BM182=リスト!$C$2,(1-3.142*(E182/(2*(E182+1)))^2)*(R182-(1-AG182*V182/(Z182+AG182*BG182*(W182-Z182)))*U182-(AN182+BF182+AM182)/(3.142*(Z182+AG182*BG182*(W182-Z182)))*(2/E182)^2)*100,(AW182*(BV182-BW182)*100)),"")</f>
        <v/>
      </c>
      <c r="BM182" s="193" t="str">
        <f>IF(OR(BO182=リスト!$B$3,BO182=リスト!$B$5),"",AU182)</f>
        <v/>
      </c>
      <c r="BN182" s="196" t="str">
        <f>IF(OR(BO182=リスト!$B$3,BO182=リスト!$B$5),"",AF182)</f>
        <v/>
      </c>
      <c r="BO182" s="193" t="str">
        <f t="shared" si="83"/>
        <v/>
      </c>
      <c r="BP182" s="193" t="str">
        <f>IF(OR(BO182=リスト!$B$3,BO182=リスト!$B$5,BO182=""),"",IF(許容浮上量+1&lt;=BK182,リスト!$F$2,リスト!$F$3))</f>
        <v/>
      </c>
      <c r="BQ182" s="202" t="str">
        <f>IF(OR(BO182=リスト!$B$3,BO182=リスト!$B$5,BO182=""),"",20)</f>
        <v/>
      </c>
      <c r="BR182" s="195" t="str">
        <f t="shared" si="84"/>
        <v/>
      </c>
      <c r="BS182" s="195" t="str">
        <f t="shared" si="85"/>
        <v/>
      </c>
      <c r="BT182" s="198" t="str">
        <f t="shared" si="86"/>
        <v/>
      </c>
      <c r="BU182" s="198" t="str">
        <f t="shared" si="87"/>
        <v/>
      </c>
      <c r="BV182" s="198" t="str">
        <f t="shared" si="88"/>
        <v/>
      </c>
      <c r="BW182" s="198" t="str">
        <f t="shared" si="89"/>
        <v/>
      </c>
      <c r="BX182" s="205" t="str">
        <f t="shared" si="90"/>
        <v/>
      </c>
      <c r="BY182" s="206" t="str">
        <f>IFERROR(IF(CC182=リスト!$C$2,(CH182-BZ182/(100*CG182))/CI182*CJ182-AN182-AM182,(CH182-BZ182/(100*AW182))/CI182*CJ182-AN182-AM182),"")</f>
        <v/>
      </c>
      <c r="BZ182" s="196" t="str">
        <f>IF(OR(CE182=リスト!$B$3,CE182=リスト!$B$5,CF182=リスト!$F$3,CE182=""),"",許容浮上量)</f>
        <v/>
      </c>
      <c r="CA182" s="198" t="str">
        <f>IF(OR(CE182=リスト!$B$3,CE182=リスト!$B$5,CF182=リスト!$F$3,CE182=""),"",CK182)</f>
        <v/>
      </c>
      <c r="CB182" s="196" t="str">
        <f t="shared" si="91"/>
        <v/>
      </c>
      <c r="CC182" s="193" t="str">
        <f>IF(OR(CE182=リスト!$B$3,CE182=リスト!$B$5,CF182=リスト!$F$3,CE182=""),"",BM182)</f>
        <v/>
      </c>
      <c r="CD182" s="196" t="str">
        <f>IF(OR(CE182=リスト!$B$3,CE182=リスト!$B$5,CF182=リスト!$F$3,CE182=""),"",AH182)</f>
        <v/>
      </c>
      <c r="CE182" s="193" t="str">
        <f t="shared" si="110"/>
        <v/>
      </c>
      <c r="CF182" s="193" t="str">
        <f t="shared" si="111"/>
        <v/>
      </c>
      <c r="CG182" s="198" t="str">
        <f t="shared" si="92"/>
        <v/>
      </c>
      <c r="CH182" s="198" t="str">
        <f t="shared" si="93"/>
        <v/>
      </c>
      <c r="CI182" s="198" t="str">
        <f t="shared" si="94"/>
        <v/>
      </c>
      <c r="CJ182" s="198" t="str">
        <f t="shared" si="95"/>
        <v/>
      </c>
      <c r="CK182" s="205" t="str">
        <f t="shared" si="96"/>
        <v/>
      </c>
      <c r="CL182" s="204" t="str">
        <f>IF(AND(CE182=リスト!$B$4,CF182=リスト!$F$2),リスト!$B$3,CE182)</f>
        <v/>
      </c>
      <c r="CM182" s="193" t="str">
        <f>IF(CL182=リスト!$B$3,"",IF(CL182=リスト!$B$5,"("&amp;リスト!$F$3&amp;")",CF182))</f>
        <v/>
      </c>
      <c r="CN182" s="196" t="str">
        <f>IF(CL182=リスト!$B$3,"",AF182)</f>
        <v/>
      </c>
      <c r="CO182" s="196" t="str">
        <f>IF(OR(CL182=リスト!$B$3,CL182=リスト!$B$5,CL182=リスト!$B$4),"",CD182)</f>
        <v/>
      </c>
      <c r="CP182" s="196" t="str">
        <f>IF(OR(CL182=リスト!$B$3,CL182=リスト!$B$5),"",IF(CB182&lt;40,40,CB182))</f>
        <v/>
      </c>
      <c r="CQ182" s="203" t="str">
        <f>IF(CL182=リスト!$B$5,リスト!$G$2,"")</f>
        <v/>
      </c>
    </row>
    <row r="183" spans="2:95" ht="26.25" customHeight="1">
      <c r="B183" s="243">
        <v>120</v>
      </c>
      <c r="C183" s="244"/>
      <c r="D183" s="245"/>
      <c r="E183" s="246"/>
      <c r="F183" s="246"/>
      <c r="G183" s="247" t="str">
        <f>IF(AE183=リスト!$C$2,"－",IF(AE183=リスト!$C$3,1.05,""))</f>
        <v/>
      </c>
      <c r="H183" s="246"/>
      <c r="I183" s="246"/>
      <c r="J183" s="246"/>
      <c r="K183" s="246"/>
      <c r="L183" s="246"/>
      <c r="M183" s="246"/>
      <c r="N183" s="246"/>
      <c r="O183" s="246"/>
      <c r="P183" s="246"/>
      <c r="Q183" s="246"/>
      <c r="R183" s="248">
        <f t="shared" si="97"/>
        <v>0</v>
      </c>
      <c r="S183" s="247" t="str">
        <f t="shared" si="98"/>
        <v/>
      </c>
      <c r="T183" s="247"/>
      <c r="U183" s="247"/>
      <c r="V183" s="245" t="str">
        <f t="shared" si="99"/>
        <v/>
      </c>
      <c r="W183" s="245" t="str">
        <f t="shared" si="100"/>
        <v/>
      </c>
      <c r="X183" s="245" t="str">
        <f t="shared" si="101"/>
        <v/>
      </c>
      <c r="Y183" s="245" t="str">
        <f t="shared" si="102"/>
        <v/>
      </c>
      <c r="Z183" s="249" t="str">
        <f t="shared" si="103"/>
        <v/>
      </c>
      <c r="AA183" s="250" t="str">
        <f t="shared" si="104"/>
        <v/>
      </c>
      <c r="AB183" s="250" t="str">
        <f t="shared" si="105"/>
        <v/>
      </c>
      <c r="AC183" s="251" t="str">
        <f t="shared" si="106"/>
        <v/>
      </c>
      <c r="AD183" s="252" t="str">
        <f>IF(OR(C183="",D183=""),"",IF(OR(10&lt;=S183,2.2&lt;F183),リスト!$B$3,IF(OR(D183=リスト!$A$2,F183&lt;0.9,S183&lt;=1.5),リスト!$B$4,リスト!$B$2)))</f>
        <v/>
      </c>
      <c r="AE183" s="253" t="str">
        <f>IF(OR(C183="",AD183=""),"",IF(N183="",リスト!$C$2,リスト!$C$3))</f>
        <v/>
      </c>
      <c r="AF183" s="254" t="str">
        <f>IF(OR(C183="",AD183=""),"",IF(D183&lt;=リスト!$A$5,リスト!$D$2,IF(D183=リスト!$A$6,リスト!$D$3,IF(D183=リスト!$A$7,リスト!$D$4,""))))</f>
        <v/>
      </c>
      <c r="AG183" s="255" t="str" cm="1">
        <f t="array" ref="AG183">IFERROR(INDEX(加味率リスト!$A$2:$J$25,MATCH(D183&amp;AF183,加味率リスト!$A$2:$A$25&amp;加味率リスト!$B$2:$B$25,0),10),"")</f>
        <v/>
      </c>
      <c r="AH183" s="256" t="str">
        <f>IF(S183="","",IF(S183&lt;3,リスト!$E$3,IF(S183&lt;5,リスト!$E$4,IF(S183&lt;7,リスト!$E$5,リスト!$E$6))))</f>
        <v/>
      </c>
      <c r="AI183" s="192" t="str">
        <f t="shared" si="107"/>
        <v/>
      </c>
      <c r="AJ183" s="193" t="str">
        <f t="shared" si="108"/>
        <v/>
      </c>
      <c r="AK183" s="141" t="str">
        <f t="shared" si="109"/>
        <v/>
      </c>
      <c r="AL183" s="194" t="str">
        <f>IFERROR(IF(AD183="","",IF(AE183=リスト!$C$2,"－",ROUND((3.142/4*E183^2*(N183+K183+J183+I183+H183)-3.142/4*(0.82^2*H183+(0.82^2+G183^2)/2*J183+G183^2*K183+(G183^2+E183^2)/2*N183))*(U183*V183+(R183-U183)*W183)/R183,2))),"")</f>
        <v/>
      </c>
      <c r="AM183" s="195" t="str">
        <f>IFERROR(IF(AD183="","",IF(AE183=リスト!$C$2,T183,T183+AL183)),"")</f>
        <v/>
      </c>
      <c r="AN183" s="195" t="str">
        <f>IFERROR(IF(AD183="","",IF(AE183=リスト!$C$2,3.142*E183*U183*AA183*V183*U183/2*TAN(X183/180*3.142),3.142*G183*U183*AA183*V183*U183/2*TAN(X183/180*3.142))),"")</f>
        <v/>
      </c>
      <c r="AO183" s="196" t="str">
        <f t="shared" si="71"/>
        <v/>
      </c>
      <c r="AP183" s="196" t="str">
        <f>IFERROR(IF(AE183=リスト!$C$2,(1-3.142*(E183/((E183+1)*2))^2)*(R183-(1-V183/(Z183+AC183*(W183-Z183)))*U183-(AN183+AM183)/(3.142*(Z183+AC183*(W183-Z183)))*(2/E183)^2)*100,AW183*(AX183-AY183)*100),"")</f>
        <v/>
      </c>
      <c r="AQ183" s="197" t="str">
        <f t="shared" si="72"/>
        <v/>
      </c>
      <c r="AR183" s="195" t="str">
        <f t="shared" si="73"/>
        <v/>
      </c>
      <c r="AS183" s="195" t="str">
        <f t="shared" si="74"/>
        <v/>
      </c>
      <c r="AT183" s="195" t="str">
        <f t="shared" si="75"/>
        <v/>
      </c>
      <c r="AU183" s="193" t="str">
        <f t="shared" si="76"/>
        <v/>
      </c>
      <c r="AV183" s="193" t="str">
        <f>IF(OR(AD183=リスト!$B$3,AD183=リスト!$B$5,許容浮上量&lt;AP183),AD183,リスト!$B$5)</f>
        <v/>
      </c>
      <c r="AW183" s="198" t="str">
        <f t="shared" si="77"/>
        <v/>
      </c>
      <c r="AX183" s="199" t="str">
        <f t="shared" si="78"/>
        <v/>
      </c>
      <c r="AY183" s="205" t="str">
        <f t="shared" si="79"/>
        <v/>
      </c>
      <c r="AZ183" s="204" t="str">
        <f>IF(OR(BO183=リスト!$B$3,BO183=リスト!$B$5,BO183=""),"","10^-2")</f>
        <v/>
      </c>
      <c r="BA183" s="200" t="str">
        <f>IF(OR(BO183=リスト!$B$3,BO183=リスト!$B$5,BO183=""),"",2)</f>
        <v/>
      </c>
      <c r="BB183" s="195" t="str">
        <f>IFERROR(IF(OR(BO183=リスト!$B$3,BO183=リスト!$B$5,BO183=""),"",V183*U183+(R183-U183)/2*(W183-Z183)),"")</f>
        <v/>
      </c>
      <c r="BC183" s="195" t="str">
        <f>IF(OR(BO183=リスト!$B$3,BO183=リスト!$B$5,BO183=""),"",40)</f>
        <v/>
      </c>
      <c r="BD183" s="195" t="str">
        <f t="shared" si="80"/>
        <v/>
      </c>
      <c r="BE183" s="195" t="str">
        <f t="shared" si="81"/>
        <v/>
      </c>
      <c r="BF183" s="195" t="str">
        <f t="shared" si="82"/>
        <v/>
      </c>
      <c r="BG183" s="195" t="str">
        <f>IF(OR(BO183=リスト!$B$3,BO183=リスト!$B$5,BO183=""),"",0.6)</f>
        <v/>
      </c>
      <c r="BH183" s="201" t="str">
        <f>IF(OR(BO183=リスト!$B$3,BO183=リスト!$B$5,BO183=""),"",AG183)</f>
        <v/>
      </c>
      <c r="BI183" s="195" t="str">
        <f>IF(OR(BO183=リスト!$B$3,BO183=リスト!$B$5,BO183=""),"",AM183)</f>
        <v/>
      </c>
      <c r="BJ183" s="195" t="str">
        <f>IF(OR(BO183=リスト!$B$3,BO183=リスト!$B$5,BO183=""),"",AN183)</f>
        <v/>
      </c>
      <c r="BK183" s="202" t="str">
        <f>IFERROR(IF(BM183=リスト!$C$2,(1-3.142*(E183/(2*(E183+1)))^2)*(R183-(1-AG183*V183/(Z183+AG183*BG183*(W183-Z183)))*U183-(AN183+AM183)/(3.142*(Z183+AG183*BG183*(W183-Z183)))*(2/E183)^2)*100,(AW183*(BV183-BX183)*100)),"")</f>
        <v/>
      </c>
      <c r="BL183" s="202" t="str">
        <f>IFERROR(IF(BM183=リスト!$C$2,(1-3.142*(E183/(2*(E183+1)))^2)*(R183-(1-AG183*V183/(Z183+AG183*BG183*(W183-Z183)))*U183-(AN183+BF183+AM183)/(3.142*(Z183+AG183*BG183*(W183-Z183)))*(2/E183)^2)*100,(AW183*(BV183-BW183)*100)),"")</f>
        <v/>
      </c>
      <c r="BM183" s="193" t="str">
        <f>IF(OR(BO183=リスト!$B$3,BO183=リスト!$B$5),"",AU183)</f>
        <v/>
      </c>
      <c r="BN183" s="196" t="str">
        <f>IF(OR(BO183=リスト!$B$3,BO183=リスト!$B$5),"",AF183)</f>
        <v/>
      </c>
      <c r="BO183" s="193" t="str">
        <f t="shared" si="83"/>
        <v/>
      </c>
      <c r="BP183" s="193" t="str">
        <f>IF(OR(BO183=リスト!$B$3,BO183=リスト!$B$5,BO183=""),"",IF(許容浮上量+1&lt;=BK183,リスト!$F$2,リスト!$F$3))</f>
        <v/>
      </c>
      <c r="BQ183" s="202" t="str">
        <f>IF(OR(BO183=リスト!$B$3,BO183=リスト!$B$5,BO183=""),"",20)</f>
        <v/>
      </c>
      <c r="BR183" s="195" t="str">
        <f t="shared" si="84"/>
        <v/>
      </c>
      <c r="BS183" s="195" t="str">
        <f t="shared" si="85"/>
        <v/>
      </c>
      <c r="BT183" s="198" t="str">
        <f t="shared" si="86"/>
        <v/>
      </c>
      <c r="BU183" s="198" t="str">
        <f t="shared" si="87"/>
        <v/>
      </c>
      <c r="BV183" s="198" t="str">
        <f t="shared" si="88"/>
        <v/>
      </c>
      <c r="BW183" s="198" t="str">
        <f t="shared" si="89"/>
        <v/>
      </c>
      <c r="BX183" s="205" t="str">
        <f t="shared" si="90"/>
        <v/>
      </c>
      <c r="BY183" s="206" t="str">
        <f>IFERROR(IF(CC183=リスト!$C$2,(CH183-BZ183/(100*CG183))/CI183*CJ183-AN183-AM183,(CH183-BZ183/(100*AW183))/CI183*CJ183-AN183-AM183),"")</f>
        <v/>
      </c>
      <c r="BZ183" s="196" t="str">
        <f>IF(OR(CE183=リスト!$B$3,CE183=リスト!$B$5,CF183=リスト!$F$3,CE183=""),"",許容浮上量)</f>
        <v/>
      </c>
      <c r="CA183" s="198" t="str">
        <f>IF(OR(CE183=リスト!$B$3,CE183=リスト!$B$5,CF183=リスト!$F$3,CE183=""),"",CK183)</f>
        <v/>
      </c>
      <c r="CB183" s="196" t="str">
        <f t="shared" si="91"/>
        <v/>
      </c>
      <c r="CC183" s="193" t="str">
        <f>IF(OR(CE183=リスト!$B$3,CE183=リスト!$B$5,CF183=リスト!$F$3,CE183=""),"",BM183)</f>
        <v/>
      </c>
      <c r="CD183" s="196" t="str">
        <f>IF(OR(CE183=リスト!$B$3,CE183=リスト!$B$5,CF183=リスト!$F$3,CE183=""),"",AH183)</f>
        <v/>
      </c>
      <c r="CE183" s="193" t="str">
        <f t="shared" si="110"/>
        <v/>
      </c>
      <c r="CF183" s="193" t="str">
        <f t="shared" si="111"/>
        <v/>
      </c>
      <c r="CG183" s="198" t="str">
        <f t="shared" si="92"/>
        <v/>
      </c>
      <c r="CH183" s="198" t="str">
        <f t="shared" si="93"/>
        <v/>
      </c>
      <c r="CI183" s="198" t="str">
        <f t="shared" si="94"/>
        <v/>
      </c>
      <c r="CJ183" s="198" t="str">
        <f t="shared" si="95"/>
        <v/>
      </c>
      <c r="CK183" s="205" t="str">
        <f t="shared" si="96"/>
        <v/>
      </c>
      <c r="CL183" s="204" t="str">
        <f>IF(AND(CE183=リスト!$B$4,CF183=リスト!$F$2),リスト!$B$3,CE183)</f>
        <v/>
      </c>
      <c r="CM183" s="193" t="str">
        <f>IF(CL183=リスト!$B$3,"",IF(CL183=リスト!$B$5,"("&amp;リスト!$F$3&amp;")",CF183))</f>
        <v/>
      </c>
      <c r="CN183" s="196" t="str">
        <f>IF(CL183=リスト!$B$3,"",AF183)</f>
        <v/>
      </c>
      <c r="CO183" s="196" t="str">
        <f>IF(OR(CL183=リスト!$B$3,CL183=リスト!$B$5,CL183=リスト!$B$4),"",CD183)</f>
        <v/>
      </c>
      <c r="CP183" s="196" t="str">
        <f>IF(OR(CL183=リスト!$B$3,CL183=リスト!$B$5),"",IF(CB183&lt;40,40,CB183))</f>
        <v/>
      </c>
      <c r="CQ183" s="203" t="str">
        <f>IF(CL183=リスト!$B$5,リスト!$G$2,"")</f>
        <v/>
      </c>
    </row>
    <row r="184" spans="2:95" ht="26.25" customHeight="1">
      <c r="B184" s="243">
        <v>121</v>
      </c>
      <c r="C184" s="244"/>
      <c r="D184" s="245"/>
      <c r="E184" s="246"/>
      <c r="F184" s="246"/>
      <c r="G184" s="247" t="str">
        <f>IF(AE184=リスト!$C$2,"－",IF(AE184=リスト!$C$3,1.05,""))</f>
        <v/>
      </c>
      <c r="H184" s="246"/>
      <c r="I184" s="246"/>
      <c r="J184" s="246"/>
      <c r="K184" s="246"/>
      <c r="L184" s="246"/>
      <c r="M184" s="246"/>
      <c r="N184" s="246"/>
      <c r="O184" s="246"/>
      <c r="P184" s="246"/>
      <c r="Q184" s="246"/>
      <c r="R184" s="248">
        <f t="shared" si="97"/>
        <v>0</v>
      </c>
      <c r="S184" s="247" t="str">
        <f t="shared" si="98"/>
        <v/>
      </c>
      <c r="T184" s="247"/>
      <c r="U184" s="247"/>
      <c r="V184" s="245" t="str">
        <f t="shared" si="99"/>
        <v/>
      </c>
      <c r="W184" s="245" t="str">
        <f t="shared" si="100"/>
        <v/>
      </c>
      <c r="X184" s="245" t="str">
        <f t="shared" si="101"/>
        <v/>
      </c>
      <c r="Y184" s="245" t="str">
        <f t="shared" si="102"/>
        <v/>
      </c>
      <c r="Z184" s="249" t="str">
        <f t="shared" si="103"/>
        <v/>
      </c>
      <c r="AA184" s="250" t="str">
        <f t="shared" si="104"/>
        <v/>
      </c>
      <c r="AB184" s="250" t="str">
        <f t="shared" si="105"/>
        <v/>
      </c>
      <c r="AC184" s="251" t="str">
        <f t="shared" si="106"/>
        <v/>
      </c>
      <c r="AD184" s="252" t="str">
        <f>IF(OR(C184="",D184=""),"",IF(OR(10&lt;=S184,2.2&lt;F184),リスト!$B$3,IF(OR(D184=リスト!$A$2,F184&lt;0.9,S184&lt;=1.5),リスト!$B$4,リスト!$B$2)))</f>
        <v/>
      </c>
      <c r="AE184" s="253" t="str">
        <f>IF(OR(C184="",AD184=""),"",IF(N184="",リスト!$C$2,リスト!$C$3))</f>
        <v/>
      </c>
      <c r="AF184" s="254" t="str">
        <f>IF(OR(C184="",AD184=""),"",IF(D184&lt;=リスト!$A$5,リスト!$D$2,IF(D184=リスト!$A$6,リスト!$D$3,IF(D184=リスト!$A$7,リスト!$D$4,""))))</f>
        <v/>
      </c>
      <c r="AG184" s="255" t="str" cm="1">
        <f t="array" ref="AG184">IFERROR(INDEX(加味率リスト!$A$2:$J$25,MATCH(D184&amp;AF184,加味率リスト!$A$2:$A$25&amp;加味率リスト!$B$2:$B$25,0),10),"")</f>
        <v/>
      </c>
      <c r="AH184" s="256" t="str">
        <f>IF(S184="","",IF(S184&lt;3,リスト!$E$3,IF(S184&lt;5,リスト!$E$4,IF(S184&lt;7,リスト!$E$5,リスト!$E$6))))</f>
        <v/>
      </c>
      <c r="AI184" s="192" t="str">
        <f t="shared" si="107"/>
        <v/>
      </c>
      <c r="AJ184" s="193" t="str">
        <f t="shared" si="108"/>
        <v/>
      </c>
      <c r="AK184" s="141" t="str">
        <f t="shared" si="109"/>
        <v/>
      </c>
      <c r="AL184" s="194" t="str">
        <f>IFERROR(IF(AD184="","",IF(AE184=リスト!$C$2,"－",ROUND((3.142/4*E184^2*(N184+K184+J184+I184+H184)-3.142/4*(0.82^2*H184+(0.82^2+G184^2)/2*J184+G184^2*K184+(G184^2+E184^2)/2*N184))*(U184*V184+(R184-U184)*W184)/R184,2))),"")</f>
        <v/>
      </c>
      <c r="AM184" s="195" t="str">
        <f>IFERROR(IF(AD184="","",IF(AE184=リスト!$C$2,T184,T184+AL184)),"")</f>
        <v/>
      </c>
      <c r="AN184" s="195" t="str">
        <f>IFERROR(IF(AD184="","",IF(AE184=リスト!$C$2,3.142*E184*U184*AA184*V184*U184/2*TAN(X184/180*3.142),3.142*G184*U184*AA184*V184*U184/2*TAN(X184/180*3.142))),"")</f>
        <v/>
      </c>
      <c r="AO184" s="196" t="str">
        <f t="shared" si="71"/>
        <v/>
      </c>
      <c r="AP184" s="196" t="str">
        <f>IFERROR(IF(AE184=リスト!$C$2,(1-3.142*(E184/((E184+1)*2))^2)*(R184-(1-V184/(Z184+AC184*(W184-Z184)))*U184-(AN184+AM184)/(3.142*(Z184+AC184*(W184-Z184)))*(2/E184)^2)*100,AW184*(AX184-AY184)*100),"")</f>
        <v/>
      </c>
      <c r="AQ184" s="197" t="str">
        <f t="shared" si="72"/>
        <v/>
      </c>
      <c r="AR184" s="195" t="str">
        <f t="shared" si="73"/>
        <v/>
      </c>
      <c r="AS184" s="195" t="str">
        <f t="shared" si="74"/>
        <v/>
      </c>
      <c r="AT184" s="195" t="str">
        <f t="shared" si="75"/>
        <v/>
      </c>
      <c r="AU184" s="193" t="str">
        <f t="shared" si="76"/>
        <v/>
      </c>
      <c r="AV184" s="193" t="str">
        <f>IF(OR(AD184=リスト!$B$3,AD184=リスト!$B$5,許容浮上量&lt;AP184),AD184,リスト!$B$5)</f>
        <v/>
      </c>
      <c r="AW184" s="198" t="str">
        <f t="shared" si="77"/>
        <v/>
      </c>
      <c r="AX184" s="199" t="str">
        <f t="shared" si="78"/>
        <v/>
      </c>
      <c r="AY184" s="205" t="str">
        <f t="shared" si="79"/>
        <v/>
      </c>
      <c r="AZ184" s="204" t="str">
        <f>IF(OR(BO184=リスト!$B$3,BO184=リスト!$B$5,BO184=""),"","10^-2")</f>
        <v/>
      </c>
      <c r="BA184" s="200" t="str">
        <f>IF(OR(BO184=リスト!$B$3,BO184=リスト!$B$5,BO184=""),"",2)</f>
        <v/>
      </c>
      <c r="BB184" s="195" t="str">
        <f>IFERROR(IF(OR(BO184=リスト!$B$3,BO184=リスト!$B$5,BO184=""),"",V184*U184+(R184-U184)/2*(W184-Z184)),"")</f>
        <v/>
      </c>
      <c r="BC184" s="195" t="str">
        <f>IF(OR(BO184=リスト!$B$3,BO184=リスト!$B$5,BO184=""),"",40)</f>
        <v/>
      </c>
      <c r="BD184" s="195" t="str">
        <f t="shared" si="80"/>
        <v/>
      </c>
      <c r="BE184" s="195" t="str">
        <f t="shared" si="81"/>
        <v/>
      </c>
      <c r="BF184" s="195" t="str">
        <f t="shared" si="82"/>
        <v/>
      </c>
      <c r="BG184" s="195" t="str">
        <f>IF(OR(BO184=リスト!$B$3,BO184=リスト!$B$5,BO184=""),"",0.6)</f>
        <v/>
      </c>
      <c r="BH184" s="201" t="str">
        <f>IF(OR(BO184=リスト!$B$3,BO184=リスト!$B$5,BO184=""),"",AG184)</f>
        <v/>
      </c>
      <c r="BI184" s="195" t="str">
        <f>IF(OR(BO184=リスト!$B$3,BO184=リスト!$B$5,BO184=""),"",AM184)</f>
        <v/>
      </c>
      <c r="BJ184" s="195" t="str">
        <f>IF(OR(BO184=リスト!$B$3,BO184=リスト!$B$5,BO184=""),"",AN184)</f>
        <v/>
      </c>
      <c r="BK184" s="202" t="str">
        <f>IFERROR(IF(BM184=リスト!$C$2,(1-3.142*(E184/(2*(E184+1)))^2)*(R184-(1-AG184*V184/(Z184+AG184*BG184*(W184-Z184)))*U184-(AN184+AM184)/(3.142*(Z184+AG184*BG184*(W184-Z184)))*(2/E184)^2)*100,(AW184*(BV184-BX184)*100)),"")</f>
        <v/>
      </c>
      <c r="BL184" s="202" t="str">
        <f>IFERROR(IF(BM184=リスト!$C$2,(1-3.142*(E184/(2*(E184+1)))^2)*(R184-(1-AG184*V184/(Z184+AG184*BG184*(W184-Z184)))*U184-(AN184+BF184+AM184)/(3.142*(Z184+AG184*BG184*(W184-Z184)))*(2/E184)^2)*100,(AW184*(BV184-BW184)*100)),"")</f>
        <v/>
      </c>
      <c r="BM184" s="193" t="str">
        <f>IF(OR(BO184=リスト!$B$3,BO184=リスト!$B$5),"",AU184)</f>
        <v/>
      </c>
      <c r="BN184" s="196" t="str">
        <f>IF(OR(BO184=リスト!$B$3,BO184=リスト!$B$5),"",AF184)</f>
        <v/>
      </c>
      <c r="BO184" s="193" t="str">
        <f t="shared" si="83"/>
        <v/>
      </c>
      <c r="BP184" s="193" t="str">
        <f>IF(OR(BO184=リスト!$B$3,BO184=リスト!$B$5,BO184=""),"",IF(許容浮上量+1&lt;=BK184,リスト!$F$2,リスト!$F$3))</f>
        <v/>
      </c>
      <c r="BQ184" s="202" t="str">
        <f>IF(OR(BO184=リスト!$B$3,BO184=リスト!$B$5,BO184=""),"",20)</f>
        <v/>
      </c>
      <c r="BR184" s="195" t="str">
        <f t="shared" si="84"/>
        <v/>
      </c>
      <c r="BS184" s="195" t="str">
        <f t="shared" si="85"/>
        <v/>
      </c>
      <c r="BT184" s="198" t="str">
        <f t="shared" si="86"/>
        <v/>
      </c>
      <c r="BU184" s="198" t="str">
        <f t="shared" si="87"/>
        <v/>
      </c>
      <c r="BV184" s="198" t="str">
        <f t="shared" si="88"/>
        <v/>
      </c>
      <c r="BW184" s="198" t="str">
        <f t="shared" si="89"/>
        <v/>
      </c>
      <c r="BX184" s="205" t="str">
        <f t="shared" si="90"/>
        <v/>
      </c>
      <c r="BY184" s="206" t="str">
        <f>IFERROR(IF(CC184=リスト!$C$2,(CH184-BZ184/(100*CG184))/CI184*CJ184-AN184-AM184,(CH184-BZ184/(100*AW184))/CI184*CJ184-AN184-AM184),"")</f>
        <v/>
      </c>
      <c r="BZ184" s="196" t="str">
        <f>IF(OR(CE184=リスト!$B$3,CE184=リスト!$B$5,CF184=リスト!$F$3,CE184=""),"",許容浮上量)</f>
        <v/>
      </c>
      <c r="CA184" s="198" t="str">
        <f>IF(OR(CE184=リスト!$B$3,CE184=リスト!$B$5,CF184=リスト!$F$3,CE184=""),"",CK184)</f>
        <v/>
      </c>
      <c r="CB184" s="196" t="str">
        <f t="shared" si="91"/>
        <v/>
      </c>
      <c r="CC184" s="193" t="str">
        <f>IF(OR(CE184=リスト!$B$3,CE184=リスト!$B$5,CF184=リスト!$F$3,CE184=""),"",BM184)</f>
        <v/>
      </c>
      <c r="CD184" s="196" t="str">
        <f>IF(OR(CE184=リスト!$B$3,CE184=リスト!$B$5,CF184=リスト!$F$3,CE184=""),"",AH184)</f>
        <v/>
      </c>
      <c r="CE184" s="193" t="str">
        <f t="shared" si="110"/>
        <v/>
      </c>
      <c r="CF184" s="193" t="str">
        <f t="shared" si="111"/>
        <v/>
      </c>
      <c r="CG184" s="198" t="str">
        <f t="shared" si="92"/>
        <v/>
      </c>
      <c r="CH184" s="198" t="str">
        <f t="shared" si="93"/>
        <v/>
      </c>
      <c r="CI184" s="198" t="str">
        <f t="shared" si="94"/>
        <v/>
      </c>
      <c r="CJ184" s="198" t="str">
        <f t="shared" si="95"/>
        <v/>
      </c>
      <c r="CK184" s="205" t="str">
        <f t="shared" si="96"/>
        <v/>
      </c>
      <c r="CL184" s="204" t="str">
        <f>IF(AND(CE184=リスト!$B$4,CF184=リスト!$F$2),リスト!$B$3,CE184)</f>
        <v/>
      </c>
      <c r="CM184" s="193" t="str">
        <f>IF(CL184=リスト!$B$3,"",IF(CL184=リスト!$B$5,"("&amp;リスト!$F$3&amp;")",CF184))</f>
        <v/>
      </c>
      <c r="CN184" s="196" t="str">
        <f>IF(CL184=リスト!$B$3,"",AF184)</f>
        <v/>
      </c>
      <c r="CO184" s="196" t="str">
        <f>IF(OR(CL184=リスト!$B$3,CL184=リスト!$B$5,CL184=リスト!$B$4),"",CD184)</f>
        <v/>
      </c>
      <c r="CP184" s="196" t="str">
        <f>IF(OR(CL184=リスト!$B$3,CL184=リスト!$B$5),"",IF(CB184&lt;40,40,CB184))</f>
        <v/>
      </c>
      <c r="CQ184" s="203" t="str">
        <f>IF(CL184=リスト!$B$5,リスト!$G$2,"")</f>
        <v/>
      </c>
    </row>
    <row r="185" spans="2:95" ht="26.25" customHeight="1">
      <c r="B185" s="243">
        <v>122</v>
      </c>
      <c r="C185" s="244"/>
      <c r="D185" s="245"/>
      <c r="E185" s="246"/>
      <c r="F185" s="246"/>
      <c r="G185" s="247" t="str">
        <f>IF(AE185=リスト!$C$2,"－",IF(AE185=リスト!$C$3,1.05,""))</f>
        <v/>
      </c>
      <c r="H185" s="246"/>
      <c r="I185" s="246"/>
      <c r="J185" s="246"/>
      <c r="K185" s="246"/>
      <c r="L185" s="246"/>
      <c r="M185" s="246"/>
      <c r="N185" s="246"/>
      <c r="O185" s="246"/>
      <c r="P185" s="246"/>
      <c r="Q185" s="246"/>
      <c r="R185" s="248">
        <f t="shared" si="97"/>
        <v>0</v>
      </c>
      <c r="S185" s="247" t="str">
        <f t="shared" si="98"/>
        <v/>
      </c>
      <c r="T185" s="247"/>
      <c r="U185" s="247"/>
      <c r="V185" s="245" t="str">
        <f t="shared" si="99"/>
        <v/>
      </c>
      <c r="W185" s="245" t="str">
        <f t="shared" si="100"/>
        <v/>
      </c>
      <c r="X185" s="245" t="str">
        <f t="shared" si="101"/>
        <v/>
      </c>
      <c r="Y185" s="245" t="str">
        <f t="shared" si="102"/>
        <v/>
      </c>
      <c r="Z185" s="249" t="str">
        <f t="shared" si="103"/>
        <v/>
      </c>
      <c r="AA185" s="250" t="str">
        <f t="shared" si="104"/>
        <v/>
      </c>
      <c r="AB185" s="250" t="str">
        <f t="shared" si="105"/>
        <v/>
      </c>
      <c r="AC185" s="251" t="str">
        <f t="shared" si="106"/>
        <v/>
      </c>
      <c r="AD185" s="252" t="str">
        <f>IF(OR(C185="",D185=""),"",IF(OR(10&lt;=S185,2.2&lt;F185),リスト!$B$3,IF(OR(D185=リスト!$A$2,F185&lt;0.9,S185&lt;=1.5),リスト!$B$4,リスト!$B$2)))</f>
        <v/>
      </c>
      <c r="AE185" s="253" t="str">
        <f>IF(OR(C185="",AD185=""),"",IF(N185="",リスト!$C$2,リスト!$C$3))</f>
        <v/>
      </c>
      <c r="AF185" s="254" t="str">
        <f>IF(OR(C185="",AD185=""),"",IF(D185&lt;=リスト!$A$5,リスト!$D$2,IF(D185=リスト!$A$6,リスト!$D$3,IF(D185=リスト!$A$7,リスト!$D$4,""))))</f>
        <v/>
      </c>
      <c r="AG185" s="255" t="str" cm="1">
        <f t="array" ref="AG185">IFERROR(INDEX(加味率リスト!$A$2:$J$25,MATCH(D185&amp;AF185,加味率リスト!$A$2:$A$25&amp;加味率リスト!$B$2:$B$25,0),10),"")</f>
        <v/>
      </c>
      <c r="AH185" s="256" t="str">
        <f>IF(S185="","",IF(S185&lt;3,リスト!$E$3,IF(S185&lt;5,リスト!$E$4,IF(S185&lt;7,リスト!$E$5,リスト!$E$6))))</f>
        <v/>
      </c>
      <c r="AI185" s="192" t="str">
        <f t="shared" si="107"/>
        <v/>
      </c>
      <c r="AJ185" s="193" t="str">
        <f t="shared" si="108"/>
        <v/>
      </c>
      <c r="AK185" s="141" t="str">
        <f t="shared" si="109"/>
        <v/>
      </c>
      <c r="AL185" s="194" t="str">
        <f>IFERROR(IF(AD185="","",IF(AE185=リスト!$C$2,"－",ROUND((3.142/4*E185^2*(N185+K185+J185+I185+H185)-3.142/4*(0.82^2*H185+(0.82^2+G185^2)/2*J185+G185^2*K185+(G185^2+E185^2)/2*N185))*(U185*V185+(R185-U185)*W185)/R185,2))),"")</f>
        <v/>
      </c>
      <c r="AM185" s="195" t="str">
        <f>IFERROR(IF(AD185="","",IF(AE185=リスト!$C$2,T185,T185+AL185)),"")</f>
        <v/>
      </c>
      <c r="AN185" s="195" t="str">
        <f>IFERROR(IF(AD185="","",IF(AE185=リスト!$C$2,3.142*E185*U185*AA185*V185*U185/2*TAN(X185/180*3.142),3.142*G185*U185*AA185*V185*U185/2*TAN(X185/180*3.142))),"")</f>
        <v/>
      </c>
      <c r="AO185" s="196" t="str">
        <f t="shared" si="71"/>
        <v/>
      </c>
      <c r="AP185" s="196" t="str">
        <f>IFERROR(IF(AE185=リスト!$C$2,(1-3.142*(E185/((E185+1)*2))^2)*(R185-(1-V185/(Z185+AC185*(W185-Z185)))*U185-(AN185+AM185)/(3.142*(Z185+AC185*(W185-Z185)))*(2/E185)^2)*100,AW185*(AX185-AY185)*100),"")</f>
        <v/>
      </c>
      <c r="AQ185" s="197" t="str">
        <f t="shared" si="72"/>
        <v/>
      </c>
      <c r="AR185" s="195" t="str">
        <f t="shared" si="73"/>
        <v/>
      </c>
      <c r="AS185" s="195" t="str">
        <f t="shared" si="74"/>
        <v/>
      </c>
      <c r="AT185" s="195" t="str">
        <f t="shared" si="75"/>
        <v/>
      </c>
      <c r="AU185" s="193" t="str">
        <f t="shared" si="76"/>
        <v/>
      </c>
      <c r="AV185" s="193" t="str">
        <f>IF(OR(AD185=リスト!$B$3,AD185=リスト!$B$5,許容浮上量&lt;AP185),AD185,リスト!$B$5)</f>
        <v/>
      </c>
      <c r="AW185" s="198" t="str">
        <f t="shared" si="77"/>
        <v/>
      </c>
      <c r="AX185" s="199" t="str">
        <f t="shared" si="78"/>
        <v/>
      </c>
      <c r="AY185" s="205" t="str">
        <f t="shared" si="79"/>
        <v/>
      </c>
      <c r="AZ185" s="204" t="str">
        <f>IF(OR(BO185=リスト!$B$3,BO185=リスト!$B$5,BO185=""),"","10^-2")</f>
        <v/>
      </c>
      <c r="BA185" s="200" t="str">
        <f>IF(OR(BO185=リスト!$B$3,BO185=リスト!$B$5,BO185=""),"",2)</f>
        <v/>
      </c>
      <c r="BB185" s="195" t="str">
        <f>IFERROR(IF(OR(BO185=リスト!$B$3,BO185=リスト!$B$5,BO185=""),"",V185*U185+(R185-U185)/2*(W185-Z185)),"")</f>
        <v/>
      </c>
      <c r="BC185" s="195" t="str">
        <f>IF(OR(BO185=リスト!$B$3,BO185=リスト!$B$5,BO185=""),"",40)</f>
        <v/>
      </c>
      <c r="BD185" s="195" t="str">
        <f t="shared" si="80"/>
        <v/>
      </c>
      <c r="BE185" s="195" t="str">
        <f t="shared" si="81"/>
        <v/>
      </c>
      <c r="BF185" s="195" t="str">
        <f t="shared" si="82"/>
        <v/>
      </c>
      <c r="BG185" s="195" t="str">
        <f>IF(OR(BO185=リスト!$B$3,BO185=リスト!$B$5,BO185=""),"",0.6)</f>
        <v/>
      </c>
      <c r="BH185" s="201" t="str">
        <f>IF(OR(BO185=リスト!$B$3,BO185=リスト!$B$5,BO185=""),"",AG185)</f>
        <v/>
      </c>
      <c r="BI185" s="195" t="str">
        <f>IF(OR(BO185=リスト!$B$3,BO185=リスト!$B$5,BO185=""),"",AM185)</f>
        <v/>
      </c>
      <c r="BJ185" s="195" t="str">
        <f>IF(OR(BO185=リスト!$B$3,BO185=リスト!$B$5,BO185=""),"",AN185)</f>
        <v/>
      </c>
      <c r="BK185" s="202" t="str">
        <f>IFERROR(IF(BM185=リスト!$C$2,(1-3.142*(E185/(2*(E185+1)))^2)*(R185-(1-AG185*V185/(Z185+AG185*BG185*(W185-Z185)))*U185-(AN185+AM185)/(3.142*(Z185+AG185*BG185*(W185-Z185)))*(2/E185)^2)*100,(AW185*(BV185-BX185)*100)),"")</f>
        <v/>
      </c>
      <c r="BL185" s="202" t="str">
        <f>IFERROR(IF(BM185=リスト!$C$2,(1-3.142*(E185/(2*(E185+1)))^2)*(R185-(1-AG185*V185/(Z185+AG185*BG185*(W185-Z185)))*U185-(AN185+BF185+AM185)/(3.142*(Z185+AG185*BG185*(W185-Z185)))*(2/E185)^2)*100,(AW185*(BV185-BW185)*100)),"")</f>
        <v/>
      </c>
      <c r="BM185" s="193" t="str">
        <f>IF(OR(BO185=リスト!$B$3,BO185=リスト!$B$5),"",AU185)</f>
        <v/>
      </c>
      <c r="BN185" s="196" t="str">
        <f>IF(OR(BO185=リスト!$B$3,BO185=リスト!$B$5),"",AF185)</f>
        <v/>
      </c>
      <c r="BO185" s="193" t="str">
        <f t="shared" si="83"/>
        <v/>
      </c>
      <c r="BP185" s="193" t="str">
        <f>IF(OR(BO185=リスト!$B$3,BO185=リスト!$B$5,BO185=""),"",IF(許容浮上量+1&lt;=BK185,リスト!$F$2,リスト!$F$3))</f>
        <v/>
      </c>
      <c r="BQ185" s="202" t="str">
        <f>IF(OR(BO185=リスト!$B$3,BO185=リスト!$B$5,BO185=""),"",20)</f>
        <v/>
      </c>
      <c r="BR185" s="195" t="str">
        <f t="shared" si="84"/>
        <v/>
      </c>
      <c r="BS185" s="195" t="str">
        <f t="shared" si="85"/>
        <v/>
      </c>
      <c r="BT185" s="198" t="str">
        <f t="shared" si="86"/>
        <v/>
      </c>
      <c r="BU185" s="198" t="str">
        <f t="shared" si="87"/>
        <v/>
      </c>
      <c r="BV185" s="198" t="str">
        <f t="shared" si="88"/>
        <v/>
      </c>
      <c r="BW185" s="198" t="str">
        <f t="shared" si="89"/>
        <v/>
      </c>
      <c r="BX185" s="205" t="str">
        <f t="shared" si="90"/>
        <v/>
      </c>
      <c r="BY185" s="206" t="str">
        <f>IFERROR(IF(CC185=リスト!$C$2,(CH185-BZ185/(100*CG185))/CI185*CJ185-AN185-AM185,(CH185-BZ185/(100*AW185))/CI185*CJ185-AN185-AM185),"")</f>
        <v/>
      </c>
      <c r="BZ185" s="196" t="str">
        <f>IF(OR(CE185=リスト!$B$3,CE185=リスト!$B$5,CF185=リスト!$F$3,CE185=""),"",許容浮上量)</f>
        <v/>
      </c>
      <c r="CA185" s="198" t="str">
        <f>IF(OR(CE185=リスト!$B$3,CE185=リスト!$B$5,CF185=リスト!$F$3,CE185=""),"",CK185)</f>
        <v/>
      </c>
      <c r="CB185" s="196" t="str">
        <f t="shared" si="91"/>
        <v/>
      </c>
      <c r="CC185" s="193" t="str">
        <f>IF(OR(CE185=リスト!$B$3,CE185=リスト!$B$5,CF185=リスト!$F$3,CE185=""),"",BM185)</f>
        <v/>
      </c>
      <c r="CD185" s="196" t="str">
        <f>IF(OR(CE185=リスト!$B$3,CE185=リスト!$B$5,CF185=リスト!$F$3,CE185=""),"",AH185)</f>
        <v/>
      </c>
      <c r="CE185" s="193" t="str">
        <f t="shared" si="110"/>
        <v/>
      </c>
      <c r="CF185" s="193" t="str">
        <f t="shared" si="111"/>
        <v/>
      </c>
      <c r="CG185" s="198" t="str">
        <f t="shared" si="92"/>
        <v/>
      </c>
      <c r="CH185" s="198" t="str">
        <f t="shared" si="93"/>
        <v/>
      </c>
      <c r="CI185" s="198" t="str">
        <f t="shared" si="94"/>
        <v/>
      </c>
      <c r="CJ185" s="198" t="str">
        <f t="shared" si="95"/>
        <v/>
      </c>
      <c r="CK185" s="205" t="str">
        <f t="shared" si="96"/>
        <v/>
      </c>
      <c r="CL185" s="204" t="str">
        <f>IF(AND(CE185=リスト!$B$4,CF185=リスト!$F$2),リスト!$B$3,CE185)</f>
        <v/>
      </c>
      <c r="CM185" s="193" t="str">
        <f>IF(CL185=リスト!$B$3,"",IF(CL185=リスト!$B$5,"("&amp;リスト!$F$3&amp;")",CF185))</f>
        <v/>
      </c>
      <c r="CN185" s="196" t="str">
        <f>IF(CL185=リスト!$B$3,"",AF185)</f>
        <v/>
      </c>
      <c r="CO185" s="196" t="str">
        <f>IF(OR(CL185=リスト!$B$3,CL185=リスト!$B$5,CL185=リスト!$B$4),"",CD185)</f>
        <v/>
      </c>
      <c r="CP185" s="196" t="str">
        <f>IF(OR(CL185=リスト!$B$3,CL185=リスト!$B$5),"",IF(CB185&lt;40,40,CB185))</f>
        <v/>
      </c>
      <c r="CQ185" s="203" t="str">
        <f>IF(CL185=リスト!$B$5,リスト!$G$2,"")</f>
        <v/>
      </c>
    </row>
    <row r="186" spans="2:95" ht="26.25" customHeight="1">
      <c r="B186" s="243">
        <v>123</v>
      </c>
      <c r="C186" s="244"/>
      <c r="D186" s="245"/>
      <c r="E186" s="246"/>
      <c r="F186" s="246"/>
      <c r="G186" s="247" t="str">
        <f>IF(AE186=リスト!$C$2,"－",IF(AE186=リスト!$C$3,1.05,""))</f>
        <v/>
      </c>
      <c r="H186" s="246"/>
      <c r="I186" s="246"/>
      <c r="J186" s="246"/>
      <c r="K186" s="246"/>
      <c r="L186" s="246"/>
      <c r="M186" s="246"/>
      <c r="N186" s="246"/>
      <c r="O186" s="246"/>
      <c r="P186" s="246"/>
      <c r="Q186" s="246"/>
      <c r="R186" s="248">
        <f t="shared" si="97"/>
        <v>0</v>
      </c>
      <c r="S186" s="247" t="str">
        <f t="shared" si="98"/>
        <v/>
      </c>
      <c r="T186" s="247"/>
      <c r="U186" s="247"/>
      <c r="V186" s="245" t="str">
        <f t="shared" si="99"/>
        <v/>
      </c>
      <c r="W186" s="245" t="str">
        <f t="shared" si="100"/>
        <v/>
      </c>
      <c r="X186" s="245" t="str">
        <f t="shared" si="101"/>
        <v/>
      </c>
      <c r="Y186" s="245" t="str">
        <f t="shared" si="102"/>
        <v/>
      </c>
      <c r="Z186" s="249" t="str">
        <f t="shared" si="103"/>
        <v/>
      </c>
      <c r="AA186" s="250" t="str">
        <f t="shared" si="104"/>
        <v/>
      </c>
      <c r="AB186" s="250" t="str">
        <f t="shared" si="105"/>
        <v/>
      </c>
      <c r="AC186" s="251" t="str">
        <f t="shared" si="106"/>
        <v/>
      </c>
      <c r="AD186" s="252" t="str">
        <f>IF(OR(C186="",D186=""),"",IF(OR(10&lt;=S186,2.2&lt;F186),リスト!$B$3,IF(OR(D186=リスト!$A$2,F186&lt;0.9,S186&lt;=1.5),リスト!$B$4,リスト!$B$2)))</f>
        <v/>
      </c>
      <c r="AE186" s="253" t="str">
        <f>IF(OR(C186="",AD186=""),"",IF(N186="",リスト!$C$2,リスト!$C$3))</f>
        <v/>
      </c>
      <c r="AF186" s="254" t="str">
        <f>IF(OR(C186="",AD186=""),"",IF(D186&lt;=リスト!$A$5,リスト!$D$2,IF(D186=リスト!$A$6,リスト!$D$3,IF(D186=リスト!$A$7,リスト!$D$4,""))))</f>
        <v/>
      </c>
      <c r="AG186" s="255" t="str" cm="1">
        <f t="array" ref="AG186">IFERROR(INDEX(加味率リスト!$A$2:$J$25,MATCH(D186&amp;AF186,加味率リスト!$A$2:$A$25&amp;加味率リスト!$B$2:$B$25,0),10),"")</f>
        <v/>
      </c>
      <c r="AH186" s="256" t="str">
        <f>IF(S186="","",IF(S186&lt;3,リスト!$E$3,IF(S186&lt;5,リスト!$E$4,IF(S186&lt;7,リスト!$E$5,リスト!$E$6))))</f>
        <v/>
      </c>
      <c r="AI186" s="192" t="str">
        <f t="shared" si="107"/>
        <v/>
      </c>
      <c r="AJ186" s="193" t="str">
        <f t="shared" si="108"/>
        <v/>
      </c>
      <c r="AK186" s="141" t="str">
        <f t="shared" si="109"/>
        <v/>
      </c>
      <c r="AL186" s="194" t="str">
        <f>IFERROR(IF(AD186="","",IF(AE186=リスト!$C$2,"－",ROUND((3.142/4*E186^2*(N186+K186+J186+I186+H186)-3.142/4*(0.82^2*H186+(0.82^2+G186^2)/2*J186+G186^2*K186+(G186^2+E186^2)/2*N186))*(U186*V186+(R186-U186)*W186)/R186,2))),"")</f>
        <v/>
      </c>
      <c r="AM186" s="195" t="str">
        <f>IFERROR(IF(AD186="","",IF(AE186=リスト!$C$2,T186,T186+AL186)),"")</f>
        <v/>
      </c>
      <c r="AN186" s="195" t="str">
        <f>IFERROR(IF(AD186="","",IF(AE186=リスト!$C$2,3.142*E186*U186*AA186*V186*U186/2*TAN(X186/180*3.142),3.142*G186*U186*AA186*V186*U186/2*TAN(X186/180*3.142))),"")</f>
        <v/>
      </c>
      <c r="AO186" s="196" t="str">
        <f t="shared" si="71"/>
        <v/>
      </c>
      <c r="AP186" s="196" t="str">
        <f>IFERROR(IF(AE186=リスト!$C$2,(1-3.142*(E186/((E186+1)*2))^2)*(R186-(1-V186/(Z186+AC186*(W186-Z186)))*U186-(AN186+AM186)/(3.142*(Z186+AC186*(W186-Z186)))*(2/E186)^2)*100,AW186*(AX186-AY186)*100),"")</f>
        <v/>
      </c>
      <c r="AQ186" s="197" t="str">
        <f t="shared" si="72"/>
        <v/>
      </c>
      <c r="AR186" s="195" t="str">
        <f t="shared" si="73"/>
        <v/>
      </c>
      <c r="AS186" s="195" t="str">
        <f t="shared" si="74"/>
        <v/>
      </c>
      <c r="AT186" s="195" t="str">
        <f t="shared" si="75"/>
        <v/>
      </c>
      <c r="AU186" s="193" t="str">
        <f t="shared" si="76"/>
        <v/>
      </c>
      <c r="AV186" s="193" t="str">
        <f>IF(OR(AD186=リスト!$B$3,AD186=リスト!$B$5,許容浮上量&lt;AP186),AD186,リスト!$B$5)</f>
        <v/>
      </c>
      <c r="AW186" s="198" t="str">
        <f t="shared" si="77"/>
        <v/>
      </c>
      <c r="AX186" s="199" t="str">
        <f t="shared" si="78"/>
        <v/>
      </c>
      <c r="AY186" s="205" t="str">
        <f t="shared" si="79"/>
        <v/>
      </c>
      <c r="AZ186" s="204" t="str">
        <f>IF(OR(BO186=リスト!$B$3,BO186=リスト!$B$5,BO186=""),"","10^-2")</f>
        <v/>
      </c>
      <c r="BA186" s="200" t="str">
        <f>IF(OR(BO186=リスト!$B$3,BO186=リスト!$B$5,BO186=""),"",2)</f>
        <v/>
      </c>
      <c r="BB186" s="195" t="str">
        <f>IFERROR(IF(OR(BO186=リスト!$B$3,BO186=リスト!$B$5,BO186=""),"",V186*U186+(R186-U186)/2*(W186-Z186)),"")</f>
        <v/>
      </c>
      <c r="BC186" s="195" t="str">
        <f>IF(OR(BO186=リスト!$B$3,BO186=リスト!$B$5,BO186=""),"",40)</f>
        <v/>
      </c>
      <c r="BD186" s="195" t="str">
        <f t="shared" si="80"/>
        <v/>
      </c>
      <c r="BE186" s="195" t="str">
        <f t="shared" si="81"/>
        <v/>
      </c>
      <c r="BF186" s="195" t="str">
        <f t="shared" si="82"/>
        <v/>
      </c>
      <c r="BG186" s="195" t="str">
        <f>IF(OR(BO186=リスト!$B$3,BO186=リスト!$B$5,BO186=""),"",0.6)</f>
        <v/>
      </c>
      <c r="BH186" s="201" t="str">
        <f>IF(OR(BO186=リスト!$B$3,BO186=リスト!$B$5,BO186=""),"",AG186)</f>
        <v/>
      </c>
      <c r="BI186" s="195" t="str">
        <f>IF(OR(BO186=リスト!$B$3,BO186=リスト!$B$5,BO186=""),"",AM186)</f>
        <v/>
      </c>
      <c r="BJ186" s="195" t="str">
        <f>IF(OR(BO186=リスト!$B$3,BO186=リスト!$B$5,BO186=""),"",AN186)</f>
        <v/>
      </c>
      <c r="BK186" s="202" t="str">
        <f>IFERROR(IF(BM186=リスト!$C$2,(1-3.142*(E186/(2*(E186+1)))^2)*(R186-(1-AG186*V186/(Z186+AG186*BG186*(W186-Z186)))*U186-(AN186+AM186)/(3.142*(Z186+AG186*BG186*(W186-Z186)))*(2/E186)^2)*100,(AW186*(BV186-BX186)*100)),"")</f>
        <v/>
      </c>
      <c r="BL186" s="202" t="str">
        <f>IFERROR(IF(BM186=リスト!$C$2,(1-3.142*(E186/(2*(E186+1)))^2)*(R186-(1-AG186*V186/(Z186+AG186*BG186*(W186-Z186)))*U186-(AN186+BF186+AM186)/(3.142*(Z186+AG186*BG186*(W186-Z186)))*(2/E186)^2)*100,(AW186*(BV186-BW186)*100)),"")</f>
        <v/>
      </c>
      <c r="BM186" s="193" t="str">
        <f>IF(OR(BO186=リスト!$B$3,BO186=リスト!$B$5),"",AU186)</f>
        <v/>
      </c>
      <c r="BN186" s="196" t="str">
        <f>IF(OR(BO186=リスト!$B$3,BO186=リスト!$B$5),"",AF186)</f>
        <v/>
      </c>
      <c r="BO186" s="193" t="str">
        <f t="shared" si="83"/>
        <v/>
      </c>
      <c r="BP186" s="193" t="str">
        <f>IF(OR(BO186=リスト!$B$3,BO186=リスト!$B$5,BO186=""),"",IF(許容浮上量+1&lt;=BK186,リスト!$F$2,リスト!$F$3))</f>
        <v/>
      </c>
      <c r="BQ186" s="202" t="str">
        <f>IF(OR(BO186=リスト!$B$3,BO186=リスト!$B$5,BO186=""),"",20)</f>
        <v/>
      </c>
      <c r="BR186" s="195" t="str">
        <f t="shared" si="84"/>
        <v/>
      </c>
      <c r="BS186" s="195" t="str">
        <f t="shared" si="85"/>
        <v/>
      </c>
      <c r="BT186" s="198" t="str">
        <f t="shared" si="86"/>
        <v/>
      </c>
      <c r="BU186" s="198" t="str">
        <f t="shared" si="87"/>
        <v/>
      </c>
      <c r="BV186" s="198" t="str">
        <f t="shared" si="88"/>
        <v/>
      </c>
      <c r="BW186" s="198" t="str">
        <f t="shared" si="89"/>
        <v/>
      </c>
      <c r="BX186" s="205" t="str">
        <f t="shared" si="90"/>
        <v/>
      </c>
      <c r="BY186" s="206" t="str">
        <f>IFERROR(IF(CC186=リスト!$C$2,(CH186-BZ186/(100*CG186))/CI186*CJ186-AN186-AM186,(CH186-BZ186/(100*AW186))/CI186*CJ186-AN186-AM186),"")</f>
        <v/>
      </c>
      <c r="BZ186" s="196" t="str">
        <f>IF(OR(CE186=リスト!$B$3,CE186=リスト!$B$5,CF186=リスト!$F$3,CE186=""),"",許容浮上量)</f>
        <v/>
      </c>
      <c r="CA186" s="198" t="str">
        <f>IF(OR(CE186=リスト!$B$3,CE186=リスト!$B$5,CF186=リスト!$F$3,CE186=""),"",CK186)</f>
        <v/>
      </c>
      <c r="CB186" s="196" t="str">
        <f t="shared" si="91"/>
        <v/>
      </c>
      <c r="CC186" s="193" t="str">
        <f>IF(OR(CE186=リスト!$B$3,CE186=リスト!$B$5,CF186=リスト!$F$3,CE186=""),"",BM186)</f>
        <v/>
      </c>
      <c r="CD186" s="196" t="str">
        <f>IF(OR(CE186=リスト!$B$3,CE186=リスト!$B$5,CF186=リスト!$F$3,CE186=""),"",AH186)</f>
        <v/>
      </c>
      <c r="CE186" s="193" t="str">
        <f t="shared" si="110"/>
        <v/>
      </c>
      <c r="CF186" s="193" t="str">
        <f t="shared" si="111"/>
        <v/>
      </c>
      <c r="CG186" s="198" t="str">
        <f t="shared" si="92"/>
        <v/>
      </c>
      <c r="CH186" s="198" t="str">
        <f t="shared" si="93"/>
        <v/>
      </c>
      <c r="CI186" s="198" t="str">
        <f t="shared" si="94"/>
        <v/>
      </c>
      <c r="CJ186" s="198" t="str">
        <f t="shared" si="95"/>
        <v/>
      </c>
      <c r="CK186" s="205" t="str">
        <f t="shared" si="96"/>
        <v/>
      </c>
      <c r="CL186" s="204" t="str">
        <f>IF(AND(CE186=リスト!$B$4,CF186=リスト!$F$2),リスト!$B$3,CE186)</f>
        <v/>
      </c>
      <c r="CM186" s="193" t="str">
        <f>IF(CL186=リスト!$B$3,"",IF(CL186=リスト!$B$5,"("&amp;リスト!$F$3&amp;")",CF186))</f>
        <v/>
      </c>
      <c r="CN186" s="196" t="str">
        <f>IF(CL186=リスト!$B$3,"",AF186)</f>
        <v/>
      </c>
      <c r="CO186" s="196" t="str">
        <f>IF(OR(CL186=リスト!$B$3,CL186=リスト!$B$5,CL186=リスト!$B$4),"",CD186)</f>
        <v/>
      </c>
      <c r="CP186" s="196" t="str">
        <f>IF(OR(CL186=リスト!$B$3,CL186=リスト!$B$5),"",IF(CB186&lt;40,40,CB186))</f>
        <v/>
      </c>
      <c r="CQ186" s="203" t="str">
        <f>IF(CL186=リスト!$B$5,リスト!$G$2,"")</f>
        <v/>
      </c>
    </row>
    <row r="187" spans="2:95" ht="26.25" customHeight="1">
      <c r="B187" s="243">
        <v>124</v>
      </c>
      <c r="C187" s="244"/>
      <c r="D187" s="245"/>
      <c r="E187" s="246"/>
      <c r="F187" s="246"/>
      <c r="G187" s="247" t="str">
        <f>IF(AE187=リスト!$C$2,"－",IF(AE187=リスト!$C$3,1.05,""))</f>
        <v/>
      </c>
      <c r="H187" s="246"/>
      <c r="I187" s="246"/>
      <c r="J187" s="246"/>
      <c r="K187" s="246"/>
      <c r="L187" s="246"/>
      <c r="M187" s="246"/>
      <c r="N187" s="246"/>
      <c r="O187" s="246"/>
      <c r="P187" s="246"/>
      <c r="Q187" s="246"/>
      <c r="R187" s="248">
        <f t="shared" si="97"/>
        <v>0</v>
      </c>
      <c r="S187" s="247" t="str">
        <f t="shared" si="98"/>
        <v/>
      </c>
      <c r="T187" s="247"/>
      <c r="U187" s="247"/>
      <c r="V187" s="245" t="str">
        <f t="shared" si="99"/>
        <v/>
      </c>
      <c r="W187" s="245" t="str">
        <f t="shared" si="100"/>
        <v/>
      </c>
      <c r="X187" s="245" t="str">
        <f t="shared" si="101"/>
        <v/>
      </c>
      <c r="Y187" s="245" t="str">
        <f t="shared" si="102"/>
        <v/>
      </c>
      <c r="Z187" s="249" t="str">
        <f t="shared" si="103"/>
        <v/>
      </c>
      <c r="AA187" s="250" t="str">
        <f t="shared" si="104"/>
        <v/>
      </c>
      <c r="AB187" s="250" t="str">
        <f t="shared" si="105"/>
        <v/>
      </c>
      <c r="AC187" s="251" t="str">
        <f t="shared" si="106"/>
        <v/>
      </c>
      <c r="AD187" s="252" t="str">
        <f>IF(OR(C187="",D187=""),"",IF(OR(10&lt;=S187,2.2&lt;F187),リスト!$B$3,IF(OR(D187=リスト!$A$2,F187&lt;0.9,S187&lt;=1.5),リスト!$B$4,リスト!$B$2)))</f>
        <v/>
      </c>
      <c r="AE187" s="253" t="str">
        <f>IF(OR(C187="",AD187=""),"",IF(N187="",リスト!$C$2,リスト!$C$3))</f>
        <v/>
      </c>
      <c r="AF187" s="254" t="str">
        <f>IF(OR(C187="",AD187=""),"",IF(D187&lt;=リスト!$A$5,リスト!$D$2,IF(D187=リスト!$A$6,リスト!$D$3,IF(D187=リスト!$A$7,リスト!$D$4,""))))</f>
        <v/>
      </c>
      <c r="AG187" s="255" t="str" cm="1">
        <f t="array" ref="AG187">IFERROR(INDEX(加味率リスト!$A$2:$J$25,MATCH(D187&amp;AF187,加味率リスト!$A$2:$A$25&amp;加味率リスト!$B$2:$B$25,0),10),"")</f>
        <v/>
      </c>
      <c r="AH187" s="256" t="str">
        <f>IF(S187="","",IF(S187&lt;3,リスト!$E$3,IF(S187&lt;5,リスト!$E$4,IF(S187&lt;7,リスト!$E$5,リスト!$E$6))))</f>
        <v/>
      </c>
      <c r="AI187" s="192" t="str">
        <f t="shared" si="107"/>
        <v/>
      </c>
      <c r="AJ187" s="193" t="str">
        <f t="shared" si="108"/>
        <v/>
      </c>
      <c r="AK187" s="141" t="str">
        <f t="shared" si="109"/>
        <v/>
      </c>
      <c r="AL187" s="194" t="str">
        <f>IFERROR(IF(AD187="","",IF(AE187=リスト!$C$2,"－",ROUND((3.142/4*E187^2*(N187+K187+J187+I187+H187)-3.142/4*(0.82^2*H187+(0.82^2+G187^2)/2*J187+G187^2*K187+(G187^2+E187^2)/2*N187))*(U187*V187+(R187-U187)*W187)/R187,2))),"")</f>
        <v/>
      </c>
      <c r="AM187" s="195" t="str">
        <f>IFERROR(IF(AD187="","",IF(AE187=リスト!$C$2,T187,T187+AL187)),"")</f>
        <v/>
      </c>
      <c r="AN187" s="195" t="str">
        <f>IFERROR(IF(AD187="","",IF(AE187=リスト!$C$2,3.142*E187*U187*AA187*V187*U187/2*TAN(X187/180*3.142),3.142*G187*U187*AA187*V187*U187/2*TAN(X187/180*3.142))),"")</f>
        <v/>
      </c>
      <c r="AO187" s="196" t="str">
        <f t="shared" si="71"/>
        <v/>
      </c>
      <c r="AP187" s="196" t="str">
        <f>IFERROR(IF(AE187=リスト!$C$2,(1-3.142*(E187/((E187+1)*2))^2)*(R187-(1-V187/(Z187+AC187*(W187-Z187)))*U187-(AN187+AM187)/(3.142*(Z187+AC187*(W187-Z187)))*(2/E187)^2)*100,AW187*(AX187-AY187)*100),"")</f>
        <v/>
      </c>
      <c r="AQ187" s="197" t="str">
        <f t="shared" si="72"/>
        <v/>
      </c>
      <c r="AR187" s="195" t="str">
        <f t="shared" si="73"/>
        <v/>
      </c>
      <c r="AS187" s="195" t="str">
        <f t="shared" si="74"/>
        <v/>
      </c>
      <c r="AT187" s="195" t="str">
        <f t="shared" si="75"/>
        <v/>
      </c>
      <c r="AU187" s="193" t="str">
        <f t="shared" si="76"/>
        <v/>
      </c>
      <c r="AV187" s="193" t="str">
        <f>IF(OR(AD187=リスト!$B$3,AD187=リスト!$B$5,許容浮上量&lt;AP187),AD187,リスト!$B$5)</f>
        <v/>
      </c>
      <c r="AW187" s="198" t="str">
        <f t="shared" si="77"/>
        <v/>
      </c>
      <c r="AX187" s="199" t="str">
        <f t="shared" si="78"/>
        <v/>
      </c>
      <c r="AY187" s="205" t="str">
        <f t="shared" si="79"/>
        <v/>
      </c>
      <c r="AZ187" s="204" t="str">
        <f>IF(OR(BO187=リスト!$B$3,BO187=リスト!$B$5,BO187=""),"","10^-2")</f>
        <v/>
      </c>
      <c r="BA187" s="200" t="str">
        <f>IF(OR(BO187=リスト!$B$3,BO187=リスト!$B$5,BO187=""),"",2)</f>
        <v/>
      </c>
      <c r="BB187" s="195" t="str">
        <f>IFERROR(IF(OR(BO187=リスト!$B$3,BO187=リスト!$B$5,BO187=""),"",V187*U187+(R187-U187)/2*(W187-Z187)),"")</f>
        <v/>
      </c>
      <c r="BC187" s="195" t="str">
        <f>IF(OR(BO187=リスト!$B$3,BO187=リスト!$B$5,BO187=""),"",40)</f>
        <v/>
      </c>
      <c r="BD187" s="195" t="str">
        <f t="shared" si="80"/>
        <v/>
      </c>
      <c r="BE187" s="195" t="str">
        <f t="shared" si="81"/>
        <v/>
      </c>
      <c r="BF187" s="195" t="str">
        <f t="shared" si="82"/>
        <v/>
      </c>
      <c r="BG187" s="195" t="str">
        <f>IF(OR(BO187=リスト!$B$3,BO187=リスト!$B$5,BO187=""),"",0.6)</f>
        <v/>
      </c>
      <c r="BH187" s="201" t="str">
        <f>IF(OR(BO187=リスト!$B$3,BO187=リスト!$B$5,BO187=""),"",AG187)</f>
        <v/>
      </c>
      <c r="BI187" s="195" t="str">
        <f>IF(OR(BO187=リスト!$B$3,BO187=リスト!$B$5,BO187=""),"",AM187)</f>
        <v/>
      </c>
      <c r="BJ187" s="195" t="str">
        <f>IF(OR(BO187=リスト!$B$3,BO187=リスト!$B$5,BO187=""),"",AN187)</f>
        <v/>
      </c>
      <c r="BK187" s="202" t="str">
        <f>IFERROR(IF(BM187=リスト!$C$2,(1-3.142*(E187/(2*(E187+1)))^2)*(R187-(1-AG187*V187/(Z187+AG187*BG187*(W187-Z187)))*U187-(AN187+AM187)/(3.142*(Z187+AG187*BG187*(W187-Z187)))*(2/E187)^2)*100,(AW187*(BV187-BX187)*100)),"")</f>
        <v/>
      </c>
      <c r="BL187" s="202" t="str">
        <f>IFERROR(IF(BM187=リスト!$C$2,(1-3.142*(E187/(2*(E187+1)))^2)*(R187-(1-AG187*V187/(Z187+AG187*BG187*(W187-Z187)))*U187-(AN187+BF187+AM187)/(3.142*(Z187+AG187*BG187*(W187-Z187)))*(2/E187)^2)*100,(AW187*(BV187-BW187)*100)),"")</f>
        <v/>
      </c>
      <c r="BM187" s="193" t="str">
        <f>IF(OR(BO187=リスト!$B$3,BO187=リスト!$B$5),"",AU187)</f>
        <v/>
      </c>
      <c r="BN187" s="196" t="str">
        <f>IF(OR(BO187=リスト!$B$3,BO187=リスト!$B$5),"",AF187)</f>
        <v/>
      </c>
      <c r="BO187" s="193" t="str">
        <f t="shared" si="83"/>
        <v/>
      </c>
      <c r="BP187" s="193" t="str">
        <f>IF(OR(BO187=リスト!$B$3,BO187=リスト!$B$5,BO187=""),"",IF(許容浮上量+1&lt;=BK187,リスト!$F$2,リスト!$F$3))</f>
        <v/>
      </c>
      <c r="BQ187" s="202" t="str">
        <f>IF(OR(BO187=リスト!$B$3,BO187=リスト!$B$5,BO187=""),"",20)</f>
        <v/>
      </c>
      <c r="BR187" s="195" t="str">
        <f t="shared" si="84"/>
        <v/>
      </c>
      <c r="BS187" s="195" t="str">
        <f t="shared" si="85"/>
        <v/>
      </c>
      <c r="BT187" s="198" t="str">
        <f t="shared" si="86"/>
        <v/>
      </c>
      <c r="BU187" s="198" t="str">
        <f t="shared" si="87"/>
        <v/>
      </c>
      <c r="BV187" s="198" t="str">
        <f t="shared" si="88"/>
        <v/>
      </c>
      <c r="BW187" s="198" t="str">
        <f t="shared" si="89"/>
        <v/>
      </c>
      <c r="BX187" s="205" t="str">
        <f t="shared" si="90"/>
        <v/>
      </c>
      <c r="BY187" s="206" t="str">
        <f>IFERROR(IF(CC187=リスト!$C$2,(CH187-BZ187/(100*CG187))/CI187*CJ187-AN187-AM187,(CH187-BZ187/(100*AW187))/CI187*CJ187-AN187-AM187),"")</f>
        <v/>
      </c>
      <c r="BZ187" s="196" t="str">
        <f>IF(OR(CE187=リスト!$B$3,CE187=リスト!$B$5,CF187=リスト!$F$3,CE187=""),"",許容浮上量)</f>
        <v/>
      </c>
      <c r="CA187" s="198" t="str">
        <f>IF(OR(CE187=リスト!$B$3,CE187=リスト!$B$5,CF187=リスト!$F$3,CE187=""),"",CK187)</f>
        <v/>
      </c>
      <c r="CB187" s="196" t="str">
        <f t="shared" si="91"/>
        <v/>
      </c>
      <c r="CC187" s="193" t="str">
        <f>IF(OR(CE187=リスト!$B$3,CE187=リスト!$B$5,CF187=リスト!$F$3,CE187=""),"",BM187)</f>
        <v/>
      </c>
      <c r="CD187" s="196" t="str">
        <f>IF(OR(CE187=リスト!$B$3,CE187=リスト!$B$5,CF187=リスト!$F$3,CE187=""),"",AH187)</f>
        <v/>
      </c>
      <c r="CE187" s="193" t="str">
        <f t="shared" si="110"/>
        <v/>
      </c>
      <c r="CF187" s="193" t="str">
        <f t="shared" si="111"/>
        <v/>
      </c>
      <c r="CG187" s="198" t="str">
        <f t="shared" si="92"/>
        <v/>
      </c>
      <c r="CH187" s="198" t="str">
        <f t="shared" si="93"/>
        <v/>
      </c>
      <c r="CI187" s="198" t="str">
        <f t="shared" si="94"/>
        <v/>
      </c>
      <c r="CJ187" s="198" t="str">
        <f t="shared" si="95"/>
        <v/>
      </c>
      <c r="CK187" s="205" t="str">
        <f t="shared" si="96"/>
        <v/>
      </c>
      <c r="CL187" s="204" t="str">
        <f>IF(AND(CE187=リスト!$B$4,CF187=リスト!$F$2),リスト!$B$3,CE187)</f>
        <v/>
      </c>
      <c r="CM187" s="193" t="str">
        <f>IF(CL187=リスト!$B$3,"",IF(CL187=リスト!$B$5,"("&amp;リスト!$F$3&amp;")",CF187))</f>
        <v/>
      </c>
      <c r="CN187" s="196" t="str">
        <f>IF(CL187=リスト!$B$3,"",AF187)</f>
        <v/>
      </c>
      <c r="CO187" s="196" t="str">
        <f>IF(OR(CL187=リスト!$B$3,CL187=リスト!$B$5,CL187=リスト!$B$4),"",CD187)</f>
        <v/>
      </c>
      <c r="CP187" s="196" t="str">
        <f>IF(OR(CL187=リスト!$B$3,CL187=リスト!$B$5),"",IF(CB187&lt;40,40,CB187))</f>
        <v/>
      </c>
      <c r="CQ187" s="203" t="str">
        <f>IF(CL187=リスト!$B$5,リスト!$G$2,"")</f>
        <v/>
      </c>
    </row>
    <row r="188" spans="2:95" ht="26.25" customHeight="1">
      <c r="B188" s="243">
        <v>125</v>
      </c>
      <c r="C188" s="244"/>
      <c r="D188" s="245"/>
      <c r="E188" s="246"/>
      <c r="F188" s="246"/>
      <c r="G188" s="247" t="str">
        <f>IF(AE188=リスト!$C$2,"－",IF(AE188=リスト!$C$3,1.05,""))</f>
        <v/>
      </c>
      <c r="H188" s="246"/>
      <c r="I188" s="246"/>
      <c r="J188" s="246"/>
      <c r="K188" s="246"/>
      <c r="L188" s="246"/>
      <c r="M188" s="246"/>
      <c r="N188" s="246"/>
      <c r="O188" s="246"/>
      <c r="P188" s="246"/>
      <c r="Q188" s="246"/>
      <c r="R188" s="248">
        <f t="shared" si="97"/>
        <v>0</v>
      </c>
      <c r="S188" s="247" t="str">
        <f t="shared" si="98"/>
        <v/>
      </c>
      <c r="T188" s="247"/>
      <c r="U188" s="247"/>
      <c r="V188" s="245" t="str">
        <f t="shared" si="99"/>
        <v/>
      </c>
      <c r="W188" s="245" t="str">
        <f t="shared" si="100"/>
        <v/>
      </c>
      <c r="X188" s="245" t="str">
        <f t="shared" si="101"/>
        <v/>
      </c>
      <c r="Y188" s="245" t="str">
        <f t="shared" si="102"/>
        <v/>
      </c>
      <c r="Z188" s="249" t="str">
        <f t="shared" si="103"/>
        <v/>
      </c>
      <c r="AA188" s="250" t="str">
        <f t="shared" si="104"/>
        <v/>
      </c>
      <c r="AB188" s="250" t="str">
        <f t="shared" si="105"/>
        <v/>
      </c>
      <c r="AC188" s="251" t="str">
        <f t="shared" si="106"/>
        <v/>
      </c>
      <c r="AD188" s="252" t="str">
        <f>IF(OR(C188="",D188=""),"",IF(OR(10&lt;=S188,2.2&lt;F188),リスト!$B$3,IF(OR(D188=リスト!$A$2,F188&lt;0.9,S188&lt;=1.5),リスト!$B$4,リスト!$B$2)))</f>
        <v/>
      </c>
      <c r="AE188" s="253" t="str">
        <f>IF(OR(C188="",AD188=""),"",IF(N188="",リスト!$C$2,リスト!$C$3))</f>
        <v/>
      </c>
      <c r="AF188" s="254" t="str">
        <f>IF(OR(C188="",AD188=""),"",IF(D188&lt;=リスト!$A$5,リスト!$D$2,IF(D188=リスト!$A$6,リスト!$D$3,IF(D188=リスト!$A$7,リスト!$D$4,""))))</f>
        <v/>
      </c>
      <c r="AG188" s="255" t="str" cm="1">
        <f t="array" ref="AG188">IFERROR(INDEX(加味率リスト!$A$2:$J$25,MATCH(D188&amp;AF188,加味率リスト!$A$2:$A$25&amp;加味率リスト!$B$2:$B$25,0),10),"")</f>
        <v/>
      </c>
      <c r="AH188" s="256" t="str">
        <f>IF(S188="","",IF(S188&lt;3,リスト!$E$3,IF(S188&lt;5,リスト!$E$4,IF(S188&lt;7,リスト!$E$5,リスト!$E$6))))</f>
        <v/>
      </c>
      <c r="AI188" s="192" t="str">
        <f t="shared" si="107"/>
        <v/>
      </c>
      <c r="AJ188" s="193" t="str">
        <f t="shared" si="108"/>
        <v/>
      </c>
      <c r="AK188" s="141" t="str">
        <f t="shared" si="109"/>
        <v/>
      </c>
      <c r="AL188" s="194" t="str">
        <f>IFERROR(IF(AD188="","",IF(AE188=リスト!$C$2,"－",ROUND((3.142/4*E188^2*(N188+K188+J188+I188+H188)-3.142/4*(0.82^2*H188+(0.82^2+G188^2)/2*J188+G188^2*K188+(G188^2+E188^2)/2*N188))*(U188*V188+(R188-U188)*W188)/R188,2))),"")</f>
        <v/>
      </c>
      <c r="AM188" s="195" t="str">
        <f>IFERROR(IF(AD188="","",IF(AE188=リスト!$C$2,T188,T188+AL188)),"")</f>
        <v/>
      </c>
      <c r="AN188" s="195" t="str">
        <f>IFERROR(IF(AD188="","",IF(AE188=リスト!$C$2,3.142*E188*U188*AA188*V188*U188/2*TAN(X188/180*3.142),3.142*G188*U188*AA188*V188*U188/2*TAN(X188/180*3.142))),"")</f>
        <v/>
      </c>
      <c r="AO188" s="196" t="str">
        <f t="shared" si="71"/>
        <v/>
      </c>
      <c r="AP188" s="196" t="str">
        <f>IFERROR(IF(AE188=リスト!$C$2,(1-3.142*(E188/((E188+1)*2))^2)*(R188-(1-V188/(Z188+AC188*(W188-Z188)))*U188-(AN188+AM188)/(3.142*(Z188+AC188*(W188-Z188)))*(2/E188)^2)*100,AW188*(AX188-AY188)*100),"")</f>
        <v/>
      </c>
      <c r="AQ188" s="197" t="str">
        <f t="shared" si="72"/>
        <v/>
      </c>
      <c r="AR188" s="195" t="str">
        <f t="shared" si="73"/>
        <v/>
      </c>
      <c r="AS188" s="195" t="str">
        <f t="shared" si="74"/>
        <v/>
      </c>
      <c r="AT188" s="195" t="str">
        <f t="shared" si="75"/>
        <v/>
      </c>
      <c r="AU188" s="193" t="str">
        <f t="shared" si="76"/>
        <v/>
      </c>
      <c r="AV188" s="193" t="str">
        <f>IF(OR(AD188=リスト!$B$3,AD188=リスト!$B$5,許容浮上量&lt;AP188),AD188,リスト!$B$5)</f>
        <v/>
      </c>
      <c r="AW188" s="198" t="str">
        <f t="shared" si="77"/>
        <v/>
      </c>
      <c r="AX188" s="199" t="str">
        <f t="shared" si="78"/>
        <v/>
      </c>
      <c r="AY188" s="205" t="str">
        <f t="shared" si="79"/>
        <v/>
      </c>
      <c r="AZ188" s="204" t="str">
        <f>IF(OR(BO188=リスト!$B$3,BO188=リスト!$B$5,BO188=""),"","10^-2")</f>
        <v/>
      </c>
      <c r="BA188" s="200" t="str">
        <f>IF(OR(BO188=リスト!$B$3,BO188=リスト!$B$5,BO188=""),"",2)</f>
        <v/>
      </c>
      <c r="BB188" s="195" t="str">
        <f>IFERROR(IF(OR(BO188=リスト!$B$3,BO188=リスト!$B$5,BO188=""),"",V188*U188+(R188-U188)/2*(W188-Z188)),"")</f>
        <v/>
      </c>
      <c r="BC188" s="195" t="str">
        <f>IF(OR(BO188=リスト!$B$3,BO188=リスト!$B$5,BO188=""),"",40)</f>
        <v/>
      </c>
      <c r="BD188" s="195" t="str">
        <f t="shared" si="80"/>
        <v/>
      </c>
      <c r="BE188" s="195" t="str">
        <f t="shared" si="81"/>
        <v/>
      </c>
      <c r="BF188" s="195" t="str">
        <f t="shared" si="82"/>
        <v/>
      </c>
      <c r="BG188" s="195" t="str">
        <f>IF(OR(BO188=リスト!$B$3,BO188=リスト!$B$5,BO188=""),"",0.6)</f>
        <v/>
      </c>
      <c r="BH188" s="201" t="str">
        <f>IF(OR(BO188=リスト!$B$3,BO188=リスト!$B$5,BO188=""),"",AG188)</f>
        <v/>
      </c>
      <c r="BI188" s="195" t="str">
        <f>IF(OR(BO188=リスト!$B$3,BO188=リスト!$B$5,BO188=""),"",AM188)</f>
        <v/>
      </c>
      <c r="BJ188" s="195" t="str">
        <f>IF(OR(BO188=リスト!$B$3,BO188=リスト!$B$5,BO188=""),"",AN188)</f>
        <v/>
      </c>
      <c r="BK188" s="202" t="str">
        <f>IFERROR(IF(BM188=リスト!$C$2,(1-3.142*(E188/(2*(E188+1)))^2)*(R188-(1-AG188*V188/(Z188+AG188*BG188*(W188-Z188)))*U188-(AN188+AM188)/(3.142*(Z188+AG188*BG188*(W188-Z188)))*(2/E188)^2)*100,(AW188*(BV188-BX188)*100)),"")</f>
        <v/>
      </c>
      <c r="BL188" s="202" t="str">
        <f>IFERROR(IF(BM188=リスト!$C$2,(1-3.142*(E188/(2*(E188+1)))^2)*(R188-(1-AG188*V188/(Z188+AG188*BG188*(W188-Z188)))*U188-(AN188+BF188+AM188)/(3.142*(Z188+AG188*BG188*(W188-Z188)))*(2/E188)^2)*100,(AW188*(BV188-BW188)*100)),"")</f>
        <v/>
      </c>
      <c r="BM188" s="193" t="str">
        <f>IF(OR(BO188=リスト!$B$3,BO188=リスト!$B$5),"",AU188)</f>
        <v/>
      </c>
      <c r="BN188" s="196" t="str">
        <f>IF(OR(BO188=リスト!$B$3,BO188=リスト!$B$5),"",AF188)</f>
        <v/>
      </c>
      <c r="BO188" s="193" t="str">
        <f t="shared" si="83"/>
        <v/>
      </c>
      <c r="BP188" s="193" t="str">
        <f>IF(OR(BO188=リスト!$B$3,BO188=リスト!$B$5,BO188=""),"",IF(許容浮上量+1&lt;=BK188,リスト!$F$2,リスト!$F$3))</f>
        <v/>
      </c>
      <c r="BQ188" s="202" t="str">
        <f>IF(OR(BO188=リスト!$B$3,BO188=リスト!$B$5,BO188=""),"",20)</f>
        <v/>
      </c>
      <c r="BR188" s="195" t="str">
        <f t="shared" si="84"/>
        <v/>
      </c>
      <c r="BS188" s="195" t="str">
        <f t="shared" si="85"/>
        <v/>
      </c>
      <c r="BT188" s="198" t="str">
        <f t="shared" si="86"/>
        <v/>
      </c>
      <c r="BU188" s="198" t="str">
        <f t="shared" si="87"/>
        <v/>
      </c>
      <c r="BV188" s="198" t="str">
        <f t="shared" si="88"/>
        <v/>
      </c>
      <c r="BW188" s="198" t="str">
        <f t="shared" si="89"/>
        <v/>
      </c>
      <c r="BX188" s="205" t="str">
        <f t="shared" si="90"/>
        <v/>
      </c>
      <c r="BY188" s="206" t="str">
        <f>IFERROR(IF(CC188=リスト!$C$2,(CH188-BZ188/(100*CG188))/CI188*CJ188-AN188-AM188,(CH188-BZ188/(100*AW188))/CI188*CJ188-AN188-AM188),"")</f>
        <v/>
      </c>
      <c r="BZ188" s="196" t="str">
        <f>IF(OR(CE188=リスト!$B$3,CE188=リスト!$B$5,CF188=リスト!$F$3,CE188=""),"",許容浮上量)</f>
        <v/>
      </c>
      <c r="CA188" s="198" t="str">
        <f>IF(OR(CE188=リスト!$B$3,CE188=リスト!$B$5,CF188=リスト!$F$3,CE188=""),"",CK188)</f>
        <v/>
      </c>
      <c r="CB188" s="196" t="str">
        <f t="shared" si="91"/>
        <v/>
      </c>
      <c r="CC188" s="193" t="str">
        <f>IF(OR(CE188=リスト!$B$3,CE188=リスト!$B$5,CF188=リスト!$F$3,CE188=""),"",BM188)</f>
        <v/>
      </c>
      <c r="CD188" s="196" t="str">
        <f>IF(OR(CE188=リスト!$B$3,CE188=リスト!$B$5,CF188=リスト!$F$3,CE188=""),"",AH188)</f>
        <v/>
      </c>
      <c r="CE188" s="193" t="str">
        <f t="shared" si="110"/>
        <v/>
      </c>
      <c r="CF188" s="193" t="str">
        <f t="shared" si="111"/>
        <v/>
      </c>
      <c r="CG188" s="198" t="str">
        <f t="shared" si="92"/>
        <v/>
      </c>
      <c r="CH188" s="198" t="str">
        <f t="shared" si="93"/>
        <v/>
      </c>
      <c r="CI188" s="198" t="str">
        <f t="shared" si="94"/>
        <v/>
      </c>
      <c r="CJ188" s="198" t="str">
        <f t="shared" si="95"/>
        <v/>
      </c>
      <c r="CK188" s="205" t="str">
        <f t="shared" si="96"/>
        <v/>
      </c>
      <c r="CL188" s="204" t="str">
        <f>IF(AND(CE188=リスト!$B$4,CF188=リスト!$F$2),リスト!$B$3,CE188)</f>
        <v/>
      </c>
      <c r="CM188" s="193" t="str">
        <f>IF(CL188=リスト!$B$3,"",IF(CL188=リスト!$B$5,"("&amp;リスト!$F$3&amp;")",CF188))</f>
        <v/>
      </c>
      <c r="CN188" s="196" t="str">
        <f>IF(CL188=リスト!$B$3,"",AF188)</f>
        <v/>
      </c>
      <c r="CO188" s="196" t="str">
        <f>IF(OR(CL188=リスト!$B$3,CL188=リスト!$B$5,CL188=リスト!$B$4),"",CD188)</f>
        <v/>
      </c>
      <c r="CP188" s="196" t="str">
        <f>IF(OR(CL188=リスト!$B$3,CL188=リスト!$B$5),"",IF(CB188&lt;40,40,CB188))</f>
        <v/>
      </c>
      <c r="CQ188" s="203" t="str">
        <f>IF(CL188=リスト!$B$5,リスト!$G$2,"")</f>
        <v/>
      </c>
    </row>
    <row r="189" spans="2:95" ht="26.25" customHeight="1">
      <c r="B189" s="243">
        <v>126</v>
      </c>
      <c r="C189" s="244"/>
      <c r="D189" s="245"/>
      <c r="E189" s="246"/>
      <c r="F189" s="246"/>
      <c r="G189" s="247" t="str">
        <f>IF(AE189=リスト!$C$2,"－",IF(AE189=リスト!$C$3,1.05,""))</f>
        <v/>
      </c>
      <c r="H189" s="246"/>
      <c r="I189" s="246"/>
      <c r="J189" s="246"/>
      <c r="K189" s="246"/>
      <c r="L189" s="246"/>
      <c r="M189" s="246"/>
      <c r="N189" s="246"/>
      <c r="O189" s="246"/>
      <c r="P189" s="246"/>
      <c r="Q189" s="246"/>
      <c r="R189" s="248">
        <f t="shared" si="97"/>
        <v>0</v>
      </c>
      <c r="S189" s="247" t="str">
        <f t="shared" si="98"/>
        <v/>
      </c>
      <c r="T189" s="247"/>
      <c r="U189" s="247"/>
      <c r="V189" s="245" t="str">
        <f t="shared" si="99"/>
        <v/>
      </c>
      <c r="W189" s="245" t="str">
        <f t="shared" si="100"/>
        <v/>
      </c>
      <c r="X189" s="245" t="str">
        <f t="shared" si="101"/>
        <v/>
      </c>
      <c r="Y189" s="245" t="str">
        <f t="shared" si="102"/>
        <v/>
      </c>
      <c r="Z189" s="249" t="str">
        <f t="shared" si="103"/>
        <v/>
      </c>
      <c r="AA189" s="250" t="str">
        <f t="shared" si="104"/>
        <v/>
      </c>
      <c r="AB189" s="250" t="str">
        <f t="shared" si="105"/>
        <v/>
      </c>
      <c r="AC189" s="251" t="str">
        <f t="shared" si="106"/>
        <v/>
      </c>
      <c r="AD189" s="252" t="str">
        <f>IF(OR(C189="",D189=""),"",IF(OR(10&lt;=S189,2.2&lt;F189),リスト!$B$3,IF(OR(D189=リスト!$A$2,F189&lt;0.9,S189&lt;=1.5),リスト!$B$4,リスト!$B$2)))</f>
        <v/>
      </c>
      <c r="AE189" s="253" t="str">
        <f>IF(OR(C189="",AD189=""),"",IF(N189="",リスト!$C$2,リスト!$C$3))</f>
        <v/>
      </c>
      <c r="AF189" s="254" t="str">
        <f>IF(OR(C189="",AD189=""),"",IF(D189&lt;=リスト!$A$5,リスト!$D$2,IF(D189=リスト!$A$6,リスト!$D$3,IF(D189=リスト!$A$7,リスト!$D$4,""))))</f>
        <v/>
      </c>
      <c r="AG189" s="255" t="str" cm="1">
        <f t="array" ref="AG189">IFERROR(INDEX(加味率リスト!$A$2:$J$25,MATCH(D189&amp;AF189,加味率リスト!$A$2:$A$25&amp;加味率リスト!$B$2:$B$25,0),10),"")</f>
        <v/>
      </c>
      <c r="AH189" s="256" t="str">
        <f>IF(S189="","",IF(S189&lt;3,リスト!$E$3,IF(S189&lt;5,リスト!$E$4,IF(S189&lt;7,リスト!$E$5,リスト!$E$6))))</f>
        <v/>
      </c>
      <c r="AI189" s="192" t="str">
        <f t="shared" si="107"/>
        <v/>
      </c>
      <c r="AJ189" s="193" t="str">
        <f t="shared" si="108"/>
        <v/>
      </c>
      <c r="AK189" s="141" t="str">
        <f t="shared" si="109"/>
        <v/>
      </c>
      <c r="AL189" s="194" t="str">
        <f>IFERROR(IF(AD189="","",IF(AE189=リスト!$C$2,"－",ROUND((3.142/4*E189^2*(N189+K189+J189+I189+H189)-3.142/4*(0.82^2*H189+(0.82^2+G189^2)/2*J189+G189^2*K189+(G189^2+E189^2)/2*N189))*(U189*V189+(R189-U189)*W189)/R189,2))),"")</f>
        <v/>
      </c>
      <c r="AM189" s="195" t="str">
        <f>IFERROR(IF(AD189="","",IF(AE189=リスト!$C$2,T189,T189+AL189)),"")</f>
        <v/>
      </c>
      <c r="AN189" s="195" t="str">
        <f>IFERROR(IF(AD189="","",IF(AE189=リスト!$C$2,3.142*E189*U189*AA189*V189*U189/2*TAN(X189/180*3.142),3.142*G189*U189*AA189*V189*U189/2*TAN(X189/180*3.142))),"")</f>
        <v/>
      </c>
      <c r="AO189" s="196" t="str">
        <f t="shared" si="71"/>
        <v/>
      </c>
      <c r="AP189" s="196" t="str">
        <f>IFERROR(IF(AE189=リスト!$C$2,(1-3.142*(E189/((E189+1)*2))^2)*(R189-(1-V189/(Z189+AC189*(W189-Z189)))*U189-(AN189+AM189)/(3.142*(Z189+AC189*(W189-Z189)))*(2/E189)^2)*100,AW189*(AX189-AY189)*100),"")</f>
        <v/>
      </c>
      <c r="AQ189" s="197" t="str">
        <f t="shared" si="72"/>
        <v/>
      </c>
      <c r="AR189" s="195" t="str">
        <f t="shared" si="73"/>
        <v/>
      </c>
      <c r="AS189" s="195" t="str">
        <f t="shared" si="74"/>
        <v/>
      </c>
      <c r="AT189" s="195" t="str">
        <f t="shared" si="75"/>
        <v/>
      </c>
      <c r="AU189" s="193" t="str">
        <f t="shared" si="76"/>
        <v/>
      </c>
      <c r="AV189" s="193" t="str">
        <f>IF(OR(AD189=リスト!$B$3,AD189=リスト!$B$5,許容浮上量&lt;AP189),AD189,リスト!$B$5)</f>
        <v/>
      </c>
      <c r="AW189" s="198" t="str">
        <f t="shared" si="77"/>
        <v/>
      </c>
      <c r="AX189" s="199" t="str">
        <f t="shared" si="78"/>
        <v/>
      </c>
      <c r="AY189" s="205" t="str">
        <f t="shared" si="79"/>
        <v/>
      </c>
      <c r="AZ189" s="204" t="str">
        <f>IF(OR(BO189=リスト!$B$3,BO189=リスト!$B$5,BO189=""),"","10^-2")</f>
        <v/>
      </c>
      <c r="BA189" s="200" t="str">
        <f>IF(OR(BO189=リスト!$B$3,BO189=リスト!$B$5,BO189=""),"",2)</f>
        <v/>
      </c>
      <c r="BB189" s="195" t="str">
        <f>IFERROR(IF(OR(BO189=リスト!$B$3,BO189=リスト!$B$5,BO189=""),"",V189*U189+(R189-U189)/2*(W189-Z189)),"")</f>
        <v/>
      </c>
      <c r="BC189" s="195" t="str">
        <f>IF(OR(BO189=リスト!$B$3,BO189=リスト!$B$5,BO189=""),"",40)</f>
        <v/>
      </c>
      <c r="BD189" s="195" t="str">
        <f t="shared" si="80"/>
        <v/>
      </c>
      <c r="BE189" s="195" t="str">
        <f t="shared" si="81"/>
        <v/>
      </c>
      <c r="BF189" s="195" t="str">
        <f t="shared" si="82"/>
        <v/>
      </c>
      <c r="BG189" s="195" t="str">
        <f>IF(OR(BO189=リスト!$B$3,BO189=リスト!$B$5,BO189=""),"",0.6)</f>
        <v/>
      </c>
      <c r="BH189" s="201" t="str">
        <f>IF(OR(BO189=リスト!$B$3,BO189=リスト!$B$5,BO189=""),"",AG189)</f>
        <v/>
      </c>
      <c r="BI189" s="195" t="str">
        <f>IF(OR(BO189=リスト!$B$3,BO189=リスト!$B$5,BO189=""),"",AM189)</f>
        <v/>
      </c>
      <c r="BJ189" s="195" t="str">
        <f>IF(OR(BO189=リスト!$B$3,BO189=リスト!$B$5,BO189=""),"",AN189)</f>
        <v/>
      </c>
      <c r="BK189" s="202" t="str">
        <f>IFERROR(IF(BM189=リスト!$C$2,(1-3.142*(E189/(2*(E189+1)))^2)*(R189-(1-AG189*V189/(Z189+AG189*BG189*(W189-Z189)))*U189-(AN189+AM189)/(3.142*(Z189+AG189*BG189*(W189-Z189)))*(2/E189)^2)*100,(AW189*(BV189-BX189)*100)),"")</f>
        <v/>
      </c>
      <c r="BL189" s="202" t="str">
        <f>IFERROR(IF(BM189=リスト!$C$2,(1-3.142*(E189/(2*(E189+1)))^2)*(R189-(1-AG189*V189/(Z189+AG189*BG189*(W189-Z189)))*U189-(AN189+BF189+AM189)/(3.142*(Z189+AG189*BG189*(W189-Z189)))*(2/E189)^2)*100,(AW189*(BV189-BW189)*100)),"")</f>
        <v/>
      </c>
      <c r="BM189" s="193" t="str">
        <f>IF(OR(BO189=リスト!$B$3,BO189=リスト!$B$5),"",AU189)</f>
        <v/>
      </c>
      <c r="BN189" s="196" t="str">
        <f>IF(OR(BO189=リスト!$B$3,BO189=リスト!$B$5),"",AF189)</f>
        <v/>
      </c>
      <c r="BO189" s="193" t="str">
        <f t="shared" si="83"/>
        <v/>
      </c>
      <c r="BP189" s="193" t="str">
        <f>IF(OR(BO189=リスト!$B$3,BO189=リスト!$B$5,BO189=""),"",IF(許容浮上量+1&lt;=BK189,リスト!$F$2,リスト!$F$3))</f>
        <v/>
      </c>
      <c r="BQ189" s="202" t="str">
        <f>IF(OR(BO189=リスト!$B$3,BO189=リスト!$B$5,BO189=""),"",20)</f>
        <v/>
      </c>
      <c r="BR189" s="195" t="str">
        <f t="shared" si="84"/>
        <v/>
      </c>
      <c r="BS189" s="195" t="str">
        <f t="shared" si="85"/>
        <v/>
      </c>
      <c r="BT189" s="198" t="str">
        <f t="shared" si="86"/>
        <v/>
      </c>
      <c r="BU189" s="198" t="str">
        <f t="shared" si="87"/>
        <v/>
      </c>
      <c r="BV189" s="198" t="str">
        <f t="shared" si="88"/>
        <v/>
      </c>
      <c r="BW189" s="198" t="str">
        <f t="shared" si="89"/>
        <v/>
      </c>
      <c r="BX189" s="205" t="str">
        <f t="shared" si="90"/>
        <v/>
      </c>
      <c r="BY189" s="206" t="str">
        <f>IFERROR(IF(CC189=リスト!$C$2,(CH189-BZ189/(100*CG189))/CI189*CJ189-AN189-AM189,(CH189-BZ189/(100*AW189))/CI189*CJ189-AN189-AM189),"")</f>
        <v/>
      </c>
      <c r="BZ189" s="196" t="str">
        <f>IF(OR(CE189=リスト!$B$3,CE189=リスト!$B$5,CF189=リスト!$F$3,CE189=""),"",許容浮上量)</f>
        <v/>
      </c>
      <c r="CA189" s="198" t="str">
        <f>IF(OR(CE189=リスト!$B$3,CE189=リスト!$B$5,CF189=リスト!$F$3,CE189=""),"",CK189)</f>
        <v/>
      </c>
      <c r="CB189" s="196" t="str">
        <f t="shared" si="91"/>
        <v/>
      </c>
      <c r="CC189" s="193" t="str">
        <f>IF(OR(CE189=リスト!$B$3,CE189=リスト!$B$5,CF189=リスト!$F$3,CE189=""),"",BM189)</f>
        <v/>
      </c>
      <c r="CD189" s="196" t="str">
        <f>IF(OR(CE189=リスト!$B$3,CE189=リスト!$B$5,CF189=リスト!$F$3,CE189=""),"",AH189)</f>
        <v/>
      </c>
      <c r="CE189" s="193" t="str">
        <f t="shared" si="110"/>
        <v/>
      </c>
      <c r="CF189" s="193" t="str">
        <f t="shared" si="111"/>
        <v/>
      </c>
      <c r="CG189" s="198" t="str">
        <f t="shared" si="92"/>
        <v/>
      </c>
      <c r="CH189" s="198" t="str">
        <f t="shared" si="93"/>
        <v/>
      </c>
      <c r="CI189" s="198" t="str">
        <f t="shared" si="94"/>
        <v/>
      </c>
      <c r="CJ189" s="198" t="str">
        <f t="shared" si="95"/>
        <v/>
      </c>
      <c r="CK189" s="205" t="str">
        <f t="shared" si="96"/>
        <v/>
      </c>
      <c r="CL189" s="204" t="str">
        <f>IF(AND(CE189=リスト!$B$4,CF189=リスト!$F$2),リスト!$B$3,CE189)</f>
        <v/>
      </c>
      <c r="CM189" s="193" t="str">
        <f>IF(CL189=リスト!$B$3,"",IF(CL189=リスト!$B$5,"("&amp;リスト!$F$3&amp;")",CF189))</f>
        <v/>
      </c>
      <c r="CN189" s="196" t="str">
        <f>IF(CL189=リスト!$B$3,"",AF189)</f>
        <v/>
      </c>
      <c r="CO189" s="196" t="str">
        <f>IF(OR(CL189=リスト!$B$3,CL189=リスト!$B$5,CL189=リスト!$B$4),"",CD189)</f>
        <v/>
      </c>
      <c r="CP189" s="196" t="str">
        <f>IF(OR(CL189=リスト!$B$3,CL189=リスト!$B$5),"",IF(CB189&lt;40,40,CB189))</f>
        <v/>
      </c>
      <c r="CQ189" s="203" t="str">
        <f>IF(CL189=リスト!$B$5,リスト!$G$2,"")</f>
        <v/>
      </c>
    </row>
    <row r="190" spans="2:95" ht="26.25" customHeight="1">
      <c r="B190" s="243">
        <v>127</v>
      </c>
      <c r="C190" s="244"/>
      <c r="D190" s="245"/>
      <c r="E190" s="246"/>
      <c r="F190" s="246"/>
      <c r="G190" s="247" t="str">
        <f>IF(AE190=リスト!$C$2,"－",IF(AE190=リスト!$C$3,1.05,""))</f>
        <v/>
      </c>
      <c r="H190" s="246"/>
      <c r="I190" s="246"/>
      <c r="J190" s="246"/>
      <c r="K190" s="246"/>
      <c r="L190" s="246"/>
      <c r="M190" s="246"/>
      <c r="N190" s="246"/>
      <c r="O190" s="246"/>
      <c r="P190" s="246"/>
      <c r="Q190" s="246"/>
      <c r="R190" s="248">
        <f t="shared" si="97"/>
        <v>0</v>
      </c>
      <c r="S190" s="247" t="str">
        <f t="shared" si="98"/>
        <v/>
      </c>
      <c r="T190" s="247"/>
      <c r="U190" s="247"/>
      <c r="V190" s="245" t="str">
        <f t="shared" si="99"/>
        <v/>
      </c>
      <c r="W190" s="245" t="str">
        <f t="shared" si="100"/>
        <v/>
      </c>
      <c r="X190" s="245" t="str">
        <f t="shared" si="101"/>
        <v/>
      </c>
      <c r="Y190" s="245" t="str">
        <f t="shared" si="102"/>
        <v/>
      </c>
      <c r="Z190" s="249" t="str">
        <f t="shared" si="103"/>
        <v/>
      </c>
      <c r="AA190" s="250" t="str">
        <f t="shared" si="104"/>
        <v/>
      </c>
      <c r="AB190" s="250" t="str">
        <f t="shared" si="105"/>
        <v/>
      </c>
      <c r="AC190" s="251" t="str">
        <f t="shared" si="106"/>
        <v/>
      </c>
      <c r="AD190" s="252" t="str">
        <f>IF(OR(C190="",D190=""),"",IF(OR(10&lt;=S190,2.2&lt;F190),リスト!$B$3,IF(OR(D190=リスト!$A$2,F190&lt;0.9,S190&lt;=1.5),リスト!$B$4,リスト!$B$2)))</f>
        <v/>
      </c>
      <c r="AE190" s="253" t="str">
        <f>IF(OR(C190="",AD190=""),"",IF(N190="",リスト!$C$2,リスト!$C$3))</f>
        <v/>
      </c>
      <c r="AF190" s="254" t="str">
        <f>IF(OR(C190="",AD190=""),"",IF(D190&lt;=リスト!$A$5,リスト!$D$2,IF(D190=リスト!$A$6,リスト!$D$3,IF(D190=リスト!$A$7,リスト!$D$4,""))))</f>
        <v/>
      </c>
      <c r="AG190" s="255" t="str" cm="1">
        <f t="array" ref="AG190">IFERROR(INDEX(加味率リスト!$A$2:$J$25,MATCH(D190&amp;AF190,加味率リスト!$A$2:$A$25&amp;加味率リスト!$B$2:$B$25,0),10),"")</f>
        <v/>
      </c>
      <c r="AH190" s="256" t="str">
        <f>IF(S190="","",IF(S190&lt;3,リスト!$E$3,IF(S190&lt;5,リスト!$E$4,IF(S190&lt;7,リスト!$E$5,リスト!$E$6))))</f>
        <v/>
      </c>
      <c r="AI190" s="192" t="str">
        <f t="shared" si="107"/>
        <v/>
      </c>
      <c r="AJ190" s="193" t="str">
        <f t="shared" si="108"/>
        <v/>
      </c>
      <c r="AK190" s="141" t="str">
        <f t="shared" si="109"/>
        <v/>
      </c>
      <c r="AL190" s="194" t="str">
        <f>IFERROR(IF(AD190="","",IF(AE190=リスト!$C$2,"－",ROUND((3.142/4*E190^2*(N190+K190+J190+I190+H190)-3.142/4*(0.82^2*H190+(0.82^2+G190^2)/2*J190+G190^2*K190+(G190^2+E190^2)/2*N190))*(U190*V190+(R190-U190)*W190)/R190,2))),"")</f>
        <v/>
      </c>
      <c r="AM190" s="195" t="str">
        <f>IFERROR(IF(AD190="","",IF(AE190=リスト!$C$2,T190,T190+AL190)),"")</f>
        <v/>
      </c>
      <c r="AN190" s="195" t="str">
        <f>IFERROR(IF(AD190="","",IF(AE190=リスト!$C$2,3.142*E190*U190*AA190*V190*U190/2*TAN(X190/180*3.142),3.142*G190*U190*AA190*V190*U190/2*TAN(X190/180*3.142))),"")</f>
        <v/>
      </c>
      <c r="AO190" s="196" t="str">
        <f t="shared" si="71"/>
        <v/>
      </c>
      <c r="AP190" s="196" t="str">
        <f>IFERROR(IF(AE190=リスト!$C$2,(1-3.142*(E190/((E190+1)*2))^2)*(R190-(1-V190/(Z190+AC190*(W190-Z190)))*U190-(AN190+AM190)/(3.142*(Z190+AC190*(W190-Z190)))*(2/E190)^2)*100,AW190*(AX190-AY190)*100),"")</f>
        <v/>
      </c>
      <c r="AQ190" s="197" t="str">
        <f t="shared" si="72"/>
        <v/>
      </c>
      <c r="AR190" s="195" t="str">
        <f t="shared" si="73"/>
        <v/>
      </c>
      <c r="AS190" s="195" t="str">
        <f t="shared" si="74"/>
        <v/>
      </c>
      <c r="AT190" s="195" t="str">
        <f t="shared" si="75"/>
        <v/>
      </c>
      <c r="AU190" s="193" t="str">
        <f t="shared" si="76"/>
        <v/>
      </c>
      <c r="AV190" s="193" t="str">
        <f>IF(OR(AD190=リスト!$B$3,AD190=リスト!$B$5,許容浮上量&lt;AP190),AD190,リスト!$B$5)</f>
        <v/>
      </c>
      <c r="AW190" s="198" t="str">
        <f t="shared" si="77"/>
        <v/>
      </c>
      <c r="AX190" s="199" t="str">
        <f t="shared" si="78"/>
        <v/>
      </c>
      <c r="AY190" s="205" t="str">
        <f t="shared" si="79"/>
        <v/>
      </c>
      <c r="AZ190" s="204" t="str">
        <f>IF(OR(BO190=リスト!$B$3,BO190=リスト!$B$5,BO190=""),"","10^-2")</f>
        <v/>
      </c>
      <c r="BA190" s="200" t="str">
        <f>IF(OR(BO190=リスト!$B$3,BO190=リスト!$B$5,BO190=""),"",2)</f>
        <v/>
      </c>
      <c r="BB190" s="195" t="str">
        <f>IFERROR(IF(OR(BO190=リスト!$B$3,BO190=リスト!$B$5,BO190=""),"",V190*U190+(R190-U190)/2*(W190-Z190)),"")</f>
        <v/>
      </c>
      <c r="BC190" s="195" t="str">
        <f>IF(OR(BO190=リスト!$B$3,BO190=リスト!$B$5,BO190=""),"",40)</f>
        <v/>
      </c>
      <c r="BD190" s="195" t="str">
        <f t="shared" si="80"/>
        <v/>
      </c>
      <c r="BE190" s="195" t="str">
        <f t="shared" si="81"/>
        <v/>
      </c>
      <c r="BF190" s="195" t="str">
        <f t="shared" si="82"/>
        <v/>
      </c>
      <c r="BG190" s="195" t="str">
        <f>IF(OR(BO190=リスト!$B$3,BO190=リスト!$B$5,BO190=""),"",0.6)</f>
        <v/>
      </c>
      <c r="BH190" s="201" t="str">
        <f>IF(OR(BO190=リスト!$B$3,BO190=リスト!$B$5,BO190=""),"",AG190)</f>
        <v/>
      </c>
      <c r="BI190" s="195" t="str">
        <f>IF(OR(BO190=リスト!$B$3,BO190=リスト!$B$5,BO190=""),"",AM190)</f>
        <v/>
      </c>
      <c r="BJ190" s="195" t="str">
        <f>IF(OR(BO190=リスト!$B$3,BO190=リスト!$B$5,BO190=""),"",AN190)</f>
        <v/>
      </c>
      <c r="BK190" s="202" t="str">
        <f>IFERROR(IF(BM190=リスト!$C$2,(1-3.142*(E190/(2*(E190+1)))^2)*(R190-(1-AG190*V190/(Z190+AG190*BG190*(W190-Z190)))*U190-(AN190+AM190)/(3.142*(Z190+AG190*BG190*(W190-Z190)))*(2/E190)^2)*100,(AW190*(BV190-BX190)*100)),"")</f>
        <v/>
      </c>
      <c r="BL190" s="202" t="str">
        <f>IFERROR(IF(BM190=リスト!$C$2,(1-3.142*(E190/(2*(E190+1)))^2)*(R190-(1-AG190*V190/(Z190+AG190*BG190*(W190-Z190)))*U190-(AN190+BF190+AM190)/(3.142*(Z190+AG190*BG190*(W190-Z190)))*(2/E190)^2)*100,(AW190*(BV190-BW190)*100)),"")</f>
        <v/>
      </c>
      <c r="BM190" s="193" t="str">
        <f>IF(OR(BO190=リスト!$B$3,BO190=リスト!$B$5),"",AU190)</f>
        <v/>
      </c>
      <c r="BN190" s="196" t="str">
        <f>IF(OR(BO190=リスト!$B$3,BO190=リスト!$B$5),"",AF190)</f>
        <v/>
      </c>
      <c r="BO190" s="193" t="str">
        <f t="shared" si="83"/>
        <v/>
      </c>
      <c r="BP190" s="193" t="str">
        <f>IF(OR(BO190=リスト!$B$3,BO190=リスト!$B$5,BO190=""),"",IF(許容浮上量+1&lt;=BK190,リスト!$F$2,リスト!$F$3))</f>
        <v/>
      </c>
      <c r="BQ190" s="202" t="str">
        <f>IF(OR(BO190=リスト!$B$3,BO190=リスト!$B$5,BO190=""),"",20)</f>
        <v/>
      </c>
      <c r="BR190" s="195" t="str">
        <f t="shared" si="84"/>
        <v/>
      </c>
      <c r="BS190" s="195" t="str">
        <f t="shared" si="85"/>
        <v/>
      </c>
      <c r="BT190" s="198" t="str">
        <f t="shared" si="86"/>
        <v/>
      </c>
      <c r="BU190" s="198" t="str">
        <f t="shared" si="87"/>
        <v/>
      </c>
      <c r="BV190" s="198" t="str">
        <f t="shared" si="88"/>
        <v/>
      </c>
      <c r="BW190" s="198" t="str">
        <f t="shared" si="89"/>
        <v/>
      </c>
      <c r="BX190" s="205" t="str">
        <f t="shared" si="90"/>
        <v/>
      </c>
      <c r="BY190" s="206" t="str">
        <f>IFERROR(IF(CC190=リスト!$C$2,(CH190-BZ190/(100*CG190))/CI190*CJ190-AN190-AM190,(CH190-BZ190/(100*AW190))/CI190*CJ190-AN190-AM190),"")</f>
        <v/>
      </c>
      <c r="BZ190" s="196" t="str">
        <f>IF(OR(CE190=リスト!$B$3,CE190=リスト!$B$5,CF190=リスト!$F$3,CE190=""),"",許容浮上量)</f>
        <v/>
      </c>
      <c r="CA190" s="198" t="str">
        <f>IF(OR(CE190=リスト!$B$3,CE190=リスト!$B$5,CF190=リスト!$F$3,CE190=""),"",CK190)</f>
        <v/>
      </c>
      <c r="CB190" s="196" t="str">
        <f t="shared" si="91"/>
        <v/>
      </c>
      <c r="CC190" s="193" t="str">
        <f>IF(OR(CE190=リスト!$B$3,CE190=リスト!$B$5,CF190=リスト!$F$3,CE190=""),"",BM190)</f>
        <v/>
      </c>
      <c r="CD190" s="196" t="str">
        <f>IF(OR(CE190=リスト!$B$3,CE190=リスト!$B$5,CF190=リスト!$F$3,CE190=""),"",AH190)</f>
        <v/>
      </c>
      <c r="CE190" s="193" t="str">
        <f t="shared" si="110"/>
        <v/>
      </c>
      <c r="CF190" s="193" t="str">
        <f t="shared" si="111"/>
        <v/>
      </c>
      <c r="CG190" s="198" t="str">
        <f t="shared" si="92"/>
        <v/>
      </c>
      <c r="CH190" s="198" t="str">
        <f t="shared" si="93"/>
        <v/>
      </c>
      <c r="CI190" s="198" t="str">
        <f t="shared" si="94"/>
        <v/>
      </c>
      <c r="CJ190" s="198" t="str">
        <f t="shared" si="95"/>
        <v/>
      </c>
      <c r="CK190" s="205" t="str">
        <f t="shared" si="96"/>
        <v/>
      </c>
      <c r="CL190" s="204" t="str">
        <f>IF(AND(CE190=リスト!$B$4,CF190=リスト!$F$2),リスト!$B$3,CE190)</f>
        <v/>
      </c>
      <c r="CM190" s="193" t="str">
        <f>IF(CL190=リスト!$B$3,"",IF(CL190=リスト!$B$5,"("&amp;リスト!$F$3&amp;")",CF190))</f>
        <v/>
      </c>
      <c r="CN190" s="196" t="str">
        <f>IF(CL190=リスト!$B$3,"",AF190)</f>
        <v/>
      </c>
      <c r="CO190" s="196" t="str">
        <f>IF(OR(CL190=リスト!$B$3,CL190=リスト!$B$5,CL190=リスト!$B$4),"",CD190)</f>
        <v/>
      </c>
      <c r="CP190" s="196" t="str">
        <f>IF(OR(CL190=リスト!$B$3,CL190=リスト!$B$5),"",IF(CB190&lt;40,40,CB190))</f>
        <v/>
      </c>
      <c r="CQ190" s="203" t="str">
        <f>IF(CL190=リスト!$B$5,リスト!$G$2,"")</f>
        <v/>
      </c>
    </row>
    <row r="191" spans="2:95" ht="26.25" customHeight="1">
      <c r="B191" s="243">
        <v>128</v>
      </c>
      <c r="C191" s="244"/>
      <c r="D191" s="245"/>
      <c r="E191" s="246"/>
      <c r="F191" s="246"/>
      <c r="G191" s="247" t="str">
        <f>IF(AE191=リスト!$C$2,"－",IF(AE191=リスト!$C$3,1.05,""))</f>
        <v/>
      </c>
      <c r="H191" s="246"/>
      <c r="I191" s="246"/>
      <c r="J191" s="246"/>
      <c r="K191" s="246"/>
      <c r="L191" s="246"/>
      <c r="M191" s="246"/>
      <c r="N191" s="246"/>
      <c r="O191" s="246"/>
      <c r="P191" s="246"/>
      <c r="Q191" s="246"/>
      <c r="R191" s="248">
        <f t="shared" si="97"/>
        <v>0</v>
      </c>
      <c r="S191" s="247" t="str">
        <f t="shared" si="98"/>
        <v/>
      </c>
      <c r="T191" s="247"/>
      <c r="U191" s="247"/>
      <c r="V191" s="245" t="str">
        <f t="shared" si="99"/>
        <v/>
      </c>
      <c r="W191" s="245" t="str">
        <f t="shared" si="100"/>
        <v/>
      </c>
      <c r="X191" s="245" t="str">
        <f t="shared" si="101"/>
        <v/>
      </c>
      <c r="Y191" s="245" t="str">
        <f t="shared" si="102"/>
        <v/>
      </c>
      <c r="Z191" s="249" t="str">
        <f t="shared" si="103"/>
        <v/>
      </c>
      <c r="AA191" s="250" t="str">
        <f t="shared" si="104"/>
        <v/>
      </c>
      <c r="AB191" s="250" t="str">
        <f t="shared" si="105"/>
        <v/>
      </c>
      <c r="AC191" s="251" t="str">
        <f t="shared" si="106"/>
        <v/>
      </c>
      <c r="AD191" s="252" t="str">
        <f>IF(OR(C191="",D191=""),"",IF(OR(10&lt;=S191,2.2&lt;F191),リスト!$B$3,IF(OR(D191=リスト!$A$2,F191&lt;0.9,S191&lt;=1.5),リスト!$B$4,リスト!$B$2)))</f>
        <v/>
      </c>
      <c r="AE191" s="253" t="str">
        <f>IF(OR(C191="",AD191=""),"",IF(N191="",リスト!$C$2,リスト!$C$3))</f>
        <v/>
      </c>
      <c r="AF191" s="254" t="str">
        <f>IF(OR(C191="",AD191=""),"",IF(D191&lt;=リスト!$A$5,リスト!$D$2,IF(D191=リスト!$A$6,リスト!$D$3,IF(D191=リスト!$A$7,リスト!$D$4,""))))</f>
        <v/>
      </c>
      <c r="AG191" s="255" t="str" cm="1">
        <f t="array" ref="AG191">IFERROR(INDEX(加味率リスト!$A$2:$J$25,MATCH(D191&amp;AF191,加味率リスト!$A$2:$A$25&amp;加味率リスト!$B$2:$B$25,0),10),"")</f>
        <v/>
      </c>
      <c r="AH191" s="256" t="str">
        <f>IF(S191="","",IF(S191&lt;3,リスト!$E$3,IF(S191&lt;5,リスト!$E$4,IF(S191&lt;7,リスト!$E$5,リスト!$E$6))))</f>
        <v/>
      </c>
      <c r="AI191" s="192" t="str">
        <f t="shared" si="107"/>
        <v/>
      </c>
      <c r="AJ191" s="193" t="str">
        <f t="shared" si="108"/>
        <v/>
      </c>
      <c r="AK191" s="141" t="str">
        <f t="shared" si="109"/>
        <v/>
      </c>
      <c r="AL191" s="194" t="str">
        <f>IFERROR(IF(AD191="","",IF(AE191=リスト!$C$2,"－",ROUND((3.142/4*E191^2*(N191+K191+J191+I191+H191)-3.142/4*(0.82^2*H191+(0.82^2+G191^2)/2*J191+G191^2*K191+(G191^2+E191^2)/2*N191))*(U191*V191+(R191-U191)*W191)/R191,2))),"")</f>
        <v/>
      </c>
      <c r="AM191" s="195" t="str">
        <f>IFERROR(IF(AD191="","",IF(AE191=リスト!$C$2,T191,T191+AL191)),"")</f>
        <v/>
      </c>
      <c r="AN191" s="195" t="str">
        <f>IFERROR(IF(AD191="","",IF(AE191=リスト!$C$2,3.142*E191*U191*AA191*V191*U191/2*TAN(X191/180*3.142),3.142*G191*U191*AA191*V191*U191/2*TAN(X191/180*3.142))),"")</f>
        <v/>
      </c>
      <c r="AO191" s="196" t="str">
        <f t="shared" si="71"/>
        <v/>
      </c>
      <c r="AP191" s="196" t="str">
        <f>IFERROR(IF(AE191=リスト!$C$2,(1-3.142*(E191/((E191+1)*2))^2)*(R191-(1-V191/(Z191+AC191*(W191-Z191)))*U191-(AN191+AM191)/(3.142*(Z191+AC191*(W191-Z191)))*(2/E191)^2)*100,AW191*(AX191-AY191)*100),"")</f>
        <v/>
      </c>
      <c r="AQ191" s="197" t="str">
        <f t="shared" si="72"/>
        <v/>
      </c>
      <c r="AR191" s="195" t="str">
        <f t="shared" si="73"/>
        <v/>
      </c>
      <c r="AS191" s="195" t="str">
        <f t="shared" si="74"/>
        <v/>
      </c>
      <c r="AT191" s="195" t="str">
        <f t="shared" si="75"/>
        <v/>
      </c>
      <c r="AU191" s="193" t="str">
        <f t="shared" si="76"/>
        <v/>
      </c>
      <c r="AV191" s="193" t="str">
        <f>IF(OR(AD191=リスト!$B$3,AD191=リスト!$B$5,許容浮上量&lt;AP191),AD191,リスト!$B$5)</f>
        <v/>
      </c>
      <c r="AW191" s="198" t="str">
        <f t="shared" si="77"/>
        <v/>
      </c>
      <c r="AX191" s="199" t="str">
        <f t="shared" si="78"/>
        <v/>
      </c>
      <c r="AY191" s="205" t="str">
        <f t="shared" si="79"/>
        <v/>
      </c>
      <c r="AZ191" s="204" t="str">
        <f>IF(OR(BO191=リスト!$B$3,BO191=リスト!$B$5,BO191=""),"","10^-2")</f>
        <v/>
      </c>
      <c r="BA191" s="200" t="str">
        <f>IF(OR(BO191=リスト!$B$3,BO191=リスト!$B$5,BO191=""),"",2)</f>
        <v/>
      </c>
      <c r="BB191" s="195" t="str">
        <f>IFERROR(IF(OR(BO191=リスト!$B$3,BO191=リスト!$B$5,BO191=""),"",V191*U191+(R191-U191)/2*(W191-Z191)),"")</f>
        <v/>
      </c>
      <c r="BC191" s="195" t="str">
        <f>IF(OR(BO191=リスト!$B$3,BO191=リスト!$B$5,BO191=""),"",40)</f>
        <v/>
      </c>
      <c r="BD191" s="195" t="str">
        <f t="shared" si="80"/>
        <v/>
      </c>
      <c r="BE191" s="195" t="str">
        <f t="shared" si="81"/>
        <v/>
      </c>
      <c r="BF191" s="195" t="str">
        <f t="shared" si="82"/>
        <v/>
      </c>
      <c r="BG191" s="195" t="str">
        <f>IF(OR(BO191=リスト!$B$3,BO191=リスト!$B$5,BO191=""),"",0.6)</f>
        <v/>
      </c>
      <c r="BH191" s="201" t="str">
        <f>IF(OR(BO191=リスト!$B$3,BO191=リスト!$B$5,BO191=""),"",AG191)</f>
        <v/>
      </c>
      <c r="BI191" s="195" t="str">
        <f>IF(OR(BO191=リスト!$B$3,BO191=リスト!$B$5,BO191=""),"",AM191)</f>
        <v/>
      </c>
      <c r="BJ191" s="195" t="str">
        <f>IF(OR(BO191=リスト!$B$3,BO191=リスト!$B$5,BO191=""),"",AN191)</f>
        <v/>
      </c>
      <c r="BK191" s="202" t="str">
        <f>IFERROR(IF(BM191=リスト!$C$2,(1-3.142*(E191/(2*(E191+1)))^2)*(R191-(1-AG191*V191/(Z191+AG191*BG191*(W191-Z191)))*U191-(AN191+AM191)/(3.142*(Z191+AG191*BG191*(W191-Z191)))*(2/E191)^2)*100,(AW191*(BV191-BX191)*100)),"")</f>
        <v/>
      </c>
      <c r="BL191" s="202" t="str">
        <f>IFERROR(IF(BM191=リスト!$C$2,(1-3.142*(E191/(2*(E191+1)))^2)*(R191-(1-AG191*V191/(Z191+AG191*BG191*(W191-Z191)))*U191-(AN191+BF191+AM191)/(3.142*(Z191+AG191*BG191*(W191-Z191)))*(2/E191)^2)*100,(AW191*(BV191-BW191)*100)),"")</f>
        <v/>
      </c>
      <c r="BM191" s="193" t="str">
        <f>IF(OR(BO191=リスト!$B$3,BO191=リスト!$B$5),"",AU191)</f>
        <v/>
      </c>
      <c r="BN191" s="196" t="str">
        <f>IF(OR(BO191=リスト!$B$3,BO191=リスト!$B$5),"",AF191)</f>
        <v/>
      </c>
      <c r="BO191" s="193" t="str">
        <f t="shared" si="83"/>
        <v/>
      </c>
      <c r="BP191" s="193" t="str">
        <f>IF(OR(BO191=リスト!$B$3,BO191=リスト!$B$5,BO191=""),"",IF(許容浮上量+1&lt;=BK191,リスト!$F$2,リスト!$F$3))</f>
        <v/>
      </c>
      <c r="BQ191" s="202" t="str">
        <f>IF(OR(BO191=リスト!$B$3,BO191=リスト!$B$5,BO191=""),"",20)</f>
        <v/>
      </c>
      <c r="BR191" s="195" t="str">
        <f t="shared" si="84"/>
        <v/>
      </c>
      <c r="BS191" s="195" t="str">
        <f t="shared" si="85"/>
        <v/>
      </c>
      <c r="BT191" s="198" t="str">
        <f t="shared" si="86"/>
        <v/>
      </c>
      <c r="BU191" s="198" t="str">
        <f t="shared" si="87"/>
        <v/>
      </c>
      <c r="BV191" s="198" t="str">
        <f t="shared" si="88"/>
        <v/>
      </c>
      <c r="BW191" s="198" t="str">
        <f t="shared" si="89"/>
        <v/>
      </c>
      <c r="BX191" s="205" t="str">
        <f t="shared" si="90"/>
        <v/>
      </c>
      <c r="BY191" s="206" t="str">
        <f>IFERROR(IF(CC191=リスト!$C$2,(CH191-BZ191/(100*CG191))/CI191*CJ191-AN191-AM191,(CH191-BZ191/(100*AW191))/CI191*CJ191-AN191-AM191),"")</f>
        <v/>
      </c>
      <c r="BZ191" s="196" t="str">
        <f>IF(OR(CE191=リスト!$B$3,CE191=リスト!$B$5,CF191=リスト!$F$3,CE191=""),"",許容浮上量)</f>
        <v/>
      </c>
      <c r="CA191" s="198" t="str">
        <f>IF(OR(CE191=リスト!$B$3,CE191=リスト!$B$5,CF191=リスト!$F$3,CE191=""),"",CK191)</f>
        <v/>
      </c>
      <c r="CB191" s="196" t="str">
        <f t="shared" si="91"/>
        <v/>
      </c>
      <c r="CC191" s="193" t="str">
        <f>IF(OR(CE191=リスト!$B$3,CE191=リスト!$B$5,CF191=リスト!$F$3,CE191=""),"",BM191)</f>
        <v/>
      </c>
      <c r="CD191" s="196" t="str">
        <f>IF(OR(CE191=リスト!$B$3,CE191=リスト!$B$5,CF191=リスト!$F$3,CE191=""),"",AH191)</f>
        <v/>
      </c>
      <c r="CE191" s="193" t="str">
        <f t="shared" si="110"/>
        <v/>
      </c>
      <c r="CF191" s="193" t="str">
        <f t="shared" si="111"/>
        <v/>
      </c>
      <c r="CG191" s="198" t="str">
        <f t="shared" si="92"/>
        <v/>
      </c>
      <c r="CH191" s="198" t="str">
        <f t="shared" si="93"/>
        <v/>
      </c>
      <c r="CI191" s="198" t="str">
        <f t="shared" si="94"/>
        <v/>
      </c>
      <c r="CJ191" s="198" t="str">
        <f t="shared" si="95"/>
        <v/>
      </c>
      <c r="CK191" s="205" t="str">
        <f t="shared" si="96"/>
        <v/>
      </c>
      <c r="CL191" s="204" t="str">
        <f>IF(AND(CE191=リスト!$B$4,CF191=リスト!$F$2),リスト!$B$3,CE191)</f>
        <v/>
      </c>
      <c r="CM191" s="193" t="str">
        <f>IF(CL191=リスト!$B$3,"",IF(CL191=リスト!$B$5,"("&amp;リスト!$F$3&amp;")",CF191))</f>
        <v/>
      </c>
      <c r="CN191" s="196" t="str">
        <f>IF(CL191=リスト!$B$3,"",AF191)</f>
        <v/>
      </c>
      <c r="CO191" s="196" t="str">
        <f>IF(OR(CL191=リスト!$B$3,CL191=リスト!$B$5,CL191=リスト!$B$4),"",CD191)</f>
        <v/>
      </c>
      <c r="CP191" s="196" t="str">
        <f>IF(OR(CL191=リスト!$B$3,CL191=リスト!$B$5),"",IF(CB191&lt;40,40,CB191))</f>
        <v/>
      </c>
      <c r="CQ191" s="203" t="str">
        <f>IF(CL191=リスト!$B$5,リスト!$G$2,"")</f>
        <v/>
      </c>
    </row>
    <row r="192" spans="2:95" ht="26.25" customHeight="1">
      <c r="B192" s="243">
        <v>129</v>
      </c>
      <c r="C192" s="244"/>
      <c r="D192" s="245"/>
      <c r="E192" s="246"/>
      <c r="F192" s="246"/>
      <c r="G192" s="247" t="str">
        <f>IF(AE192=リスト!$C$2,"－",IF(AE192=リスト!$C$3,1.05,""))</f>
        <v/>
      </c>
      <c r="H192" s="246"/>
      <c r="I192" s="246"/>
      <c r="J192" s="246"/>
      <c r="K192" s="246"/>
      <c r="L192" s="246"/>
      <c r="M192" s="246"/>
      <c r="N192" s="246"/>
      <c r="O192" s="246"/>
      <c r="P192" s="246"/>
      <c r="Q192" s="246"/>
      <c r="R192" s="248">
        <f t="shared" ref="R192:R223" si="112">SUM(H192:Q192)</f>
        <v>0</v>
      </c>
      <c r="S192" s="247" t="str">
        <f t="shared" ref="S192:S223" si="113">IF(R192=0,"",R192-0.2)</f>
        <v/>
      </c>
      <c r="T192" s="247"/>
      <c r="U192" s="247"/>
      <c r="V192" s="245" t="str">
        <f t="shared" ref="V192:V223" si="114">IF(OR(C192="",AD192=""),"",18)</f>
        <v/>
      </c>
      <c r="W192" s="245" t="str">
        <f t="shared" ref="W192:W223" si="115">IF(OR(C192="",AD192=""),"",19)</f>
        <v/>
      </c>
      <c r="X192" s="245" t="str">
        <f t="shared" ref="X192:X223" si="116">IF(OR(C192="",AD192=""),"",30)</f>
        <v/>
      </c>
      <c r="Y192" s="245" t="str">
        <f t="shared" ref="Y192:Y223" si="117">IF(OR(C192="",AD192=""),"",30)</f>
        <v/>
      </c>
      <c r="Z192" s="249" t="str">
        <f t="shared" ref="Z192:Z223" si="118">IF(OR(C192="",AD192=""),"",10)</f>
        <v/>
      </c>
      <c r="AA192" s="250" t="str">
        <f t="shared" ref="AA192:AA223" si="119">IF(OR(C192="",AD192=""),"",0.5)</f>
        <v/>
      </c>
      <c r="AB192" s="250" t="str">
        <f t="shared" ref="AB192:AB223" si="120">IF(OR(C192="",AD192=""),"",1)</f>
        <v/>
      </c>
      <c r="AC192" s="251" t="str">
        <f t="shared" ref="AC192:AC223" si="121">IF(OR(C192="",AD192=""),"",1)</f>
        <v/>
      </c>
      <c r="AD192" s="252" t="str">
        <f>IF(OR(C192="",D192=""),"",IF(OR(10&lt;=S192,2.2&lt;F192),リスト!$B$3,IF(OR(D192=リスト!$A$2,F192&lt;0.9,S192&lt;=1.5),リスト!$B$4,リスト!$B$2)))</f>
        <v/>
      </c>
      <c r="AE192" s="253" t="str">
        <f>IF(OR(C192="",AD192=""),"",IF(N192="",リスト!$C$2,リスト!$C$3))</f>
        <v/>
      </c>
      <c r="AF192" s="254" t="str">
        <f>IF(OR(C192="",AD192=""),"",IF(D192&lt;=リスト!$A$5,リスト!$D$2,IF(D192=リスト!$A$6,リスト!$D$3,IF(D192=リスト!$A$7,リスト!$D$4,""))))</f>
        <v/>
      </c>
      <c r="AG192" s="255" t="str" cm="1">
        <f t="array" ref="AG192">IFERROR(INDEX(加味率リスト!$A$2:$J$25,MATCH(D192&amp;AF192,加味率リスト!$A$2:$A$25&amp;加味率リスト!$B$2:$B$25,0),10),"")</f>
        <v/>
      </c>
      <c r="AH192" s="256" t="str">
        <f>IF(S192="","",IF(S192&lt;3,リスト!$E$3,IF(S192&lt;5,リスト!$E$4,IF(S192&lt;7,リスト!$E$5,リスト!$E$6))))</f>
        <v/>
      </c>
      <c r="AI192" s="192" t="str">
        <f t="shared" ref="AI192:AI223" si="122">IF($B192="","",IF($AJ192="","",$B192))</f>
        <v/>
      </c>
      <c r="AJ192" s="193" t="str">
        <f t="shared" ref="AJ192:AJ223" si="123">IF($C192="","",$C192)</f>
        <v/>
      </c>
      <c r="AK192" s="141" t="str">
        <f t="shared" ref="AK192:AK223" si="124">IF($D192="","",$D192)</f>
        <v/>
      </c>
      <c r="AL192" s="194" t="str">
        <f>IFERROR(IF(AD192="","",IF(AE192=リスト!$C$2,"－",ROUND((3.142/4*E192^2*(N192+K192+J192+I192+H192)-3.142/4*(0.82^2*H192+(0.82^2+G192^2)/2*J192+G192^2*K192+(G192^2+E192^2)/2*N192))*(U192*V192+(R192-U192)*W192)/R192,2))),"")</f>
        <v/>
      </c>
      <c r="AM192" s="195" t="str">
        <f>IFERROR(IF(AD192="","",IF(AE192=リスト!$C$2,T192,T192+AL192)),"")</f>
        <v/>
      </c>
      <c r="AN192" s="195" t="str">
        <f>IFERROR(IF(AD192="","",IF(AE192=リスト!$C$2,3.142*E192*U192*AA192*V192*U192/2*TAN(X192/180*3.142),3.142*G192*U192*AA192*V192*U192/2*TAN(X192/180*3.142))),"")</f>
        <v/>
      </c>
      <c r="AO192" s="196" t="str">
        <f t="shared" si="71"/>
        <v/>
      </c>
      <c r="AP192" s="196" t="str">
        <f>IFERROR(IF(AE192=リスト!$C$2,(1-3.142*(E192/((E192+1)*2))^2)*(R192-(1-V192/(Z192+AC192*(W192-Z192)))*U192-(AN192+AM192)/(3.142*(Z192+AC192*(W192-Z192)))*(2/E192)^2)*100,AW192*(AX192-AY192)*100),"")</f>
        <v/>
      </c>
      <c r="AQ192" s="197" t="str">
        <f t="shared" si="72"/>
        <v/>
      </c>
      <c r="AR192" s="195" t="str">
        <f t="shared" si="73"/>
        <v/>
      </c>
      <c r="AS192" s="195" t="str">
        <f t="shared" si="74"/>
        <v/>
      </c>
      <c r="AT192" s="195" t="str">
        <f t="shared" si="75"/>
        <v/>
      </c>
      <c r="AU192" s="193" t="str">
        <f t="shared" si="76"/>
        <v/>
      </c>
      <c r="AV192" s="193" t="str">
        <f>IF(OR(AD192=リスト!$B$3,AD192=リスト!$B$5,許容浮上量&lt;AP192),AD192,リスト!$B$5)</f>
        <v/>
      </c>
      <c r="AW192" s="198" t="str">
        <f t="shared" si="77"/>
        <v/>
      </c>
      <c r="AX192" s="199" t="str">
        <f t="shared" si="78"/>
        <v/>
      </c>
      <c r="AY192" s="205" t="str">
        <f t="shared" si="79"/>
        <v/>
      </c>
      <c r="AZ192" s="204" t="str">
        <f>IF(OR(BO192=リスト!$B$3,BO192=リスト!$B$5,BO192=""),"","10^-2")</f>
        <v/>
      </c>
      <c r="BA192" s="200" t="str">
        <f>IF(OR(BO192=リスト!$B$3,BO192=リスト!$B$5,BO192=""),"",2)</f>
        <v/>
      </c>
      <c r="BB192" s="195" t="str">
        <f>IFERROR(IF(OR(BO192=リスト!$B$3,BO192=リスト!$B$5,BO192=""),"",V192*U192+(R192-U192)/2*(W192-Z192)),"")</f>
        <v/>
      </c>
      <c r="BC192" s="195" t="str">
        <f>IF(OR(BO192=リスト!$B$3,BO192=リスト!$B$5,BO192=""),"",40)</f>
        <v/>
      </c>
      <c r="BD192" s="195" t="str">
        <f t="shared" si="80"/>
        <v/>
      </c>
      <c r="BE192" s="195" t="str">
        <f t="shared" si="81"/>
        <v/>
      </c>
      <c r="BF192" s="195" t="str">
        <f t="shared" si="82"/>
        <v/>
      </c>
      <c r="BG192" s="195" t="str">
        <f>IF(OR(BO192=リスト!$B$3,BO192=リスト!$B$5,BO192=""),"",0.6)</f>
        <v/>
      </c>
      <c r="BH192" s="201" t="str">
        <f>IF(OR(BO192=リスト!$B$3,BO192=リスト!$B$5,BO192=""),"",AG192)</f>
        <v/>
      </c>
      <c r="BI192" s="195" t="str">
        <f>IF(OR(BO192=リスト!$B$3,BO192=リスト!$B$5,BO192=""),"",AM192)</f>
        <v/>
      </c>
      <c r="BJ192" s="195" t="str">
        <f>IF(OR(BO192=リスト!$B$3,BO192=リスト!$B$5,BO192=""),"",AN192)</f>
        <v/>
      </c>
      <c r="BK192" s="202" t="str">
        <f>IFERROR(IF(BM192=リスト!$C$2,(1-3.142*(E192/(2*(E192+1)))^2)*(R192-(1-AG192*V192/(Z192+AG192*BG192*(W192-Z192)))*U192-(AN192+AM192)/(3.142*(Z192+AG192*BG192*(W192-Z192)))*(2/E192)^2)*100,(AW192*(BV192-BX192)*100)),"")</f>
        <v/>
      </c>
      <c r="BL192" s="202" t="str">
        <f>IFERROR(IF(BM192=リスト!$C$2,(1-3.142*(E192/(2*(E192+1)))^2)*(R192-(1-AG192*V192/(Z192+AG192*BG192*(W192-Z192)))*U192-(AN192+BF192+AM192)/(3.142*(Z192+AG192*BG192*(W192-Z192)))*(2/E192)^2)*100,(AW192*(BV192-BW192)*100)),"")</f>
        <v/>
      </c>
      <c r="BM192" s="193" t="str">
        <f>IF(OR(BO192=リスト!$B$3,BO192=リスト!$B$5),"",AU192)</f>
        <v/>
      </c>
      <c r="BN192" s="196" t="str">
        <f>IF(OR(BO192=リスト!$B$3,BO192=リスト!$B$5),"",AF192)</f>
        <v/>
      </c>
      <c r="BO192" s="193" t="str">
        <f t="shared" si="83"/>
        <v/>
      </c>
      <c r="BP192" s="193" t="str">
        <f>IF(OR(BO192=リスト!$B$3,BO192=リスト!$B$5,BO192=""),"",IF(許容浮上量+1&lt;=BK192,リスト!$F$2,リスト!$F$3))</f>
        <v/>
      </c>
      <c r="BQ192" s="202" t="str">
        <f>IF(OR(BO192=リスト!$B$3,BO192=リスト!$B$5,BO192=""),"",20)</f>
        <v/>
      </c>
      <c r="BR192" s="195" t="str">
        <f t="shared" si="84"/>
        <v/>
      </c>
      <c r="BS192" s="195" t="str">
        <f t="shared" si="85"/>
        <v/>
      </c>
      <c r="BT192" s="198" t="str">
        <f t="shared" si="86"/>
        <v/>
      </c>
      <c r="BU192" s="198" t="str">
        <f t="shared" si="87"/>
        <v/>
      </c>
      <c r="BV192" s="198" t="str">
        <f t="shared" si="88"/>
        <v/>
      </c>
      <c r="BW192" s="198" t="str">
        <f t="shared" si="89"/>
        <v/>
      </c>
      <c r="BX192" s="205" t="str">
        <f t="shared" si="90"/>
        <v/>
      </c>
      <c r="BY192" s="206" t="str">
        <f>IFERROR(IF(CC192=リスト!$C$2,(CH192-BZ192/(100*CG192))/CI192*CJ192-AN192-AM192,(CH192-BZ192/(100*AW192))/CI192*CJ192-AN192-AM192),"")</f>
        <v/>
      </c>
      <c r="BZ192" s="196" t="str">
        <f>IF(OR(CE192=リスト!$B$3,CE192=リスト!$B$5,CF192=リスト!$F$3,CE192=""),"",許容浮上量)</f>
        <v/>
      </c>
      <c r="CA192" s="198" t="str">
        <f>IF(OR(CE192=リスト!$B$3,CE192=リスト!$B$5,CF192=リスト!$F$3,CE192=""),"",CK192)</f>
        <v/>
      </c>
      <c r="CB192" s="196" t="str">
        <f t="shared" si="91"/>
        <v/>
      </c>
      <c r="CC192" s="193" t="str">
        <f>IF(OR(CE192=リスト!$B$3,CE192=リスト!$B$5,CF192=リスト!$F$3,CE192=""),"",BM192)</f>
        <v/>
      </c>
      <c r="CD192" s="196" t="str">
        <f>IF(OR(CE192=リスト!$B$3,CE192=リスト!$B$5,CF192=リスト!$F$3,CE192=""),"",AH192)</f>
        <v/>
      </c>
      <c r="CE192" s="193" t="str">
        <f t="shared" ref="CE192:CE223" si="125">$BO192</f>
        <v/>
      </c>
      <c r="CF192" s="193" t="str">
        <f t="shared" ref="CF192:CF223" si="126">$BP192</f>
        <v/>
      </c>
      <c r="CG192" s="198" t="str">
        <f t="shared" si="92"/>
        <v/>
      </c>
      <c r="CH192" s="198" t="str">
        <f t="shared" si="93"/>
        <v/>
      </c>
      <c r="CI192" s="198" t="str">
        <f t="shared" si="94"/>
        <v/>
      </c>
      <c r="CJ192" s="198" t="str">
        <f t="shared" si="95"/>
        <v/>
      </c>
      <c r="CK192" s="205" t="str">
        <f t="shared" si="96"/>
        <v/>
      </c>
      <c r="CL192" s="204" t="str">
        <f>IF(AND(CE192=リスト!$B$4,CF192=リスト!$F$2),リスト!$B$3,CE192)</f>
        <v/>
      </c>
      <c r="CM192" s="193" t="str">
        <f>IF(CL192=リスト!$B$3,"",IF(CL192=リスト!$B$5,"("&amp;リスト!$F$3&amp;")",CF192))</f>
        <v/>
      </c>
      <c r="CN192" s="196" t="str">
        <f>IF(CL192=リスト!$B$3,"",AF192)</f>
        <v/>
      </c>
      <c r="CO192" s="196" t="str">
        <f>IF(OR(CL192=リスト!$B$3,CL192=リスト!$B$5,CL192=リスト!$B$4),"",CD192)</f>
        <v/>
      </c>
      <c r="CP192" s="196" t="str">
        <f>IF(OR(CL192=リスト!$B$3,CL192=リスト!$B$5),"",IF(CB192&lt;40,40,CB192))</f>
        <v/>
      </c>
      <c r="CQ192" s="203" t="str">
        <f>IF(CL192=リスト!$B$5,リスト!$G$2,"")</f>
        <v/>
      </c>
    </row>
    <row r="193" spans="2:95" ht="26.25" customHeight="1">
      <c r="B193" s="243">
        <v>130</v>
      </c>
      <c r="C193" s="244"/>
      <c r="D193" s="245"/>
      <c r="E193" s="246"/>
      <c r="F193" s="246"/>
      <c r="G193" s="247" t="str">
        <f>IF(AE193=リスト!$C$2,"－",IF(AE193=リスト!$C$3,1.05,""))</f>
        <v/>
      </c>
      <c r="H193" s="246"/>
      <c r="I193" s="246"/>
      <c r="J193" s="246"/>
      <c r="K193" s="246"/>
      <c r="L193" s="246"/>
      <c r="M193" s="246"/>
      <c r="N193" s="246"/>
      <c r="O193" s="246"/>
      <c r="P193" s="246"/>
      <c r="Q193" s="246"/>
      <c r="R193" s="248">
        <f t="shared" si="112"/>
        <v>0</v>
      </c>
      <c r="S193" s="247" t="str">
        <f t="shared" si="113"/>
        <v/>
      </c>
      <c r="T193" s="247"/>
      <c r="U193" s="247"/>
      <c r="V193" s="245" t="str">
        <f t="shared" si="114"/>
        <v/>
      </c>
      <c r="W193" s="245" t="str">
        <f t="shared" si="115"/>
        <v/>
      </c>
      <c r="X193" s="245" t="str">
        <f t="shared" si="116"/>
        <v/>
      </c>
      <c r="Y193" s="245" t="str">
        <f t="shared" si="117"/>
        <v/>
      </c>
      <c r="Z193" s="249" t="str">
        <f t="shared" si="118"/>
        <v/>
      </c>
      <c r="AA193" s="250" t="str">
        <f t="shared" si="119"/>
        <v/>
      </c>
      <c r="AB193" s="250" t="str">
        <f t="shared" si="120"/>
        <v/>
      </c>
      <c r="AC193" s="251" t="str">
        <f t="shared" si="121"/>
        <v/>
      </c>
      <c r="AD193" s="252" t="str">
        <f>IF(OR(C193="",D193=""),"",IF(OR(10&lt;=S193,2.2&lt;F193),リスト!$B$3,IF(OR(D193=リスト!$A$2,F193&lt;0.9,S193&lt;=1.5),リスト!$B$4,リスト!$B$2)))</f>
        <v/>
      </c>
      <c r="AE193" s="253" t="str">
        <f>IF(OR(C193="",AD193=""),"",IF(N193="",リスト!$C$2,リスト!$C$3))</f>
        <v/>
      </c>
      <c r="AF193" s="254" t="str">
        <f>IF(OR(C193="",AD193=""),"",IF(D193&lt;=リスト!$A$5,リスト!$D$2,IF(D193=リスト!$A$6,リスト!$D$3,IF(D193=リスト!$A$7,リスト!$D$4,""))))</f>
        <v/>
      </c>
      <c r="AG193" s="255" t="str" cm="1">
        <f t="array" ref="AG193">IFERROR(INDEX(加味率リスト!$A$2:$J$25,MATCH(D193&amp;AF193,加味率リスト!$A$2:$A$25&amp;加味率リスト!$B$2:$B$25,0),10),"")</f>
        <v/>
      </c>
      <c r="AH193" s="256" t="str">
        <f>IF(S193="","",IF(S193&lt;3,リスト!$E$3,IF(S193&lt;5,リスト!$E$4,IF(S193&lt;7,リスト!$E$5,リスト!$E$6))))</f>
        <v/>
      </c>
      <c r="AI193" s="192" t="str">
        <f t="shared" si="122"/>
        <v/>
      </c>
      <c r="AJ193" s="193" t="str">
        <f t="shared" si="123"/>
        <v/>
      </c>
      <c r="AK193" s="141" t="str">
        <f t="shared" si="124"/>
        <v/>
      </c>
      <c r="AL193" s="194" t="str">
        <f>IFERROR(IF(AD193="","",IF(AE193=リスト!$C$2,"－",ROUND((3.142/4*E193^2*(N193+K193+J193+I193+H193)-3.142/4*(0.82^2*H193+(0.82^2+G193^2)/2*J193+G193^2*K193+(G193^2+E193^2)/2*N193))*(U193*V193+(R193-U193)*W193)/R193,2))),"")</f>
        <v/>
      </c>
      <c r="AM193" s="195" t="str">
        <f>IFERROR(IF(AD193="","",IF(AE193=リスト!$C$2,T193,T193+AL193)),"")</f>
        <v/>
      </c>
      <c r="AN193" s="195" t="str">
        <f>IFERROR(IF(AD193="","",IF(AE193=リスト!$C$2,3.142*E193*U193*AA193*V193*U193/2*TAN(X193/180*3.142),3.142*G193*U193*AA193*V193*U193/2*TAN(X193/180*3.142))),"")</f>
        <v/>
      </c>
      <c r="AO193" s="196" t="str">
        <f t="shared" ref="AO193:AO256" si="127">IF(AD193="","",0)</f>
        <v/>
      </c>
      <c r="AP193" s="196" t="str">
        <f>IFERROR(IF(AE193=リスト!$C$2,(1-3.142*(E193/((E193+1)*2))^2)*(R193-(1-V193/(Z193+AC193*(W193-Z193)))*U193-(AN193+AM193)/(3.142*(Z193+AC193*(W193-Z193)))*(2/E193)^2)*100,AW193*(AX193-AY193)*100),"")</f>
        <v/>
      </c>
      <c r="AQ193" s="197" t="str">
        <f t="shared" ref="AQ193:AQ256" si="128">IFERROR(IF(AD193="","",3.142*(E193/2)^2/((E193+1)^2-3.142*(E193/2)^2)),"")</f>
        <v/>
      </c>
      <c r="AR193" s="195" t="str">
        <f t="shared" ref="AR193:AR256" si="129">IFERROR(Z193*(R193-U193-(AP193/100)-AQ193),"")</f>
        <v/>
      </c>
      <c r="AS193" s="195" t="str">
        <f t="shared" ref="AS193:AS256" si="130">IFERROR(V193*U193+(W193-Z193)*(R193-U193-(AP193/100)-AQ193),"")</f>
        <v/>
      </c>
      <c r="AT193" s="195" t="str">
        <f t="shared" ref="AT193:AT256" si="131">IFERROR(3.14*(E193/2)^2*(AR193+AS193),"")</f>
        <v/>
      </c>
      <c r="AU193" s="193" t="str">
        <f t="shared" ref="AU193:AU256" si="132">IF(AD193="","",AE193)</f>
        <v/>
      </c>
      <c r="AV193" s="193" t="str">
        <f>IF(OR(AD193=リスト!$B$3,AD193=リスト!$B$5,許容浮上量&lt;AP193),AD193,リスト!$B$5)</f>
        <v/>
      </c>
      <c r="AW193" s="198" t="str">
        <f t="shared" ref="AW193:AW256" si="133">IFERROR(((E193+1)^2-3.142*(G193/2)^2)/((E193+1)^2-3.142*((G193/2)^2-(E193/2)^2)),"")</f>
        <v/>
      </c>
      <c r="AX193" s="199" t="str">
        <f t="shared" ref="AX193:AX256" si="134">IFERROR(R193-(1-V193/(Z193+AC193*(W193-Z193)))*U193,"")</f>
        <v/>
      </c>
      <c r="AY193" s="205" t="str">
        <f t="shared" ref="AY193:AY256" si="135">IFERROR((AN193+AO193+AM193)/((Z193+AC193*(W193-Z193))*3.142)*(2/E193)^2,"")</f>
        <v/>
      </c>
      <c r="AZ193" s="204" t="str">
        <f>IF(OR(BO193=リスト!$B$3,BO193=リスト!$B$5,BO193=""),"","10^-2")</f>
        <v/>
      </c>
      <c r="BA193" s="200" t="str">
        <f>IF(OR(BO193=リスト!$B$3,BO193=リスト!$B$5,BO193=""),"",2)</f>
        <v/>
      </c>
      <c r="BB193" s="195" t="str">
        <f>IFERROR(IF(OR(BO193=リスト!$B$3,BO193=リスト!$B$5,BO193=""),"",V193*U193+(R193-U193)/2*(W193-Z193)),"")</f>
        <v/>
      </c>
      <c r="BC193" s="195" t="str">
        <f>IF(OR(BO193=リスト!$B$3,BO193=リスト!$B$5,BO193=""),"",40)</f>
        <v/>
      </c>
      <c r="BD193" s="195" t="str">
        <f t="shared" ref="BD193:BD256" si="136">IFERROR((BR193-BU193)/(BR193-BS193)*100,"")</f>
        <v/>
      </c>
      <c r="BE193" s="195" t="str">
        <f t="shared" ref="BE193:BE256" si="137">IFERROR(0.41*LN(BD193)-1.42,"")</f>
        <v/>
      </c>
      <c r="BF193" s="195" t="str">
        <f t="shared" ref="BF193:BF256" si="138">IFERROR(3.142*E193*(R193-U193)*AB193*BB193*BE193,"")</f>
        <v/>
      </c>
      <c r="BG193" s="195" t="str">
        <f>IF(OR(BO193=リスト!$B$3,BO193=リスト!$B$5,BO193=""),"",0.6)</f>
        <v/>
      </c>
      <c r="BH193" s="201" t="str">
        <f>IF(OR(BO193=リスト!$B$3,BO193=リスト!$B$5,BO193=""),"",AG193)</f>
        <v/>
      </c>
      <c r="BI193" s="195" t="str">
        <f>IF(OR(BO193=リスト!$B$3,BO193=リスト!$B$5,BO193=""),"",AM193)</f>
        <v/>
      </c>
      <c r="BJ193" s="195" t="str">
        <f>IF(OR(BO193=リスト!$B$3,BO193=リスト!$B$5,BO193=""),"",AN193)</f>
        <v/>
      </c>
      <c r="BK193" s="202" t="str">
        <f>IFERROR(IF(BM193=リスト!$C$2,(1-3.142*(E193/(2*(E193+1)))^2)*(R193-(1-AG193*V193/(Z193+AG193*BG193*(W193-Z193)))*U193-(AN193+AM193)/(3.142*(Z193+AG193*BG193*(W193-Z193)))*(2/E193)^2)*100,(AW193*(BV193-BX193)*100)),"")</f>
        <v/>
      </c>
      <c r="BL193" s="202" t="str">
        <f>IFERROR(IF(BM193=リスト!$C$2,(1-3.142*(E193/(2*(E193+1)))^2)*(R193-(1-AG193*V193/(Z193+AG193*BG193*(W193-Z193)))*U193-(AN193+BF193+AM193)/(3.142*(Z193+AG193*BG193*(W193-Z193)))*(2/E193)^2)*100,(AW193*(BV193-BW193)*100)),"")</f>
        <v/>
      </c>
      <c r="BM193" s="193" t="str">
        <f>IF(OR(BO193=リスト!$B$3,BO193=リスト!$B$5),"",AU193)</f>
        <v/>
      </c>
      <c r="BN193" s="196" t="str">
        <f>IF(OR(BO193=リスト!$B$3,BO193=リスト!$B$5),"",AF193)</f>
        <v/>
      </c>
      <c r="BO193" s="193" t="str">
        <f t="shared" ref="BO193:BO256" si="139">AV193</f>
        <v/>
      </c>
      <c r="BP193" s="193" t="str">
        <f>IF(OR(BO193=リスト!$B$3,BO193=リスト!$B$5,BO193=""),"",IF(許容浮上量+1&lt;=BK193,リスト!$F$2,リスト!$F$3))</f>
        <v/>
      </c>
      <c r="BQ193" s="202" t="str">
        <f>IF(OR(BO193=リスト!$B$3,BO193=リスト!$B$5,BO193=""),"",20)</f>
        <v/>
      </c>
      <c r="BR193" s="195" t="str">
        <f t="shared" ref="BR193:BR256" si="140">IFERROR(0.02*BQ193+1,"")</f>
        <v/>
      </c>
      <c r="BS193" s="195" t="str">
        <f t="shared" ref="BS193:BS256" si="141">IFERROR(0.008*BQ193+0.6,"")</f>
        <v/>
      </c>
      <c r="BT193" s="198" t="str">
        <f t="shared" ref="BT193:BT256" si="142">IFERROR(BR193-BC193*(BR193-BS193)/100,"")</f>
        <v/>
      </c>
      <c r="BU193" s="198" t="str">
        <f t="shared" ref="BU193:BU256" si="143">IFERROR(BT193-BA193/100*(1+BT193),"")</f>
        <v/>
      </c>
      <c r="BV193" s="198" t="str">
        <f t="shared" ref="BV193:BV256" si="144">IFERROR(R193-(1-AG193*V193/(Z193+AG193*BG193*(W193-Z193)))*U193,"")</f>
        <v/>
      </c>
      <c r="BW193" s="198" t="str">
        <f t="shared" ref="BW193:BW256" si="145">IFERROR((AN193+BF193+AM193)/(3.142*(Z193+AG193*BG193*(W193-Z193)))*(2/E193)^2,"")</f>
        <v/>
      </c>
      <c r="BX193" s="205" t="str">
        <f t="shared" ref="BX193:BX256" si="146">IFERROR((AN193+AM193)/(3.142*(Z193+AG193*BG193*(W193-Z193)))*(2/E193)^2,"")</f>
        <v/>
      </c>
      <c r="BY193" s="206" t="str">
        <f>IFERROR(IF(CC193=リスト!$C$2,(CH193-BZ193/(100*CG193))/CI193*CJ193-AN193-AM193,(CH193-BZ193/(100*AW193))/CI193*CJ193-AN193-AM193),"")</f>
        <v/>
      </c>
      <c r="BZ193" s="196" t="str">
        <f>IF(OR(CE193=リスト!$B$3,CE193=リスト!$B$5,CF193=リスト!$F$3,CE193=""),"",許容浮上量)</f>
        <v/>
      </c>
      <c r="CA193" s="198" t="str">
        <f>IF(OR(CE193=リスト!$B$3,CE193=リスト!$B$5,CF193=リスト!$F$3,CE193=""),"",CK193)</f>
        <v/>
      </c>
      <c r="CB193" s="196" t="str">
        <f t="shared" ref="CB193:CB256" si="147">IFERROR(ROUND(EXP((CA193+1.42)/0.41),0),"")</f>
        <v/>
      </c>
      <c r="CC193" s="193" t="str">
        <f>IF(OR(CE193=リスト!$B$3,CE193=リスト!$B$5,CF193=リスト!$F$3,CE193=""),"",BM193)</f>
        <v/>
      </c>
      <c r="CD193" s="196" t="str">
        <f>IF(OR(CE193=リスト!$B$3,CE193=リスト!$B$5,CF193=リスト!$F$3,CE193=""),"",AH193)</f>
        <v/>
      </c>
      <c r="CE193" s="193" t="str">
        <f t="shared" si="125"/>
        <v/>
      </c>
      <c r="CF193" s="193" t="str">
        <f t="shared" si="126"/>
        <v/>
      </c>
      <c r="CG193" s="198" t="str">
        <f t="shared" ref="CG193:CG256" si="148">IF(CE193="","",1-3.142*(E193/(2*(E193+1)))^2)</f>
        <v/>
      </c>
      <c r="CH193" s="198" t="str">
        <f t="shared" ref="CH193:CH256" si="149">BV193</f>
        <v/>
      </c>
      <c r="CI193" s="198" t="str">
        <f t="shared" ref="CI193:CI256" si="150">IFERROR((2/E193)^2,"")</f>
        <v/>
      </c>
      <c r="CJ193" s="198" t="str">
        <f t="shared" ref="CJ193:CJ256" si="151">IFERROR(3.142*(Z193+AG193*BG193*(W193-Z193)),"")</f>
        <v/>
      </c>
      <c r="CK193" s="205" t="str">
        <f t="shared" ref="CK193:CK256" si="152">IFERROR(BY193/(3.142*E193*(R193-U193)*BB193),"")</f>
        <v/>
      </c>
      <c r="CL193" s="204" t="str">
        <f>IF(AND(CE193=リスト!$B$4,CF193=リスト!$F$2),リスト!$B$3,CE193)</f>
        <v/>
      </c>
      <c r="CM193" s="193" t="str">
        <f>IF(CL193=リスト!$B$3,"",IF(CL193=リスト!$B$5,"("&amp;リスト!$F$3&amp;")",CF193))</f>
        <v/>
      </c>
      <c r="CN193" s="196" t="str">
        <f>IF(CL193=リスト!$B$3,"",AF193)</f>
        <v/>
      </c>
      <c r="CO193" s="196" t="str">
        <f>IF(OR(CL193=リスト!$B$3,CL193=リスト!$B$5,CL193=リスト!$B$4),"",CD193)</f>
        <v/>
      </c>
      <c r="CP193" s="196" t="str">
        <f>IF(OR(CL193=リスト!$B$3,CL193=リスト!$B$5),"",IF(CB193&lt;40,40,CB193))</f>
        <v/>
      </c>
      <c r="CQ193" s="203" t="str">
        <f>IF(CL193=リスト!$B$5,リスト!$G$2,"")</f>
        <v/>
      </c>
    </row>
    <row r="194" spans="2:95" ht="26.25" customHeight="1">
      <c r="B194" s="243">
        <v>131</v>
      </c>
      <c r="C194" s="244"/>
      <c r="D194" s="245"/>
      <c r="E194" s="246"/>
      <c r="F194" s="246"/>
      <c r="G194" s="247" t="str">
        <f>IF(AE194=リスト!$C$2,"－",IF(AE194=リスト!$C$3,1.05,""))</f>
        <v/>
      </c>
      <c r="H194" s="246"/>
      <c r="I194" s="246"/>
      <c r="J194" s="246"/>
      <c r="K194" s="246"/>
      <c r="L194" s="246"/>
      <c r="M194" s="246"/>
      <c r="N194" s="246"/>
      <c r="O194" s="246"/>
      <c r="P194" s="246"/>
      <c r="Q194" s="246"/>
      <c r="R194" s="248">
        <f t="shared" si="112"/>
        <v>0</v>
      </c>
      <c r="S194" s="247" t="str">
        <f t="shared" si="113"/>
        <v/>
      </c>
      <c r="T194" s="247"/>
      <c r="U194" s="247"/>
      <c r="V194" s="245" t="str">
        <f t="shared" si="114"/>
        <v/>
      </c>
      <c r="W194" s="245" t="str">
        <f t="shared" si="115"/>
        <v/>
      </c>
      <c r="X194" s="245" t="str">
        <f t="shared" si="116"/>
        <v/>
      </c>
      <c r="Y194" s="245" t="str">
        <f t="shared" si="117"/>
        <v/>
      </c>
      <c r="Z194" s="249" t="str">
        <f t="shared" si="118"/>
        <v/>
      </c>
      <c r="AA194" s="250" t="str">
        <f t="shared" si="119"/>
        <v/>
      </c>
      <c r="AB194" s="250" t="str">
        <f t="shared" si="120"/>
        <v/>
      </c>
      <c r="AC194" s="251" t="str">
        <f t="shared" si="121"/>
        <v/>
      </c>
      <c r="AD194" s="252" t="str">
        <f>IF(OR(C194="",D194=""),"",IF(OR(10&lt;=S194,2.2&lt;F194),リスト!$B$3,IF(OR(D194=リスト!$A$2,F194&lt;0.9,S194&lt;=1.5),リスト!$B$4,リスト!$B$2)))</f>
        <v/>
      </c>
      <c r="AE194" s="253" t="str">
        <f>IF(OR(C194="",AD194=""),"",IF(N194="",リスト!$C$2,リスト!$C$3))</f>
        <v/>
      </c>
      <c r="AF194" s="254" t="str">
        <f>IF(OR(C194="",AD194=""),"",IF(D194&lt;=リスト!$A$5,リスト!$D$2,IF(D194=リスト!$A$6,リスト!$D$3,IF(D194=リスト!$A$7,リスト!$D$4,""))))</f>
        <v/>
      </c>
      <c r="AG194" s="255" t="str" cm="1">
        <f t="array" ref="AG194">IFERROR(INDEX(加味率リスト!$A$2:$J$25,MATCH(D194&amp;AF194,加味率リスト!$A$2:$A$25&amp;加味率リスト!$B$2:$B$25,0),10),"")</f>
        <v/>
      </c>
      <c r="AH194" s="256" t="str">
        <f>IF(S194="","",IF(S194&lt;3,リスト!$E$3,IF(S194&lt;5,リスト!$E$4,IF(S194&lt;7,リスト!$E$5,リスト!$E$6))))</f>
        <v/>
      </c>
      <c r="AI194" s="192" t="str">
        <f t="shared" si="122"/>
        <v/>
      </c>
      <c r="AJ194" s="193" t="str">
        <f t="shared" si="123"/>
        <v/>
      </c>
      <c r="AK194" s="141" t="str">
        <f t="shared" si="124"/>
        <v/>
      </c>
      <c r="AL194" s="194" t="str">
        <f>IFERROR(IF(AD194="","",IF(AE194=リスト!$C$2,"－",ROUND((3.142/4*E194^2*(N194+K194+J194+I194+H194)-3.142/4*(0.82^2*H194+(0.82^2+G194^2)/2*J194+G194^2*K194+(G194^2+E194^2)/2*N194))*(U194*V194+(R194-U194)*W194)/R194,2))),"")</f>
        <v/>
      </c>
      <c r="AM194" s="195" t="str">
        <f>IFERROR(IF(AD194="","",IF(AE194=リスト!$C$2,T194,T194+AL194)),"")</f>
        <v/>
      </c>
      <c r="AN194" s="195" t="str">
        <f>IFERROR(IF(AD194="","",IF(AE194=リスト!$C$2,3.142*E194*U194*AA194*V194*U194/2*TAN(X194/180*3.142),3.142*G194*U194*AA194*V194*U194/2*TAN(X194/180*3.142))),"")</f>
        <v/>
      </c>
      <c r="AO194" s="196" t="str">
        <f t="shared" si="127"/>
        <v/>
      </c>
      <c r="AP194" s="196" t="str">
        <f>IFERROR(IF(AE194=リスト!$C$2,(1-3.142*(E194/((E194+1)*2))^2)*(R194-(1-V194/(Z194+AC194*(W194-Z194)))*U194-(AN194+AM194)/(3.142*(Z194+AC194*(W194-Z194)))*(2/E194)^2)*100,AW194*(AX194-AY194)*100),"")</f>
        <v/>
      </c>
      <c r="AQ194" s="197" t="str">
        <f t="shared" si="128"/>
        <v/>
      </c>
      <c r="AR194" s="195" t="str">
        <f t="shared" si="129"/>
        <v/>
      </c>
      <c r="AS194" s="195" t="str">
        <f t="shared" si="130"/>
        <v/>
      </c>
      <c r="AT194" s="195" t="str">
        <f t="shared" si="131"/>
        <v/>
      </c>
      <c r="AU194" s="193" t="str">
        <f t="shared" si="132"/>
        <v/>
      </c>
      <c r="AV194" s="193" t="str">
        <f>IF(OR(AD194=リスト!$B$3,AD194=リスト!$B$5,許容浮上量&lt;AP194),AD194,リスト!$B$5)</f>
        <v/>
      </c>
      <c r="AW194" s="198" t="str">
        <f t="shared" si="133"/>
        <v/>
      </c>
      <c r="AX194" s="199" t="str">
        <f t="shared" si="134"/>
        <v/>
      </c>
      <c r="AY194" s="205" t="str">
        <f t="shared" si="135"/>
        <v/>
      </c>
      <c r="AZ194" s="204" t="str">
        <f>IF(OR(BO194=リスト!$B$3,BO194=リスト!$B$5,BO194=""),"","10^-2")</f>
        <v/>
      </c>
      <c r="BA194" s="200" t="str">
        <f>IF(OR(BO194=リスト!$B$3,BO194=リスト!$B$5,BO194=""),"",2)</f>
        <v/>
      </c>
      <c r="BB194" s="195" t="str">
        <f>IFERROR(IF(OR(BO194=リスト!$B$3,BO194=リスト!$B$5,BO194=""),"",V194*U194+(R194-U194)/2*(W194-Z194)),"")</f>
        <v/>
      </c>
      <c r="BC194" s="195" t="str">
        <f>IF(OR(BO194=リスト!$B$3,BO194=リスト!$B$5,BO194=""),"",40)</f>
        <v/>
      </c>
      <c r="BD194" s="195" t="str">
        <f t="shared" si="136"/>
        <v/>
      </c>
      <c r="BE194" s="195" t="str">
        <f t="shared" si="137"/>
        <v/>
      </c>
      <c r="BF194" s="195" t="str">
        <f t="shared" si="138"/>
        <v/>
      </c>
      <c r="BG194" s="195" t="str">
        <f>IF(OR(BO194=リスト!$B$3,BO194=リスト!$B$5,BO194=""),"",0.6)</f>
        <v/>
      </c>
      <c r="BH194" s="201" t="str">
        <f>IF(OR(BO194=リスト!$B$3,BO194=リスト!$B$5,BO194=""),"",AG194)</f>
        <v/>
      </c>
      <c r="BI194" s="195" t="str">
        <f>IF(OR(BO194=リスト!$B$3,BO194=リスト!$B$5,BO194=""),"",AM194)</f>
        <v/>
      </c>
      <c r="BJ194" s="195" t="str">
        <f>IF(OR(BO194=リスト!$B$3,BO194=リスト!$B$5,BO194=""),"",AN194)</f>
        <v/>
      </c>
      <c r="BK194" s="202" t="str">
        <f>IFERROR(IF(BM194=リスト!$C$2,(1-3.142*(E194/(2*(E194+1)))^2)*(R194-(1-AG194*V194/(Z194+AG194*BG194*(W194-Z194)))*U194-(AN194+AM194)/(3.142*(Z194+AG194*BG194*(W194-Z194)))*(2/E194)^2)*100,(AW194*(BV194-BX194)*100)),"")</f>
        <v/>
      </c>
      <c r="BL194" s="202" t="str">
        <f>IFERROR(IF(BM194=リスト!$C$2,(1-3.142*(E194/(2*(E194+1)))^2)*(R194-(1-AG194*V194/(Z194+AG194*BG194*(W194-Z194)))*U194-(AN194+BF194+AM194)/(3.142*(Z194+AG194*BG194*(W194-Z194)))*(2/E194)^2)*100,(AW194*(BV194-BW194)*100)),"")</f>
        <v/>
      </c>
      <c r="BM194" s="193" t="str">
        <f>IF(OR(BO194=リスト!$B$3,BO194=リスト!$B$5),"",AU194)</f>
        <v/>
      </c>
      <c r="BN194" s="196" t="str">
        <f>IF(OR(BO194=リスト!$B$3,BO194=リスト!$B$5),"",AF194)</f>
        <v/>
      </c>
      <c r="BO194" s="193" t="str">
        <f t="shared" si="139"/>
        <v/>
      </c>
      <c r="BP194" s="193" t="str">
        <f>IF(OR(BO194=リスト!$B$3,BO194=リスト!$B$5,BO194=""),"",IF(許容浮上量+1&lt;=BK194,リスト!$F$2,リスト!$F$3))</f>
        <v/>
      </c>
      <c r="BQ194" s="202" t="str">
        <f>IF(OR(BO194=リスト!$B$3,BO194=リスト!$B$5,BO194=""),"",20)</f>
        <v/>
      </c>
      <c r="BR194" s="195" t="str">
        <f t="shared" si="140"/>
        <v/>
      </c>
      <c r="BS194" s="195" t="str">
        <f t="shared" si="141"/>
        <v/>
      </c>
      <c r="BT194" s="198" t="str">
        <f t="shared" si="142"/>
        <v/>
      </c>
      <c r="BU194" s="198" t="str">
        <f t="shared" si="143"/>
        <v/>
      </c>
      <c r="BV194" s="198" t="str">
        <f t="shared" si="144"/>
        <v/>
      </c>
      <c r="BW194" s="198" t="str">
        <f t="shared" si="145"/>
        <v/>
      </c>
      <c r="BX194" s="205" t="str">
        <f t="shared" si="146"/>
        <v/>
      </c>
      <c r="BY194" s="206" t="str">
        <f>IFERROR(IF(CC194=リスト!$C$2,(CH194-BZ194/(100*CG194))/CI194*CJ194-AN194-AM194,(CH194-BZ194/(100*AW194))/CI194*CJ194-AN194-AM194),"")</f>
        <v/>
      </c>
      <c r="BZ194" s="196" t="str">
        <f>IF(OR(CE194=リスト!$B$3,CE194=リスト!$B$5,CF194=リスト!$F$3,CE194=""),"",許容浮上量)</f>
        <v/>
      </c>
      <c r="CA194" s="198" t="str">
        <f>IF(OR(CE194=リスト!$B$3,CE194=リスト!$B$5,CF194=リスト!$F$3,CE194=""),"",CK194)</f>
        <v/>
      </c>
      <c r="CB194" s="196" t="str">
        <f t="shared" si="147"/>
        <v/>
      </c>
      <c r="CC194" s="193" t="str">
        <f>IF(OR(CE194=リスト!$B$3,CE194=リスト!$B$5,CF194=リスト!$F$3,CE194=""),"",BM194)</f>
        <v/>
      </c>
      <c r="CD194" s="196" t="str">
        <f>IF(OR(CE194=リスト!$B$3,CE194=リスト!$B$5,CF194=リスト!$F$3,CE194=""),"",AH194)</f>
        <v/>
      </c>
      <c r="CE194" s="193" t="str">
        <f t="shared" si="125"/>
        <v/>
      </c>
      <c r="CF194" s="193" t="str">
        <f t="shared" si="126"/>
        <v/>
      </c>
      <c r="CG194" s="198" t="str">
        <f t="shared" si="148"/>
        <v/>
      </c>
      <c r="CH194" s="198" t="str">
        <f t="shared" si="149"/>
        <v/>
      </c>
      <c r="CI194" s="198" t="str">
        <f t="shared" si="150"/>
        <v/>
      </c>
      <c r="CJ194" s="198" t="str">
        <f t="shared" si="151"/>
        <v/>
      </c>
      <c r="CK194" s="205" t="str">
        <f t="shared" si="152"/>
        <v/>
      </c>
      <c r="CL194" s="204" t="str">
        <f>IF(AND(CE194=リスト!$B$4,CF194=リスト!$F$2),リスト!$B$3,CE194)</f>
        <v/>
      </c>
      <c r="CM194" s="193" t="str">
        <f>IF(CL194=リスト!$B$3,"",IF(CL194=リスト!$B$5,"("&amp;リスト!$F$3&amp;")",CF194))</f>
        <v/>
      </c>
      <c r="CN194" s="196" t="str">
        <f>IF(CL194=リスト!$B$3,"",AF194)</f>
        <v/>
      </c>
      <c r="CO194" s="196" t="str">
        <f>IF(OR(CL194=リスト!$B$3,CL194=リスト!$B$5,CL194=リスト!$B$4),"",CD194)</f>
        <v/>
      </c>
      <c r="CP194" s="196" t="str">
        <f>IF(OR(CL194=リスト!$B$3,CL194=リスト!$B$5),"",IF(CB194&lt;40,40,CB194))</f>
        <v/>
      </c>
      <c r="CQ194" s="203" t="str">
        <f>IF(CL194=リスト!$B$5,リスト!$G$2,"")</f>
        <v/>
      </c>
    </row>
    <row r="195" spans="2:95" ht="26.25" customHeight="1">
      <c r="B195" s="243">
        <v>132</v>
      </c>
      <c r="C195" s="244"/>
      <c r="D195" s="245"/>
      <c r="E195" s="246"/>
      <c r="F195" s="246"/>
      <c r="G195" s="247" t="str">
        <f>IF(AE195=リスト!$C$2,"－",IF(AE195=リスト!$C$3,1.05,""))</f>
        <v/>
      </c>
      <c r="H195" s="246"/>
      <c r="I195" s="246"/>
      <c r="J195" s="246"/>
      <c r="K195" s="246"/>
      <c r="L195" s="246"/>
      <c r="M195" s="246"/>
      <c r="N195" s="246"/>
      <c r="O195" s="246"/>
      <c r="P195" s="246"/>
      <c r="Q195" s="246"/>
      <c r="R195" s="248">
        <f t="shared" si="112"/>
        <v>0</v>
      </c>
      <c r="S195" s="247" t="str">
        <f t="shared" si="113"/>
        <v/>
      </c>
      <c r="T195" s="247"/>
      <c r="U195" s="247"/>
      <c r="V195" s="245" t="str">
        <f t="shared" si="114"/>
        <v/>
      </c>
      <c r="W195" s="245" t="str">
        <f t="shared" si="115"/>
        <v/>
      </c>
      <c r="X195" s="245" t="str">
        <f t="shared" si="116"/>
        <v/>
      </c>
      <c r="Y195" s="245" t="str">
        <f t="shared" si="117"/>
        <v/>
      </c>
      <c r="Z195" s="249" t="str">
        <f t="shared" si="118"/>
        <v/>
      </c>
      <c r="AA195" s="250" t="str">
        <f t="shared" si="119"/>
        <v/>
      </c>
      <c r="AB195" s="250" t="str">
        <f t="shared" si="120"/>
        <v/>
      </c>
      <c r="AC195" s="251" t="str">
        <f t="shared" si="121"/>
        <v/>
      </c>
      <c r="AD195" s="252" t="str">
        <f>IF(OR(C195="",D195=""),"",IF(OR(10&lt;=S195,2.2&lt;F195),リスト!$B$3,IF(OR(D195=リスト!$A$2,F195&lt;0.9,S195&lt;=1.5),リスト!$B$4,リスト!$B$2)))</f>
        <v/>
      </c>
      <c r="AE195" s="253" t="str">
        <f>IF(OR(C195="",AD195=""),"",IF(N195="",リスト!$C$2,リスト!$C$3))</f>
        <v/>
      </c>
      <c r="AF195" s="254" t="str">
        <f>IF(OR(C195="",AD195=""),"",IF(D195&lt;=リスト!$A$5,リスト!$D$2,IF(D195=リスト!$A$6,リスト!$D$3,IF(D195=リスト!$A$7,リスト!$D$4,""))))</f>
        <v/>
      </c>
      <c r="AG195" s="255" t="str" cm="1">
        <f t="array" ref="AG195">IFERROR(INDEX(加味率リスト!$A$2:$J$25,MATCH(D195&amp;AF195,加味率リスト!$A$2:$A$25&amp;加味率リスト!$B$2:$B$25,0),10),"")</f>
        <v/>
      </c>
      <c r="AH195" s="256" t="str">
        <f>IF(S195="","",IF(S195&lt;3,リスト!$E$3,IF(S195&lt;5,リスト!$E$4,IF(S195&lt;7,リスト!$E$5,リスト!$E$6))))</f>
        <v/>
      </c>
      <c r="AI195" s="192" t="str">
        <f t="shared" si="122"/>
        <v/>
      </c>
      <c r="AJ195" s="193" t="str">
        <f t="shared" si="123"/>
        <v/>
      </c>
      <c r="AK195" s="141" t="str">
        <f t="shared" si="124"/>
        <v/>
      </c>
      <c r="AL195" s="194" t="str">
        <f>IFERROR(IF(AD195="","",IF(AE195=リスト!$C$2,"－",ROUND((3.142/4*E195^2*(N195+K195+J195+I195+H195)-3.142/4*(0.82^2*H195+(0.82^2+G195^2)/2*J195+G195^2*K195+(G195^2+E195^2)/2*N195))*(U195*V195+(R195-U195)*W195)/R195,2))),"")</f>
        <v/>
      </c>
      <c r="AM195" s="195" t="str">
        <f>IFERROR(IF(AD195="","",IF(AE195=リスト!$C$2,T195,T195+AL195)),"")</f>
        <v/>
      </c>
      <c r="AN195" s="195" t="str">
        <f>IFERROR(IF(AD195="","",IF(AE195=リスト!$C$2,3.142*E195*U195*AA195*V195*U195/2*TAN(X195/180*3.142),3.142*G195*U195*AA195*V195*U195/2*TAN(X195/180*3.142))),"")</f>
        <v/>
      </c>
      <c r="AO195" s="196" t="str">
        <f t="shared" si="127"/>
        <v/>
      </c>
      <c r="AP195" s="196" t="str">
        <f>IFERROR(IF(AE195=リスト!$C$2,(1-3.142*(E195/((E195+1)*2))^2)*(R195-(1-V195/(Z195+AC195*(W195-Z195)))*U195-(AN195+AM195)/(3.142*(Z195+AC195*(W195-Z195)))*(2/E195)^2)*100,AW195*(AX195-AY195)*100),"")</f>
        <v/>
      </c>
      <c r="AQ195" s="197" t="str">
        <f t="shared" si="128"/>
        <v/>
      </c>
      <c r="AR195" s="195" t="str">
        <f t="shared" si="129"/>
        <v/>
      </c>
      <c r="AS195" s="195" t="str">
        <f t="shared" si="130"/>
        <v/>
      </c>
      <c r="AT195" s="195" t="str">
        <f t="shared" si="131"/>
        <v/>
      </c>
      <c r="AU195" s="193" t="str">
        <f t="shared" si="132"/>
        <v/>
      </c>
      <c r="AV195" s="193" t="str">
        <f>IF(OR(AD195=リスト!$B$3,AD195=リスト!$B$5,許容浮上量&lt;AP195),AD195,リスト!$B$5)</f>
        <v/>
      </c>
      <c r="AW195" s="198" t="str">
        <f t="shared" si="133"/>
        <v/>
      </c>
      <c r="AX195" s="199" t="str">
        <f t="shared" si="134"/>
        <v/>
      </c>
      <c r="AY195" s="205" t="str">
        <f t="shared" si="135"/>
        <v/>
      </c>
      <c r="AZ195" s="204" t="str">
        <f>IF(OR(BO195=リスト!$B$3,BO195=リスト!$B$5,BO195=""),"","10^-2")</f>
        <v/>
      </c>
      <c r="BA195" s="200" t="str">
        <f>IF(OR(BO195=リスト!$B$3,BO195=リスト!$B$5,BO195=""),"",2)</f>
        <v/>
      </c>
      <c r="BB195" s="195" t="str">
        <f>IFERROR(IF(OR(BO195=リスト!$B$3,BO195=リスト!$B$5,BO195=""),"",V195*U195+(R195-U195)/2*(W195-Z195)),"")</f>
        <v/>
      </c>
      <c r="BC195" s="195" t="str">
        <f>IF(OR(BO195=リスト!$B$3,BO195=リスト!$B$5,BO195=""),"",40)</f>
        <v/>
      </c>
      <c r="BD195" s="195" t="str">
        <f t="shared" si="136"/>
        <v/>
      </c>
      <c r="BE195" s="195" t="str">
        <f t="shared" si="137"/>
        <v/>
      </c>
      <c r="BF195" s="195" t="str">
        <f t="shared" si="138"/>
        <v/>
      </c>
      <c r="BG195" s="195" t="str">
        <f>IF(OR(BO195=リスト!$B$3,BO195=リスト!$B$5,BO195=""),"",0.6)</f>
        <v/>
      </c>
      <c r="BH195" s="201" t="str">
        <f>IF(OR(BO195=リスト!$B$3,BO195=リスト!$B$5,BO195=""),"",AG195)</f>
        <v/>
      </c>
      <c r="BI195" s="195" t="str">
        <f>IF(OR(BO195=リスト!$B$3,BO195=リスト!$B$5,BO195=""),"",AM195)</f>
        <v/>
      </c>
      <c r="BJ195" s="195" t="str">
        <f>IF(OR(BO195=リスト!$B$3,BO195=リスト!$B$5,BO195=""),"",AN195)</f>
        <v/>
      </c>
      <c r="BK195" s="202" t="str">
        <f>IFERROR(IF(BM195=リスト!$C$2,(1-3.142*(E195/(2*(E195+1)))^2)*(R195-(1-AG195*V195/(Z195+AG195*BG195*(W195-Z195)))*U195-(AN195+AM195)/(3.142*(Z195+AG195*BG195*(W195-Z195)))*(2/E195)^2)*100,(AW195*(BV195-BX195)*100)),"")</f>
        <v/>
      </c>
      <c r="BL195" s="202" t="str">
        <f>IFERROR(IF(BM195=リスト!$C$2,(1-3.142*(E195/(2*(E195+1)))^2)*(R195-(1-AG195*V195/(Z195+AG195*BG195*(W195-Z195)))*U195-(AN195+BF195+AM195)/(3.142*(Z195+AG195*BG195*(W195-Z195)))*(2/E195)^2)*100,(AW195*(BV195-BW195)*100)),"")</f>
        <v/>
      </c>
      <c r="BM195" s="193" t="str">
        <f>IF(OR(BO195=リスト!$B$3,BO195=リスト!$B$5),"",AU195)</f>
        <v/>
      </c>
      <c r="BN195" s="196" t="str">
        <f>IF(OR(BO195=リスト!$B$3,BO195=リスト!$B$5),"",AF195)</f>
        <v/>
      </c>
      <c r="BO195" s="193" t="str">
        <f t="shared" si="139"/>
        <v/>
      </c>
      <c r="BP195" s="193" t="str">
        <f>IF(OR(BO195=リスト!$B$3,BO195=リスト!$B$5,BO195=""),"",IF(許容浮上量+1&lt;=BK195,リスト!$F$2,リスト!$F$3))</f>
        <v/>
      </c>
      <c r="BQ195" s="202" t="str">
        <f>IF(OR(BO195=リスト!$B$3,BO195=リスト!$B$5,BO195=""),"",20)</f>
        <v/>
      </c>
      <c r="BR195" s="195" t="str">
        <f t="shared" si="140"/>
        <v/>
      </c>
      <c r="BS195" s="195" t="str">
        <f t="shared" si="141"/>
        <v/>
      </c>
      <c r="BT195" s="198" t="str">
        <f t="shared" si="142"/>
        <v/>
      </c>
      <c r="BU195" s="198" t="str">
        <f t="shared" si="143"/>
        <v/>
      </c>
      <c r="BV195" s="198" t="str">
        <f t="shared" si="144"/>
        <v/>
      </c>
      <c r="BW195" s="198" t="str">
        <f t="shared" si="145"/>
        <v/>
      </c>
      <c r="BX195" s="205" t="str">
        <f t="shared" si="146"/>
        <v/>
      </c>
      <c r="BY195" s="206" t="str">
        <f>IFERROR(IF(CC195=リスト!$C$2,(CH195-BZ195/(100*CG195))/CI195*CJ195-AN195-AM195,(CH195-BZ195/(100*AW195))/CI195*CJ195-AN195-AM195),"")</f>
        <v/>
      </c>
      <c r="BZ195" s="196" t="str">
        <f>IF(OR(CE195=リスト!$B$3,CE195=リスト!$B$5,CF195=リスト!$F$3,CE195=""),"",許容浮上量)</f>
        <v/>
      </c>
      <c r="CA195" s="198" t="str">
        <f>IF(OR(CE195=リスト!$B$3,CE195=リスト!$B$5,CF195=リスト!$F$3,CE195=""),"",CK195)</f>
        <v/>
      </c>
      <c r="CB195" s="196" t="str">
        <f t="shared" si="147"/>
        <v/>
      </c>
      <c r="CC195" s="193" t="str">
        <f>IF(OR(CE195=リスト!$B$3,CE195=リスト!$B$5,CF195=リスト!$F$3,CE195=""),"",BM195)</f>
        <v/>
      </c>
      <c r="CD195" s="196" t="str">
        <f>IF(OR(CE195=リスト!$B$3,CE195=リスト!$B$5,CF195=リスト!$F$3,CE195=""),"",AH195)</f>
        <v/>
      </c>
      <c r="CE195" s="193" t="str">
        <f t="shared" si="125"/>
        <v/>
      </c>
      <c r="CF195" s="193" t="str">
        <f t="shared" si="126"/>
        <v/>
      </c>
      <c r="CG195" s="198" t="str">
        <f t="shared" si="148"/>
        <v/>
      </c>
      <c r="CH195" s="198" t="str">
        <f t="shared" si="149"/>
        <v/>
      </c>
      <c r="CI195" s="198" t="str">
        <f t="shared" si="150"/>
        <v/>
      </c>
      <c r="CJ195" s="198" t="str">
        <f t="shared" si="151"/>
        <v/>
      </c>
      <c r="CK195" s="205" t="str">
        <f t="shared" si="152"/>
        <v/>
      </c>
      <c r="CL195" s="204" t="str">
        <f>IF(AND(CE195=リスト!$B$4,CF195=リスト!$F$2),リスト!$B$3,CE195)</f>
        <v/>
      </c>
      <c r="CM195" s="193" t="str">
        <f>IF(CL195=リスト!$B$3,"",IF(CL195=リスト!$B$5,"("&amp;リスト!$F$3&amp;")",CF195))</f>
        <v/>
      </c>
      <c r="CN195" s="196" t="str">
        <f>IF(CL195=リスト!$B$3,"",AF195)</f>
        <v/>
      </c>
      <c r="CO195" s="196" t="str">
        <f>IF(OR(CL195=リスト!$B$3,CL195=リスト!$B$5,CL195=リスト!$B$4),"",CD195)</f>
        <v/>
      </c>
      <c r="CP195" s="196" t="str">
        <f>IF(OR(CL195=リスト!$B$3,CL195=リスト!$B$5),"",IF(CB195&lt;40,40,CB195))</f>
        <v/>
      </c>
      <c r="CQ195" s="203" t="str">
        <f>IF(CL195=リスト!$B$5,リスト!$G$2,"")</f>
        <v/>
      </c>
    </row>
    <row r="196" spans="2:95" ht="26.25" customHeight="1">
      <c r="B196" s="243">
        <v>133</v>
      </c>
      <c r="C196" s="244"/>
      <c r="D196" s="245"/>
      <c r="E196" s="246"/>
      <c r="F196" s="246"/>
      <c r="G196" s="247" t="str">
        <f>IF(AE196=リスト!$C$2,"－",IF(AE196=リスト!$C$3,1.05,""))</f>
        <v/>
      </c>
      <c r="H196" s="246"/>
      <c r="I196" s="246"/>
      <c r="J196" s="246"/>
      <c r="K196" s="246"/>
      <c r="L196" s="246"/>
      <c r="M196" s="246"/>
      <c r="N196" s="246"/>
      <c r="O196" s="246"/>
      <c r="P196" s="246"/>
      <c r="Q196" s="246"/>
      <c r="R196" s="248">
        <f t="shared" si="112"/>
        <v>0</v>
      </c>
      <c r="S196" s="247" t="str">
        <f t="shared" si="113"/>
        <v/>
      </c>
      <c r="T196" s="247"/>
      <c r="U196" s="247"/>
      <c r="V196" s="245" t="str">
        <f t="shared" si="114"/>
        <v/>
      </c>
      <c r="W196" s="245" t="str">
        <f t="shared" si="115"/>
        <v/>
      </c>
      <c r="X196" s="245" t="str">
        <f t="shared" si="116"/>
        <v/>
      </c>
      <c r="Y196" s="245" t="str">
        <f t="shared" si="117"/>
        <v/>
      </c>
      <c r="Z196" s="249" t="str">
        <f t="shared" si="118"/>
        <v/>
      </c>
      <c r="AA196" s="250" t="str">
        <f t="shared" si="119"/>
        <v/>
      </c>
      <c r="AB196" s="250" t="str">
        <f t="shared" si="120"/>
        <v/>
      </c>
      <c r="AC196" s="251" t="str">
        <f t="shared" si="121"/>
        <v/>
      </c>
      <c r="AD196" s="252" t="str">
        <f>IF(OR(C196="",D196=""),"",IF(OR(10&lt;=S196,2.2&lt;F196),リスト!$B$3,IF(OR(D196=リスト!$A$2,F196&lt;0.9,S196&lt;=1.5),リスト!$B$4,リスト!$B$2)))</f>
        <v/>
      </c>
      <c r="AE196" s="253" t="str">
        <f>IF(OR(C196="",AD196=""),"",IF(N196="",リスト!$C$2,リスト!$C$3))</f>
        <v/>
      </c>
      <c r="AF196" s="254" t="str">
        <f>IF(OR(C196="",AD196=""),"",IF(D196&lt;=リスト!$A$5,リスト!$D$2,IF(D196=リスト!$A$6,リスト!$D$3,IF(D196=リスト!$A$7,リスト!$D$4,""))))</f>
        <v/>
      </c>
      <c r="AG196" s="255" t="str" cm="1">
        <f t="array" ref="AG196">IFERROR(INDEX(加味率リスト!$A$2:$J$25,MATCH(D196&amp;AF196,加味率リスト!$A$2:$A$25&amp;加味率リスト!$B$2:$B$25,0),10),"")</f>
        <v/>
      </c>
      <c r="AH196" s="256" t="str">
        <f>IF(S196="","",IF(S196&lt;3,リスト!$E$3,IF(S196&lt;5,リスト!$E$4,IF(S196&lt;7,リスト!$E$5,リスト!$E$6))))</f>
        <v/>
      </c>
      <c r="AI196" s="192" t="str">
        <f t="shared" si="122"/>
        <v/>
      </c>
      <c r="AJ196" s="193" t="str">
        <f t="shared" si="123"/>
        <v/>
      </c>
      <c r="AK196" s="141" t="str">
        <f t="shared" si="124"/>
        <v/>
      </c>
      <c r="AL196" s="194" t="str">
        <f>IFERROR(IF(AD196="","",IF(AE196=リスト!$C$2,"－",ROUND((3.142/4*E196^2*(N196+K196+J196+I196+H196)-3.142/4*(0.82^2*H196+(0.82^2+G196^2)/2*J196+G196^2*K196+(G196^2+E196^2)/2*N196))*(U196*V196+(R196-U196)*W196)/R196,2))),"")</f>
        <v/>
      </c>
      <c r="AM196" s="195" t="str">
        <f>IFERROR(IF(AD196="","",IF(AE196=リスト!$C$2,T196,T196+AL196)),"")</f>
        <v/>
      </c>
      <c r="AN196" s="195" t="str">
        <f>IFERROR(IF(AD196="","",IF(AE196=リスト!$C$2,3.142*E196*U196*AA196*V196*U196/2*TAN(X196/180*3.142),3.142*G196*U196*AA196*V196*U196/2*TAN(X196/180*3.142))),"")</f>
        <v/>
      </c>
      <c r="AO196" s="196" t="str">
        <f t="shared" si="127"/>
        <v/>
      </c>
      <c r="AP196" s="196" t="str">
        <f>IFERROR(IF(AE196=リスト!$C$2,(1-3.142*(E196/((E196+1)*2))^2)*(R196-(1-V196/(Z196+AC196*(W196-Z196)))*U196-(AN196+AM196)/(3.142*(Z196+AC196*(W196-Z196)))*(2/E196)^2)*100,AW196*(AX196-AY196)*100),"")</f>
        <v/>
      </c>
      <c r="AQ196" s="197" t="str">
        <f t="shared" si="128"/>
        <v/>
      </c>
      <c r="AR196" s="195" t="str">
        <f t="shared" si="129"/>
        <v/>
      </c>
      <c r="AS196" s="195" t="str">
        <f t="shared" si="130"/>
        <v/>
      </c>
      <c r="AT196" s="195" t="str">
        <f t="shared" si="131"/>
        <v/>
      </c>
      <c r="AU196" s="193" t="str">
        <f t="shared" si="132"/>
        <v/>
      </c>
      <c r="AV196" s="193" t="str">
        <f>IF(OR(AD196=リスト!$B$3,AD196=リスト!$B$5,許容浮上量&lt;AP196),AD196,リスト!$B$5)</f>
        <v/>
      </c>
      <c r="AW196" s="198" t="str">
        <f t="shared" si="133"/>
        <v/>
      </c>
      <c r="AX196" s="199" t="str">
        <f t="shared" si="134"/>
        <v/>
      </c>
      <c r="AY196" s="205" t="str">
        <f t="shared" si="135"/>
        <v/>
      </c>
      <c r="AZ196" s="204" t="str">
        <f>IF(OR(BO196=リスト!$B$3,BO196=リスト!$B$5,BO196=""),"","10^-2")</f>
        <v/>
      </c>
      <c r="BA196" s="200" t="str">
        <f>IF(OR(BO196=リスト!$B$3,BO196=リスト!$B$5,BO196=""),"",2)</f>
        <v/>
      </c>
      <c r="BB196" s="195" t="str">
        <f>IFERROR(IF(OR(BO196=リスト!$B$3,BO196=リスト!$B$5,BO196=""),"",V196*U196+(R196-U196)/2*(W196-Z196)),"")</f>
        <v/>
      </c>
      <c r="BC196" s="195" t="str">
        <f>IF(OR(BO196=リスト!$B$3,BO196=リスト!$B$5,BO196=""),"",40)</f>
        <v/>
      </c>
      <c r="BD196" s="195" t="str">
        <f t="shared" si="136"/>
        <v/>
      </c>
      <c r="BE196" s="195" t="str">
        <f t="shared" si="137"/>
        <v/>
      </c>
      <c r="BF196" s="195" t="str">
        <f t="shared" si="138"/>
        <v/>
      </c>
      <c r="BG196" s="195" t="str">
        <f>IF(OR(BO196=リスト!$B$3,BO196=リスト!$B$5,BO196=""),"",0.6)</f>
        <v/>
      </c>
      <c r="BH196" s="201" t="str">
        <f>IF(OR(BO196=リスト!$B$3,BO196=リスト!$B$5,BO196=""),"",AG196)</f>
        <v/>
      </c>
      <c r="BI196" s="195" t="str">
        <f>IF(OR(BO196=リスト!$B$3,BO196=リスト!$B$5,BO196=""),"",AM196)</f>
        <v/>
      </c>
      <c r="BJ196" s="195" t="str">
        <f>IF(OR(BO196=リスト!$B$3,BO196=リスト!$B$5,BO196=""),"",AN196)</f>
        <v/>
      </c>
      <c r="BK196" s="202" t="str">
        <f>IFERROR(IF(BM196=リスト!$C$2,(1-3.142*(E196/(2*(E196+1)))^2)*(R196-(1-AG196*V196/(Z196+AG196*BG196*(W196-Z196)))*U196-(AN196+AM196)/(3.142*(Z196+AG196*BG196*(W196-Z196)))*(2/E196)^2)*100,(AW196*(BV196-BX196)*100)),"")</f>
        <v/>
      </c>
      <c r="BL196" s="202" t="str">
        <f>IFERROR(IF(BM196=リスト!$C$2,(1-3.142*(E196/(2*(E196+1)))^2)*(R196-(1-AG196*V196/(Z196+AG196*BG196*(W196-Z196)))*U196-(AN196+BF196+AM196)/(3.142*(Z196+AG196*BG196*(W196-Z196)))*(2/E196)^2)*100,(AW196*(BV196-BW196)*100)),"")</f>
        <v/>
      </c>
      <c r="BM196" s="193" t="str">
        <f>IF(OR(BO196=リスト!$B$3,BO196=リスト!$B$5),"",AU196)</f>
        <v/>
      </c>
      <c r="BN196" s="196" t="str">
        <f>IF(OR(BO196=リスト!$B$3,BO196=リスト!$B$5),"",AF196)</f>
        <v/>
      </c>
      <c r="BO196" s="193" t="str">
        <f t="shared" si="139"/>
        <v/>
      </c>
      <c r="BP196" s="193" t="str">
        <f>IF(OR(BO196=リスト!$B$3,BO196=リスト!$B$5,BO196=""),"",IF(許容浮上量+1&lt;=BK196,リスト!$F$2,リスト!$F$3))</f>
        <v/>
      </c>
      <c r="BQ196" s="202" t="str">
        <f>IF(OR(BO196=リスト!$B$3,BO196=リスト!$B$5,BO196=""),"",20)</f>
        <v/>
      </c>
      <c r="BR196" s="195" t="str">
        <f t="shared" si="140"/>
        <v/>
      </c>
      <c r="BS196" s="195" t="str">
        <f t="shared" si="141"/>
        <v/>
      </c>
      <c r="BT196" s="198" t="str">
        <f t="shared" si="142"/>
        <v/>
      </c>
      <c r="BU196" s="198" t="str">
        <f t="shared" si="143"/>
        <v/>
      </c>
      <c r="BV196" s="198" t="str">
        <f t="shared" si="144"/>
        <v/>
      </c>
      <c r="BW196" s="198" t="str">
        <f t="shared" si="145"/>
        <v/>
      </c>
      <c r="BX196" s="205" t="str">
        <f t="shared" si="146"/>
        <v/>
      </c>
      <c r="BY196" s="206" t="str">
        <f>IFERROR(IF(CC196=リスト!$C$2,(CH196-BZ196/(100*CG196))/CI196*CJ196-AN196-AM196,(CH196-BZ196/(100*AW196))/CI196*CJ196-AN196-AM196),"")</f>
        <v/>
      </c>
      <c r="BZ196" s="196" t="str">
        <f>IF(OR(CE196=リスト!$B$3,CE196=リスト!$B$5,CF196=リスト!$F$3,CE196=""),"",許容浮上量)</f>
        <v/>
      </c>
      <c r="CA196" s="198" t="str">
        <f>IF(OR(CE196=リスト!$B$3,CE196=リスト!$B$5,CF196=リスト!$F$3,CE196=""),"",CK196)</f>
        <v/>
      </c>
      <c r="CB196" s="196" t="str">
        <f t="shared" si="147"/>
        <v/>
      </c>
      <c r="CC196" s="193" t="str">
        <f>IF(OR(CE196=リスト!$B$3,CE196=リスト!$B$5,CF196=リスト!$F$3,CE196=""),"",BM196)</f>
        <v/>
      </c>
      <c r="CD196" s="196" t="str">
        <f>IF(OR(CE196=リスト!$B$3,CE196=リスト!$B$5,CF196=リスト!$F$3,CE196=""),"",AH196)</f>
        <v/>
      </c>
      <c r="CE196" s="193" t="str">
        <f t="shared" si="125"/>
        <v/>
      </c>
      <c r="CF196" s="193" t="str">
        <f t="shared" si="126"/>
        <v/>
      </c>
      <c r="CG196" s="198" t="str">
        <f t="shared" si="148"/>
        <v/>
      </c>
      <c r="CH196" s="198" t="str">
        <f t="shared" si="149"/>
        <v/>
      </c>
      <c r="CI196" s="198" t="str">
        <f t="shared" si="150"/>
        <v/>
      </c>
      <c r="CJ196" s="198" t="str">
        <f t="shared" si="151"/>
        <v/>
      </c>
      <c r="CK196" s="205" t="str">
        <f t="shared" si="152"/>
        <v/>
      </c>
      <c r="CL196" s="204" t="str">
        <f>IF(AND(CE196=リスト!$B$4,CF196=リスト!$F$2),リスト!$B$3,CE196)</f>
        <v/>
      </c>
      <c r="CM196" s="193" t="str">
        <f>IF(CL196=リスト!$B$3,"",IF(CL196=リスト!$B$5,"("&amp;リスト!$F$3&amp;")",CF196))</f>
        <v/>
      </c>
      <c r="CN196" s="196" t="str">
        <f>IF(CL196=リスト!$B$3,"",AF196)</f>
        <v/>
      </c>
      <c r="CO196" s="196" t="str">
        <f>IF(OR(CL196=リスト!$B$3,CL196=リスト!$B$5,CL196=リスト!$B$4),"",CD196)</f>
        <v/>
      </c>
      <c r="CP196" s="196" t="str">
        <f>IF(OR(CL196=リスト!$B$3,CL196=リスト!$B$5),"",IF(CB196&lt;40,40,CB196))</f>
        <v/>
      </c>
      <c r="CQ196" s="203" t="str">
        <f>IF(CL196=リスト!$B$5,リスト!$G$2,"")</f>
        <v/>
      </c>
    </row>
    <row r="197" spans="2:95" ht="26.25" customHeight="1">
      <c r="B197" s="243">
        <v>134</v>
      </c>
      <c r="C197" s="244"/>
      <c r="D197" s="245"/>
      <c r="E197" s="246"/>
      <c r="F197" s="246"/>
      <c r="G197" s="247" t="str">
        <f>IF(AE197=リスト!$C$2,"－",IF(AE197=リスト!$C$3,1.05,""))</f>
        <v/>
      </c>
      <c r="H197" s="246"/>
      <c r="I197" s="246"/>
      <c r="J197" s="246"/>
      <c r="K197" s="246"/>
      <c r="L197" s="246"/>
      <c r="M197" s="246"/>
      <c r="N197" s="246"/>
      <c r="O197" s="246"/>
      <c r="P197" s="246"/>
      <c r="Q197" s="246"/>
      <c r="R197" s="248">
        <f t="shared" si="112"/>
        <v>0</v>
      </c>
      <c r="S197" s="247" t="str">
        <f t="shared" si="113"/>
        <v/>
      </c>
      <c r="T197" s="247"/>
      <c r="U197" s="247"/>
      <c r="V197" s="245" t="str">
        <f t="shared" si="114"/>
        <v/>
      </c>
      <c r="W197" s="245" t="str">
        <f t="shared" si="115"/>
        <v/>
      </c>
      <c r="X197" s="245" t="str">
        <f t="shared" si="116"/>
        <v/>
      </c>
      <c r="Y197" s="245" t="str">
        <f t="shared" si="117"/>
        <v/>
      </c>
      <c r="Z197" s="249" t="str">
        <f t="shared" si="118"/>
        <v/>
      </c>
      <c r="AA197" s="250" t="str">
        <f t="shared" si="119"/>
        <v/>
      </c>
      <c r="AB197" s="250" t="str">
        <f t="shared" si="120"/>
        <v/>
      </c>
      <c r="AC197" s="251" t="str">
        <f t="shared" si="121"/>
        <v/>
      </c>
      <c r="AD197" s="252" t="str">
        <f>IF(OR(C197="",D197=""),"",IF(OR(10&lt;=S197,2.2&lt;F197),リスト!$B$3,IF(OR(D197=リスト!$A$2,F197&lt;0.9,S197&lt;=1.5),リスト!$B$4,リスト!$B$2)))</f>
        <v/>
      </c>
      <c r="AE197" s="253" t="str">
        <f>IF(OR(C197="",AD197=""),"",IF(N197="",リスト!$C$2,リスト!$C$3))</f>
        <v/>
      </c>
      <c r="AF197" s="254" t="str">
        <f>IF(OR(C197="",AD197=""),"",IF(D197&lt;=リスト!$A$5,リスト!$D$2,IF(D197=リスト!$A$6,リスト!$D$3,IF(D197=リスト!$A$7,リスト!$D$4,""))))</f>
        <v/>
      </c>
      <c r="AG197" s="255" t="str" cm="1">
        <f t="array" ref="AG197">IFERROR(INDEX(加味率リスト!$A$2:$J$25,MATCH(D197&amp;AF197,加味率リスト!$A$2:$A$25&amp;加味率リスト!$B$2:$B$25,0),10),"")</f>
        <v/>
      </c>
      <c r="AH197" s="256" t="str">
        <f>IF(S197="","",IF(S197&lt;3,リスト!$E$3,IF(S197&lt;5,リスト!$E$4,IF(S197&lt;7,リスト!$E$5,リスト!$E$6))))</f>
        <v/>
      </c>
      <c r="AI197" s="192" t="str">
        <f t="shared" si="122"/>
        <v/>
      </c>
      <c r="AJ197" s="193" t="str">
        <f t="shared" si="123"/>
        <v/>
      </c>
      <c r="AK197" s="141" t="str">
        <f t="shared" si="124"/>
        <v/>
      </c>
      <c r="AL197" s="194" t="str">
        <f>IFERROR(IF(AD197="","",IF(AE197=リスト!$C$2,"－",ROUND((3.142/4*E197^2*(N197+K197+J197+I197+H197)-3.142/4*(0.82^2*H197+(0.82^2+G197^2)/2*J197+G197^2*K197+(G197^2+E197^2)/2*N197))*(U197*V197+(R197-U197)*W197)/R197,2))),"")</f>
        <v/>
      </c>
      <c r="AM197" s="195" t="str">
        <f>IFERROR(IF(AD197="","",IF(AE197=リスト!$C$2,T197,T197+AL197)),"")</f>
        <v/>
      </c>
      <c r="AN197" s="195" t="str">
        <f>IFERROR(IF(AD197="","",IF(AE197=リスト!$C$2,3.142*E197*U197*AA197*V197*U197/2*TAN(X197/180*3.142),3.142*G197*U197*AA197*V197*U197/2*TAN(X197/180*3.142))),"")</f>
        <v/>
      </c>
      <c r="AO197" s="196" t="str">
        <f t="shared" si="127"/>
        <v/>
      </c>
      <c r="AP197" s="196" t="str">
        <f>IFERROR(IF(AE197=リスト!$C$2,(1-3.142*(E197/((E197+1)*2))^2)*(R197-(1-V197/(Z197+AC197*(W197-Z197)))*U197-(AN197+AM197)/(3.142*(Z197+AC197*(W197-Z197)))*(2/E197)^2)*100,AW197*(AX197-AY197)*100),"")</f>
        <v/>
      </c>
      <c r="AQ197" s="197" t="str">
        <f t="shared" si="128"/>
        <v/>
      </c>
      <c r="AR197" s="195" t="str">
        <f t="shared" si="129"/>
        <v/>
      </c>
      <c r="AS197" s="195" t="str">
        <f t="shared" si="130"/>
        <v/>
      </c>
      <c r="AT197" s="195" t="str">
        <f t="shared" si="131"/>
        <v/>
      </c>
      <c r="AU197" s="193" t="str">
        <f t="shared" si="132"/>
        <v/>
      </c>
      <c r="AV197" s="193" t="str">
        <f>IF(OR(AD197=リスト!$B$3,AD197=リスト!$B$5,許容浮上量&lt;AP197),AD197,リスト!$B$5)</f>
        <v/>
      </c>
      <c r="AW197" s="198" t="str">
        <f t="shared" si="133"/>
        <v/>
      </c>
      <c r="AX197" s="199" t="str">
        <f t="shared" si="134"/>
        <v/>
      </c>
      <c r="AY197" s="205" t="str">
        <f t="shared" si="135"/>
        <v/>
      </c>
      <c r="AZ197" s="204" t="str">
        <f>IF(OR(BO197=リスト!$B$3,BO197=リスト!$B$5,BO197=""),"","10^-2")</f>
        <v/>
      </c>
      <c r="BA197" s="200" t="str">
        <f>IF(OR(BO197=リスト!$B$3,BO197=リスト!$B$5,BO197=""),"",2)</f>
        <v/>
      </c>
      <c r="BB197" s="195" t="str">
        <f>IFERROR(IF(OR(BO197=リスト!$B$3,BO197=リスト!$B$5,BO197=""),"",V197*U197+(R197-U197)/2*(W197-Z197)),"")</f>
        <v/>
      </c>
      <c r="BC197" s="195" t="str">
        <f>IF(OR(BO197=リスト!$B$3,BO197=リスト!$B$5,BO197=""),"",40)</f>
        <v/>
      </c>
      <c r="BD197" s="195" t="str">
        <f t="shared" si="136"/>
        <v/>
      </c>
      <c r="BE197" s="195" t="str">
        <f t="shared" si="137"/>
        <v/>
      </c>
      <c r="BF197" s="195" t="str">
        <f t="shared" si="138"/>
        <v/>
      </c>
      <c r="BG197" s="195" t="str">
        <f>IF(OR(BO197=リスト!$B$3,BO197=リスト!$B$5,BO197=""),"",0.6)</f>
        <v/>
      </c>
      <c r="BH197" s="201" t="str">
        <f>IF(OR(BO197=リスト!$B$3,BO197=リスト!$B$5,BO197=""),"",AG197)</f>
        <v/>
      </c>
      <c r="BI197" s="195" t="str">
        <f>IF(OR(BO197=リスト!$B$3,BO197=リスト!$B$5,BO197=""),"",AM197)</f>
        <v/>
      </c>
      <c r="BJ197" s="195" t="str">
        <f>IF(OR(BO197=リスト!$B$3,BO197=リスト!$B$5,BO197=""),"",AN197)</f>
        <v/>
      </c>
      <c r="BK197" s="202" t="str">
        <f>IFERROR(IF(BM197=リスト!$C$2,(1-3.142*(E197/(2*(E197+1)))^2)*(R197-(1-AG197*V197/(Z197+AG197*BG197*(W197-Z197)))*U197-(AN197+AM197)/(3.142*(Z197+AG197*BG197*(W197-Z197)))*(2/E197)^2)*100,(AW197*(BV197-BX197)*100)),"")</f>
        <v/>
      </c>
      <c r="BL197" s="202" t="str">
        <f>IFERROR(IF(BM197=リスト!$C$2,(1-3.142*(E197/(2*(E197+1)))^2)*(R197-(1-AG197*V197/(Z197+AG197*BG197*(W197-Z197)))*U197-(AN197+BF197+AM197)/(3.142*(Z197+AG197*BG197*(W197-Z197)))*(2/E197)^2)*100,(AW197*(BV197-BW197)*100)),"")</f>
        <v/>
      </c>
      <c r="BM197" s="193" t="str">
        <f>IF(OR(BO197=リスト!$B$3,BO197=リスト!$B$5),"",AU197)</f>
        <v/>
      </c>
      <c r="BN197" s="196" t="str">
        <f>IF(OR(BO197=リスト!$B$3,BO197=リスト!$B$5),"",AF197)</f>
        <v/>
      </c>
      <c r="BO197" s="193" t="str">
        <f t="shared" si="139"/>
        <v/>
      </c>
      <c r="BP197" s="193" t="str">
        <f>IF(OR(BO197=リスト!$B$3,BO197=リスト!$B$5,BO197=""),"",IF(許容浮上量+1&lt;=BK197,リスト!$F$2,リスト!$F$3))</f>
        <v/>
      </c>
      <c r="BQ197" s="202" t="str">
        <f>IF(OR(BO197=リスト!$B$3,BO197=リスト!$B$5,BO197=""),"",20)</f>
        <v/>
      </c>
      <c r="BR197" s="195" t="str">
        <f t="shared" si="140"/>
        <v/>
      </c>
      <c r="BS197" s="195" t="str">
        <f t="shared" si="141"/>
        <v/>
      </c>
      <c r="BT197" s="198" t="str">
        <f t="shared" si="142"/>
        <v/>
      </c>
      <c r="BU197" s="198" t="str">
        <f t="shared" si="143"/>
        <v/>
      </c>
      <c r="BV197" s="198" t="str">
        <f t="shared" si="144"/>
        <v/>
      </c>
      <c r="BW197" s="198" t="str">
        <f t="shared" si="145"/>
        <v/>
      </c>
      <c r="BX197" s="205" t="str">
        <f t="shared" si="146"/>
        <v/>
      </c>
      <c r="BY197" s="206" t="str">
        <f>IFERROR(IF(CC197=リスト!$C$2,(CH197-BZ197/(100*CG197))/CI197*CJ197-AN197-AM197,(CH197-BZ197/(100*AW197))/CI197*CJ197-AN197-AM197),"")</f>
        <v/>
      </c>
      <c r="BZ197" s="196" t="str">
        <f>IF(OR(CE197=リスト!$B$3,CE197=リスト!$B$5,CF197=リスト!$F$3,CE197=""),"",許容浮上量)</f>
        <v/>
      </c>
      <c r="CA197" s="198" t="str">
        <f>IF(OR(CE197=リスト!$B$3,CE197=リスト!$B$5,CF197=リスト!$F$3,CE197=""),"",CK197)</f>
        <v/>
      </c>
      <c r="CB197" s="196" t="str">
        <f t="shared" si="147"/>
        <v/>
      </c>
      <c r="CC197" s="193" t="str">
        <f>IF(OR(CE197=リスト!$B$3,CE197=リスト!$B$5,CF197=リスト!$F$3,CE197=""),"",BM197)</f>
        <v/>
      </c>
      <c r="CD197" s="196" t="str">
        <f>IF(OR(CE197=リスト!$B$3,CE197=リスト!$B$5,CF197=リスト!$F$3,CE197=""),"",AH197)</f>
        <v/>
      </c>
      <c r="CE197" s="193" t="str">
        <f t="shared" si="125"/>
        <v/>
      </c>
      <c r="CF197" s="193" t="str">
        <f t="shared" si="126"/>
        <v/>
      </c>
      <c r="CG197" s="198" t="str">
        <f t="shared" si="148"/>
        <v/>
      </c>
      <c r="CH197" s="198" t="str">
        <f t="shared" si="149"/>
        <v/>
      </c>
      <c r="CI197" s="198" t="str">
        <f t="shared" si="150"/>
        <v/>
      </c>
      <c r="CJ197" s="198" t="str">
        <f t="shared" si="151"/>
        <v/>
      </c>
      <c r="CK197" s="205" t="str">
        <f t="shared" si="152"/>
        <v/>
      </c>
      <c r="CL197" s="204" t="str">
        <f>IF(AND(CE197=リスト!$B$4,CF197=リスト!$F$2),リスト!$B$3,CE197)</f>
        <v/>
      </c>
      <c r="CM197" s="193" t="str">
        <f>IF(CL197=リスト!$B$3,"",IF(CL197=リスト!$B$5,"("&amp;リスト!$F$3&amp;")",CF197))</f>
        <v/>
      </c>
      <c r="CN197" s="196" t="str">
        <f>IF(CL197=リスト!$B$3,"",AF197)</f>
        <v/>
      </c>
      <c r="CO197" s="196" t="str">
        <f>IF(OR(CL197=リスト!$B$3,CL197=リスト!$B$5,CL197=リスト!$B$4),"",CD197)</f>
        <v/>
      </c>
      <c r="CP197" s="196" t="str">
        <f>IF(OR(CL197=リスト!$B$3,CL197=リスト!$B$5),"",IF(CB197&lt;40,40,CB197))</f>
        <v/>
      </c>
      <c r="CQ197" s="203" t="str">
        <f>IF(CL197=リスト!$B$5,リスト!$G$2,"")</f>
        <v/>
      </c>
    </row>
    <row r="198" spans="2:95" ht="26.25" customHeight="1">
      <c r="B198" s="243">
        <v>135</v>
      </c>
      <c r="C198" s="244"/>
      <c r="D198" s="245"/>
      <c r="E198" s="246"/>
      <c r="F198" s="246"/>
      <c r="G198" s="247" t="str">
        <f>IF(AE198=リスト!$C$2,"－",IF(AE198=リスト!$C$3,1.05,""))</f>
        <v/>
      </c>
      <c r="H198" s="246"/>
      <c r="I198" s="246"/>
      <c r="J198" s="246"/>
      <c r="K198" s="246"/>
      <c r="L198" s="246"/>
      <c r="M198" s="246"/>
      <c r="N198" s="246"/>
      <c r="O198" s="246"/>
      <c r="P198" s="246"/>
      <c r="Q198" s="246"/>
      <c r="R198" s="248">
        <f t="shared" si="112"/>
        <v>0</v>
      </c>
      <c r="S198" s="247" t="str">
        <f t="shared" si="113"/>
        <v/>
      </c>
      <c r="T198" s="247"/>
      <c r="U198" s="247"/>
      <c r="V198" s="245" t="str">
        <f t="shared" si="114"/>
        <v/>
      </c>
      <c r="W198" s="245" t="str">
        <f t="shared" si="115"/>
        <v/>
      </c>
      <c r="X198" s="245" t="str">
        <f t="shared" si="116"/>
        <v/>
      </c>
      <c r="Y198" s="245" t="str">
        <f t="shared" si="117"/>
        <v/>
      </c>
      <c r="Z198" s="249" t="str">
        <f t="shared" si="118"/>
        <v/>
      </c>
      <c r="AA198" s="250" t="str">
        <f t="shared" si="119"/>
        <v/>
      </c>
      <c r="AB198" s="250" t="str">
        <f t="shared" si="120"/>
        <v/>
      </c>
      <c r="AC198" s="251" t="str">
        <f t="shared" si="121"/>
        <v/>
      </c>
      <c r="AD198" s="252" t="str">
        <f>IF(OR(C198="",D198=""),"",IF(OR(10&lt;=S198,2.2&lt;F198),リスト!$B$3,IF(OR(D198=リスト!$A$2,F198&lt;0.9,S198&lt;=1.5),リスト!$B$4,リスト!$B$2)))</f>
        <v/>
      </c>
      <c r="AE198" s="253" t="str">
        <f>IF(OR(C198="",AD198=""),"",IF(N198="",リスト!$C$2,リスト!$C$3))</f>
        <v/>
      </c>
      <c r="AF198" s="254" t="str">
        <f>IF(OR(C198="",AD198=""),"",IF(D198&lt;=リスト!$A$5,リスト!$D$2,IF(D198=リスト!$A$6,リスト!$D$3,IF(D198=リスト!$A$7,リスト!$D$4,""))))</f>
        <v/>
      </c>
      <c r="AG198" s="255" t="str" cm="1">
        <f t="array" ref="AG198">IFERROR(INDEX(加味率リスト!$A$2:$J$25,MATCH(D198&amp;AF198,加味率リスト!$A$2:$A$25&amp;加味率リスト!$B$2:$B$25,0),10),"")</f>
        <v/>
      </c>
      <c r="AH198" s="256" t="str">
        <f>IF(S198="","",IF(S198&lt;3,リスト!$E$3,IF(S198&lt;5,リスト!$E$4,IF(S198&lt;7,リスト!$E$5,リスト!$E$6))))</f>
        <v/>
      </c>
      <c r="AI198" s="192" t="str">
        <f t="shared" si="122"/>
        <v/>
      </c>
      <c r="AJ198" s="193" t="str">
        <f t="shared" si="123"/>
        <v/>
      </c>
      <c r="AK198" s="141" t="str">
        <f t="shared" si="124"/>
        <v/>
      </c>
      <c r="AL198" s="194" t="str">
        <f>IFERROR(IF(AD198="","",IF(AE198=リスト!$C$2,"－",ROUND((3.142/4*E198^2*(N198+K198+J198+I198+H198)-3.142/4*(0.82^2*H198+(0.82^2+G198^2)/2*J198+G198^2*K198+(G198^2+E198^2)/2*N198))*(U198*V198+(R198-U198)*W198)/R198,2))),"")</f>
        <v/>
      </c>
      <c r="AM198" s="195" t="str">
        <f>IFERROR(IF(AD198="","",IF(AE198=リスト!$C$2,T198,T198+AL198)),"")</f>
        <v/>
      </c>
      <c r="AN198" s="195" t="str">
        <f>IFERROR(IF(AD198="","",IF(AE198=リスト!$C$2,3.142*E198*U198*AA198*V198*U198/2*TAN(X198/180*3.142),3.142*G198*U198*AA198*V198*U198/2*TAN(X198/180*3.142))),"")</f>
        <v/>
      </c>
      <c r="AO198" s="196" t="str">
        <f t="shared" si="127"/>
        <v/>
      </c>
      <c r="AP198" s="196" t="str">
        <f>IFERROR(IF(AE198=リスト!$C$2,(1-3.142*(E198/((E198+1)*2))^2)*(R198-(1-V198/(Z198+AC198*(W198-Z198)))*U198-(AN198+AM198)/(3.142*(Z198+AC198*(W198-Z198)))*(2/E198)^2)*100,AW198*(AX198-AY198)*100),"")</f>
        <v/>
      </c>
      <c r="AQ198" s="197" t="str">
        <f t="shared" si="128"/>
        <v/>
      </c>
      <c r="AR198" s="195" t="str">
        <f t="shared" si="129"/>
        <v/>
      </c>
      <c r="AS198" s="195" t="str">
        <f t="shared" si="130"/>
        <v/>
      </c>
      <c r="AT198" s="195" t="str">
        <f t="shared" si="131"/>
        <v/>
      </c>
      <c r="AU198" s="193" t="str">
        <f t="shared" si="132"/>
        <v/>
      </c>
      <c r="AV198" s="193" t="str">
        <f>IF(OR(AD198=リスト!$B$3,AD198=リスト!$B$5,許容浮上量&lt;AP198),AD198,リスト!$B$5)</f>
        <v/>
      </c>
      <c r="AW198" s="198" t="str">
        <f t="shared" si="133"/>
        <v/>
      </c>
      <c r="AX198" s="199" t="str">
        <f t="shared" si="134"/>
        <v/>
      </c>
      <c r="AY198" s="205" t="str">
        <f t="shared" si="135"/>
        <v/>
      </c>
      <c r="AZ198" s="204" t="str">
        <f>IF(OR(BO198=リスト!$B$3,BO198=リスト!$B$5,BO198=""),"","10^-2")</f>
        <v/>
      </c>
      <c r="BA198" s="200" t="str">
        <f>IF(OR(BO198=リスト!$B$3,BO198=リスト!$B$5,BO198=""),"",2)</f>
        <v/>
      </c>
      <c r="BB198" s="195" t="str">
        <f>IFERROR(IF(OR(BO198=リスト!$B$3,BO198=リスト!$B$5,BO198=""),"",V198*U198+(R198-U198)/2*(W198-Z198)),"")</f>
        <v/>
      </c>
      <c r="BC198" s="195" t="str">
        <f>IF(OR(BO198=リスト!$B$3,BO198=リスト!$B$5,BO198=""),"",40)</f>
        <v/>
      </c>
      <c r="BD198" s="195" t="str">
        <f t="shared" si="136"/>
        <v/>
      </c>
      <c r="BE198" s="195" t="str">
        <f t="shared" si="137"/>
        <v/>
      </c>
      <c r="BF198" s="195" t="str">
        <f t="shared" si="138"/>
        <v/>
      </c>
      <c r="BG198" s="195" t="str">
        <f>IF(OR(BO198=リスト!$B$3,BO198=リスト!$B$5,BO198=""),"",0.6)</f>
        <v/>
      </c>
      <c r="BH198" s="201" t="str">
        <f>IF(OR(BO198=リスト!$B$3,BO198=リスト!$B$5,BO198=""),"",AG198)</f>
        <v/>
      </c>
      <c r="BI198" s="195" t="str">
        <f>IF(OR(BO198=リスト!$B$3,BO198=リスト!$B$5,BO198=""),"",AM198)</f>
        <v/>
      </c>
      <c r="BJ198" s="195" t="str">
        <f>IF(OR(BO198=リスト!$B$3,BO198=リスト!$B$5,BO198=""),"",AN198)</f>
        <v/>
      </c>
      <c r="BK198" s="202" t="str">
        <f>IFERROR(IF(BM198=リスト!$C$2,(1-3.142*(E198/(2*(E198+1)))^2)*(R198-(1-AG198*V198/(Z198+AG198*BG198*(W198-Z198)))*U198-(AN198+AM198)/(3.142*(Z198+AG198*BG198*(W198-Z198)))*(2/E198)^2)*100,(AW198*(BV198-BX198)*100)),"")</f>
        <v/>
      </c>
      <c r="BL198" s="202" t="str">
        <f>IFERROR(IF(BM198=リスト!$C$2,(1-3.142*(E198/(2*(E198+1)))^2)*(R198-(1-AG198*V198/(Z198+AG198*BG198*(W198-Z198)))*U198-(AN198+BF198+AM198)/(3.142*(Z198+AG198*BG198*(W198-Z198)))*(2/E198)^2)*100,(AW198*(BV198-BW198)*100)),"")</f>
        <v/>
      </c>
      <c r="BM198" s="193" t="str">
        <f>IF(OR(BO198=リスト!$B$3,BO198=リスト!$B$5),"",AU198)</f>
        <v/>
      </c>
      <c r="BN198" s="196" t="str">
        <f>IF(OR(BO198=リスト!$B$3,BO198=リスト!$B$5),"",AF198)</f>
        <v/>
      </c>
      <c r="BO198" s="193" t="str">
        <f t="shared" si="139"/>
        <v/>
      </c>
      <c r="BP198" s="193" t="str">
        <f>IF(OR(BO198=リスト!$B$3,BO198=リスト!$B$5,BO198=""),"",IF(許容浮上量+1&lt;=BK198,リスト!$F$2,リスト!$F$3))</f>
        <v/>
      </c>
      <c r="BQ198" s="202" t="str">
        <f>IF(OR(BO198=リスト!$B$3,BO198=リスト!$B$5,BO198=""),"",20)</f>
        <v/>
      </c>
      <c r="BR198" s="195" t="str">
        <f t="shared" si="140"/>
        <v/>
      </c>
      <c r="BS198" s="195" t="str">
        <f t="shared" si="141"/>
        <v/>
      </c>
      <c r="BT198" s="198" t="str">
        <f t="shared" si="142"/>
        <v/>
      </c>
      <c r="BU198" s="198" t="str">
        <f t="shared" si="143"/>
        <v/>
      </c>
      <c r="BV198" s="198" t="str">
        <f t="shared" si="144"/>
        <v/>
      </c>
      <c r="BW198" s="198" t="str">
        <f t="shared" si="145"/>
        <v/>
      </c>
      <c r="BX198" s="205" t="str">
        <f t="shared" si="146"/>
        <v/>
      </c>
      <c r="BY198" s="206" t="str">
        <f>IFERROR(IF(CC198=リスト!$C$2,(CH198-BZ198/(100*CG198))/CI198*CJ198-AN198-AM198,(CH198-BZ198/(100*AW198))/CI198*CJ198-AN198-AM198),"")</f>
        <v/>
      </c>
      <c r="BZ198" s="196" t="str">
        <f>IF(OR(CE198=リスト!$B$3,CE198=リスト!$B$5,CF198=リスト!$F$3,CE198=""),"",許容浮上量)</f>
        <v/>
      </c>
      <c r="CA198" s="198" t="str">
        <f>IF(OR(CE198=リスト!$B$3,CE198=リスト!$B$5,CF198=リスト!$F$3,CE198=""),"",CK198)</f>
        <v/>
      </c>
      <c r="CB198" s="196" t="str">
        <f t="shared" si="147"/>
        <v/>
      </c>
      <c r="CC198" s="193" t="str">
        <f>IF(OR(CE198=リスト!$B$3,CE198=リスト!$B$5,CF198=リスト!$F$3,CE198=""),"",BM198)</f>
        <v/>
      </c>
      <c r="CD198" s="196" t="str">
        <f>IF(OR(CE198=リスト!$B$3,CE198=リスト!$B$5,CF198=リスト!$F$3,CE198=""),"",AH198)</f>
        <v/>
      </c>
      <c r="CE198" s="193" t="str">
        <f t="shared" si="125"/>
        <v/>
      </c>
      <c r="CF198" s="193" t="str">
        <f t="shared" si="126"/>
        <v/>
      </c>
      <c r="CG198" s="198" t="str">
        <f t="shared" si="148"/>
        <v/>
      </c>
      <c r="CH198" s="198" t="str">
        <f t="shared" si="149"/>
        <v/>
      </c>
      <c r="CI198" s="198" t="str">
        <f t="shared" si="150"/>
        <v/>
      </c>
      <c r="CJ198" s="198" t="str">
        <f t="shared" si="151"/>
        <v/>
      </c>
      <c r="CK198" s="205" t="str">
        <f t="shared" si="152"/>
        <v/>
      </c>
      <c r="CL198" s="204" t="str">
        <f>IF(AND(CE198=リスト!$B$4,CF198=リスト!$F$2),リスト!$B$3,CE198)</f>
        <v/>
      </c>
      <c r="CM198" s="193" t="str">
        <f>IF(CL198=リスト!$B$3,"",IF(CL198=リスト!$B$5,"("&amp;リスト!$F$3&amp;")",CF198))</f>
        <v/>
      </c>
      <c r="CN198" s="196" t="str">
        <f>IF(CL198=リスト!$B$3,"",AF198)</f>
        <v/>
      </c>
      <c r="CO198" s="196" t="str">
        <f>IF(OR(CL198=リスト!$B$3,CL198=リスト!$B$5,CL198=リスト!$B$4),"",CD198)</f>
        <v/>
      </c>
      <c r="CP198" s="196" t="str">
        <f>IF(OR(CL198=リスト!$B$3,CL198=リスト!$B$5),"",IF(CB198&lt;40,40,CB198))</f>
        <v/>
      </c>
      <c r="CQ198" s="203" t="str">
        <f>IF(CL198=リスト!$B$5,リスト!$G$2,"")</f>
        <v/>
      </c>
    </row>
    <row r="199" spans="2:95" ht="26.25" customHeight="1">
      <c r="B199" s="243">
        <v>136</v>
      </c>
      <c r="C199" s="244"/>
      <c r="D199" s="245"/>
      <c r="E199" s="246"/>
      <c r="F199" s="246"/>
      <c r="G199" s="247" t="str">
        <f>IF(AE199=リスト!$C$2,"－",IF(AE199=リスト!$C$3,1.05,""))</f>
        <v/>
      </c>
      <c r="H199" s="246"/>
      <c r="I199" s="246"/>
      <c r="J199" s="246"/>
      <c r="K199" s="246"/>
      <c r="L199" s="246"/>
      <c r="M199" s="246"/>
      <c r="N199" s="246"/>
      <c r="O199" s="246"/>
      <c r="P199" s="246"/>
      <c r="Q199" s="246"/>
      <c r="R199" s="248">
        <f t="shared" si="112"/>
        <v>0</v>
      </c>
      <c r="S199" s="247" t="str">
        <f t="shared" si="113"/>
        <v/>
      </c>
      <c r="T199" s="247"/>
      <c r="U199" s="247"/>
      <c r="V199" s="245" t="str">
        <f t="shared" si="114"/>
        <v/>
      </c>
      <c r="W199" s="245" t="str">
        <f t="shared" si="115"/>
        <v/>
      </c>
      <c r="X199" s="245" t="str">
        <f t="shared" si="116"/>
        <v/>
      </c>
      <c r="Y199" s="245" t="str">
        <f t="shared" si="117"/>
        <v/>
      </c>
      <c r="Z199" s="249" t="str">
        <f t="shared" si="118"/>
        <v/>
      </c>
      <c r="AA199" s="250" t="str">
        <f t="shared" si="119"/>
        <v/>
      </c>
      <c r="AB199" s="250" t="str">
        <f t="shared" si="120"/>
        <v/>
      </c>
      <c r="AC199" s="251" t="str">
        <f t="shared" si="121"/>
        <v/>
      </c>
      <c r="AD199" s="252" t="str">
        <f>IF(OR(C199="",D199=""),"",IF(OR(10&lt;=S199,2.2&lt;F199),リスト!$B$3,IF(OR(D199=リスト!$A$2,F199&lt;0.9,S199&lt;=1.5),リスト!$B$4,リスト!$B$2)))</f>
        <v/>
      </c>
      <c r="AE199" s="253" t="str">
        <f>IF(OR(C199="",AD199=""),"",IF(N199="",リスト!$C$2,リスト!$C$3))</f>
        <v/>
      </c>
      <c r="AF199" s="254" t="str">
        <f>IF(OR(C199="",AD199=""),"",IF(D199&lt;=リスト!$A$5,リスト!$D$2,IF(D199=リスト!$A$6,リスト!$D$3,IF(D199=リスト!$A$7,リスト!$D$4,""))))</f>
        <v/>
      </c>
      <c r="AG199" s="255" t="str" cm="1">
        <f t="array" ref="AG199">IFERROR(INDEX(加味率リスト!$A$2:$J$25,MATCH(D199&amp;AF199,加味率リスト!$A$2:$A$25&amp;加味率リスト!$B$2:$B$25,0),10),"")</f>
        <v/>
      </c>
      <c r="AH199" s="256" t="str">
        <f>IF(S199="","",IF(S199&lt;3,リスト!$E$3,IF(S199&lt;5,リスト!$E$4,IF(S199&lt;7,リスト!$E$5,リスト!$E$6))))</f>
        <v/>
      </c>
      <c r="AI199" s="192" t="str">
        <f t="shared" si="122"/>
        <v/>
      </c>
      <c r="AJ199" s="193" t="str">
        <f t="shared" si="123"/>
        <v/>
      </c>
      <c r="AK199" s="141" t="str">
        <f t="shared" si="124"/>
        <v/>
      </c>
      <c r="AL199" s="194" t="str">
        <f>IFERROR(IF(AD199="","",IF(AE199=リスト!$C$2,"－",ROUND((3.142/4*E199^2*(N199+K199+J199+I199+H199)-3.142/4*(0.82^2*H199+(0.82^2+G199^2)/2*J199+G199^2*K199+(G199^2+E199^2)/2*N199))*(U199*V199+(R199-U199)*W199)/R199,2))),"")</f>
        <v/>
      </c>
      <c r="AM199" s="195" t="str">
        <f>IFERROR(IF(AD199="","",IF(AE199=リスト!$C$2,T199,T199+AL199)),"")</f>
        <v/>
      </c>
      <c r="AN199" s="195" t="str">
        <f>IFERROR(IF(AD199="","",IF(AE199=リスト!$C$2,3.142*E199*U199*AA199*V199*U199/2*TAN(X199/180*3.142),3.142*G199*U199*AA199*V199*U199/2*TAN(X199/180*3.142))),"")</f>
        <v/>
      </c>
      <c r="AO199" s="196" t="str">
        <f t="shared" si="127"/>
        <v/>
      </c>
      <c r="AP199" s="196" t="str">
        <f>IFERROR(IF(AE199=リスト!$C$2,(1-3.142*(E199/((E199+1)*2))^2)*(R199-(1-V199/(Z199+AC199*(W199-Z199)))*U199-(AN199+AM199)/(3.142*(Z199+AC199*(W199-Z199)))*(2/E199)^2)*100,AW199*(AX199-AY199)*100),"")</f>
        <v/>
      </c>
      <c r="AQ199" s="197" t="str">
        <f t="shared" si="128"/>
        <v/>
      </c>
      <c r="AR199" s="195" t="str">
        <f t="shared" si="129"/>
        <v/>
      </c>
      <c r="AS199" s="195" t="str">
        <f t="shared" si="130"/>
        <v/>
      </c>
      <c r="AT199" s="195" t="str">
        <f t="shared" si="131"/>
        <v/>
      </c>
      <c r="AU199" s="193" t="str">
        <f t="shared" si="132"/>
        <v/>
      </c>
      <c r="AV199" s="193" t="str">
        <f>IF(OR(AD199=リスト!$B$3,AD199=リスト!$B$5,許容浮上量&lt;AP199),AD199,リスト!$B$5)</f>
        <v/>
      </c>
      <c r="AW199" s="198" t="str">
        <f t="shared" si="133"/>
        <v/>
      </c>
      <c r="AX199" s="199" t="str">
        <f t="shared" si="134"/>
        <v/>
      </c>
      <c r="AY199" s="205" t="str">
        <f t="shared" si="135"/>
        <v/>
      </c>
      <c r="AZ199" s="204" t="str">
        <f>IF(OR(BO199=リスト!$B$3,BO199=リスト!$B$5,BO199=""),"","10^-2")</f>
        <v/>
      </c>
      <c r="BA199" s="200" t="str">
        <f>IF(OR(BO199=リスト!$B$3,BO199=リスト!$B$5,BO199=""),"",2)</f>
        <v/>
      </c>
      <c r="BB199" s="195" t="str">
        <f>IFERROR(IF(OR(BO199=リスト!$B$3,BO199=リスト!$B$5,BO199=""),"",V199*U199+(R199-U199)/2*(W199-Z199)),"")</f>
        <v/>
      </c>
      <c r="BC199" s="195" t="str">
        <f>IF(OR(BO199=リスト!$B$3,BO199=リスト!$B$5,BO199=""),"",40)</f>
        <v/>
      </c>
      <c r="BD199" s="195" t="str">
        <f t="shared" si="136"/>
        <v/>
      </c>
      <c r="BE199" s="195" t="str">
        <f t="shared" si="137"/>
        <v/>
      </c>
      <c r="BF199" s="195" t="str">
        <f t="shared" si="138"/>
        <v/>
      </c>
      <c r="BG199" s="195" t="str">
        <f>IF(OR(BO199=リスト!$B$3,BO199=リスト!$B$5,BO199=""),"",0.6)</f>
        <v/>
      </c>
      <c r="BH199" s="201" t="str">
        <f>IF(OR(BO199=リスト!$B$3,BO199=リスト!$B$5,BO199=""),"",AG199)</f>
        <v/>
      </c>
      <c r="BI199" s="195" t="str">
        <f>IF(OR(BO199=リスト!$B$3,BO199=リスト!$B$5,BO199=""),"",AM199)</f>
        <v/>
      </c>
      <c r="BJ199" s="195" t="str">
        <f>IF(OR(BO199=リスト!$B$3,BO199=リスト!$B$5,BO199=""),"",AN199)</f>
        <v/>
      </c>
      <c r="BK199" s="202" t="str">
        <f>IFERROR(IF(BM199=リスト!$C$2,(1-3.142*(E199/(2*(E199+1)))^2)*(R199-(1-AG199*V199/(Z199+AG199*BG199*(W199-Z199)))*U199-(AN199+AM199)/(3.142*(Z199+AG199*BG199*(W199-Z199)))*(2/E199)^2)*100,(AW199*(BV199-BX199)*100)),"")</f>
        <v/>
      </c>
      <c r="BL199" s="202" t="str">
        <f>IFERROR(IF(BM199=リスト!$C$2,(1-3.142*(E199/(2*(E199+1)))^2)*(R199-(1-AG199*V199/(Z199+AG199*BG199*(W199-Z199)))*U199-(AN199+BF199+AM199)/(3.142*(Z199+AG199*BG199*(W199-Z199)))*(2/E199)^2)*100,(AW199*(BV199-BW199)*100)),"")</f>
        <v/>
      </c>
      <c r="BM199" s="193" t="str">
        <f>IF(OR(BO199=リスト!$B$3,BO199=リスト!$B$5),"",AU199)</f>
        <v/>
      </c>
      <c r="BN199" s="196" t="str">
        <f>IF(OR(BO199=リスト!$B$3,BO199=リスト!$B$5),"",AF199)</f>
        <v/>
      </c>
      <c r="BO199" s="193" t="str">
        <f t="shared" si="139"/>
        <v/>
      </c>
      <c r="BP199" s="193" t="str">
        <f>IF(OR(BO199=リスト!$B$3,BO199=リスト!$B$5,BO199=""),"",IF(許容浮上量+1&lt;=BK199,リスト!$F$2,リスト!$F$3))</f>
        <v/>
      </c>
      <c r="BQ199" s="202" t="str">
        <f>IF(OR(BO199=リスト!$B$3,BO199=リスト!$B$5,BO199=""),"",20)</f>
        <v/>
      </c>
      <c r="BR199" s="195" t="str">
        <f t="shared" si="140"/>
        <v/>
      </c>
      <c r="BS199" s="195" t="str">
        <f t="shared" si="141"/>
        <v/>
      </c>
      <c r="BT199" s="198" t="str">
        <f t="shared" si="142"/>
        <v/>
      </c>
      <c r="BU199" s="198" t="str">
        <f t="shared" si="143"/>
        <v/>
      </c>
      <c r="BV199" s="198" t="str">
        <f t="shared" si="144"/>
        <v/>
      </c>
      <c r="BW199" s="198" t="str">
        <f t="shared" si="145"/>
        <v/>
      </c>
      <c r="BX199" s="205" t="str">
        <f t="shared" si="146"/>
        <v/>
      </c>
      <c r="BY199" s="206" t="str">
        <f>IFERROR(IF(CC199=リスト!$C$2,(CH199-BZ199/(100*CG199))/CI199*CJ199-AN199-AM199,(CH199-BZ199/(100*AW199))/CI199*CJ199-AN199-AM199),"")</f>
        <v/>
      </c>
      <c r="BZ199" s="196" t="str">
        <f>IF(OR(CE199=リスト!$B$3,CE199=リスト!$B$5,CF199=リスト!$F$3,CE199=""),"",許容浮上量)</f>
        <v/>
      </c>
      <c r="CA199" s="198" t="str">
        <f>IF(OR(CE199=リスト!$B$3,CE199=リスト!$B$5,CF199=リスト!$F$3,CE199=""),"",CK199)</f>
        <v/>
      </c>
      <c r="CB199" s="196" t="str">
        <f t="shared" si="147"/>
        <v/>
      </c>
      <c r="CC199" s="193" t="str">
        <f>IF(OR(CE199=リスト!$B$3,CE199=リスト!$B$5,CF199=リスト!$F$3,CE199=""),"",BM199)</f>
        <v/>
      </c>
      <c r="CD199" s="196" t="str">
        <f>IF(OR(CE199=リスト!$B$3,CE199=リスト!$B$5,CF199=リスト!$F$3,CE199=""),"",AH199)</f>
        <v/>
      </c>
      <c r="CE199" s="193" t="str">
        <f t="shared" si="125"/>
        <v/>
      </c>
      <c r="CF199" s="193" t="str">
        <f t="shared" si="126"/>
        <v/>
      </c>
      <c r="CG199" s="198" t="str">
        <f t="shared" si="148"/>
        <v/>
      </c>
      <c r="CH199" s="198" t="str">
        <f t="shared" si="149"/>
        <v/>
      </c>
      <c r="CI199" s="198" t="str">
        <f t="shared" si="150"/>
        <v/>
      </c>
      <c r="CJ199" s="198" t="str">
        <f t="shared" si="151"/>
        <v/>
      </c>
      <c r="CK199" s="205" t="str">
        <f t="shared" si="152"/>
        <v/>
      </c>
      <c r="CL199" s="204" t="str">
        <f>IF(AND(CE199=リスト!$B$4,CF199=リスト!$F$2),リスト!$B$3,CE199)</f>
        <v/>
      </c>
      <c r="CM199" s="193" t="str">
        <f>IF(CL199=リスト!$B$3,"",IF(CL199=リスト!$B$5,"("&amp;リスト!$F$3&amp;")",CF199))</f>
        <v/>
      </c>
      <c r="CN199" s="196" t="str">
        <f>IF(CL199=リスト!$B$3,"",AF199)</f>
        <v/>
      </c>
      <c r="CO199" s="196" t="str">
        <f>IF(OR(CL199=リスト!$B$3,CL199=リスト!$B$5,CL199=リスト!$B$4),"",CD199)</f>
        <v/>
      </c>
      <c r="CP199" s="196" t="str">
        <f>IF(OR(CL199=リスト!$B$3,CL199=リスト!$B$5),"",IF(CB199&lt;40,40,CB199))</f>
        <v/>
      </c>
      <c r="CQ199" s="203" t="str">
        <f>IF(CL199=リスト!$B$5,リスト!$G$2,"")</f>
        <v/>
      </c>
    </row>
    <row r="200" spans="2:95" ht="26.25" customHeight="1">
      <c r="B200" s="243">
        <v>137</v>
      </c>
      <c r="C200" s="244"/>
      <c r="D200" s="245"/>
      <c r="E200" s="246"/>
      <c r="F200" s="246"/>
      <c r="G200" s="247" t="str">
        <f>IF(AE200=リスト!$C$2,"－",IF(AE200=リスト!$C$3,1.05,""))</f>
        <v/>
      </c>
      <c r="H200" s="246"/>
      <c r="I200" s="246"/>
      <c r="J200" s="246"/>
      <c r="K200" s="246"/>
      <c r="L200" s="246"/>
      <c r="M200" s="246"/>
      <c r="N200" s="246"/>
      <c r="O200" s="246"/>
      <c r="P200" s="246"/>
      <c r="Q200" s="246"/>
      <c r="R200" s="248">
        <f t="shared" si="112"/>
        <v>0</v>
      </c>
      <c r="S200" s="247" t="str">
        <f t="shared" si="113"/>
        <v/>
      </c>
      <c r="T200" s="247"/>
      <c r="U200" s="247"/>
      <c r="V200" s="245" t="str">
        <f t="shared" si="114"/>
        <v/>
      </c>
      <c r="W200" s="245" t="str">
        <f t="shared" si="115"/>
        <v/>
      </c>
      <c r="X200" s="245" t="str">
        <f t="shared" si="116"/>
        <v/>
      </c>
      <c r="Y200" s="245" t="str">
        <f t="shared" si="117"/>
        <v/>
      </c>
      <c r="Z200" s="249" t="str">
        <f t="shared" si="118"/>
        <v/>
      </c>
      <c r="AA200" s="250" t="str">
        <f t="shared" si="119"/>
        <v/>
      </c>
      <c r="AB200" s="250" t="str">
        <f t="shared" si="120"/>
        <v/>
      </c>
      <c r="AC200" s="251" t="str">
        <f t="shared" si="121"/>
        <v/>
      </c>
      <c r="AD200" s="252" t="str">
        <f>IF(OR(C200="",D200=""),"",IF(OR(10&lt;=S200,2.2&lt;F200),リスト!$B$3,IF(OR(D200=リスト!$A$2,F200&lt;0.9,S200&lt;=1.5),リスト!$B$4,リスト!$B$2)))</f>
        <v/>
      </c>
      <c r="AE200" s="253" t="str">
        <f>IF(OR(C200="",AD200=""),"",IF(N200="",リスト!$C$2,リスト!$C$3))</f>
        <v/>
      </c>
      <c r="AF200" s="254" t="str">
        <f>IF(OR(C200="",AD200=""),"",IF(D200&lt;=リスト!$A$5,リスト!$D$2,IF(D200=リスト!$A$6,リスト!$D$3,IF(D200=リスト!$A$7,リスト!$D$4,""))))</f>
        <v/>
      </c>
      <c r="AG200" s="255" t="str" cm="1">
        <f t="array" ref="AG200">IFERROR(INDEX(加味率リスト!$A$2:$J$25,MATCH(D200&amp;AF200,加味率リスト!$A$2:$A$25&amp;加味率リスト!$B$2:$B$25,0),10),"")</f>
        <v/>
      </c>
      <c r="AH200" s="256" t="str">
        <f>IF(S200="","",IF(S200&lt;3,リスト!$E$3,IF(S200&lt;5,リスト!$E$4,IF(S200&lt;7,リスト!$E$5,リスト!$E$6))))</f>
        <v/>
      </c>
      <c r="AI200" s="192" t="str">
        <f t="shared" si="122"/>
        <v/>
      </c>
      <c r="AJ200" s="193" t="str">
        <f t="shared" si="123"/>
        <v/>
      </c>
      <c r="AK200" s="141" t="str">
        <f t="shared" si="124"/>
        <v/>
      </c>
      <c r="AL200" s="194" t="str">
        <f>IFERROR(IF(AD200="","",IF(AE200=リスト!$C$2,"－",ROUND((3.142/4*E200^2*(N200+K200+J200+I200+H200)-3.142/4*(0.82^2*H200+(0.82^2+G200^2)/2*J200+G200^2*K200+(G200^2+E200^2)/2*N200))*(U200*V200+(R200-U200)*W200)/R200,2))),"")</f>
        <v/>
      </c>
      <c r="AM200" s="195" t="str">
        <f>IFERROR(IF(AD200="","",IF(AE200=リスト!$C$2,T200,T200+AL200)),"")</f>
        <v/>
      </c>
      <c r="AN200" s="195" t="str">
        <f>IFERROR(IF(AD200="","",IF(AE200=リスト!$C$2,3.142*E200*U200*AA200*V200*U200/2*TAN(X200/180*3.142),3.142*G200*U200*AA200*V200*U200/2*TAN(X200/180*3.142))),"")</f>
        <v/>
      </c>
      <c r="AO200" s="196" t="str">
        <f t="shared" si="127"/>
        <v/>
      </c>
      <c r="AP200" s="196" t="str">
        <f>IFERROR(IF(AE200=リスト!$C$2,(1-3.142*(E200/((E200+1)*2))^2)*(R200-(1-V200/(Z200+AC200*(W200-Z200)))*U200-(AN200+AM200)/(3.142*(Z200+AC200*(W200-Z200)))*(2/E200)^2)*100,AW200*(AX200-AY200)*100),"")</f>
        <v/>
      </c>
      <c r="AQ200" s="197" t="str">
        <f t="shared" si="128"/>
        <v/>
      </c>
      <c r="AR200" s="195" t="str">
        <f t="shared" si="129"/>
        <v/>
      </c>
      <c r="AS200" s="195" t="str">
        <f t="shared" si="130"/>
        <v/>
      </c>
      <c r="AT200" s="195" t="str">
        <f t="shared" si="131"/>
        <v/>
      </c>
      <c r="AU200" s="193" t="str">
        <f t="shared" si="132"/>
        <v/>
      </c>
      <c r="AV200" s="193" t="str">
        <f>IF(OR(AD200=リスト!$B$3,AD200=リスト!$B$5,許容浮上量&lt;AP200),AD200,リスト!$B$5)</f>
        <v/>
      </c>
      <c r="AW200" s="198" t="str">
        <f t="shared" si="133"/>
        <v/>
      </c>
      <c r="AX200" s="199" t="str">
        <f t="shared" si="134"/>
        <v/>
      </c>
      <c r="AY200" s="205" t="str">
        <f t="shared" si="135"/>
        <v/>
      </c>
      <c r="AZ200" s="204" t="str">
        <f>IF(OR(BO200=リスト!$B$3,BO200=リスト!$B$5,BO200=""),"","10^-2")</f>
        <v/>
      </c>
      <c r="BA200" s="200" t="str">
        <f>IF(OR(BO200=リスト!$B$3,BO200=リスト!$B$5,BO200=""),"",2)</f>
        <v/>
      </c>
      <c r="BB200" s="195" t="str">
        <f>IFERROR(IF(OR(BO200=リスト!$B$3,BO200=リスト!$B$5,BO200=""),"",V200*U200+(R200-U200)/2*(W200-Z200)),"")</f>
        <v/>
      </c>
      <c r="BC200" s="195" t="str">
        <f>IF(OR(BO200=リスト!$B$3,BO200=リスト!$B$5,BO200=""),"",40)</f>
        <v/>
      </c>
      <c r="BD200" s="195" t="str">
        <f t="shared" si="136"/>
        <v/>
      </c>
      <c r="BE200" s="195" t="str">
        <f t="shared" si="137"/>
        <v/>
      </c>
      <c r="BF200" s="195" t="str">
        <f t="shared" si="138"/>
        <v/>
      </c>
      <c r="BG200" s="195" t="str">
        <f>IF(OR(BO200=リスト!$B$3,BO200=リスト!$B$5,BO200=""),"",0.6)</f>
        <v/>
      </c>
      <c r="BH200" s="201" t="str">
        <f>IF(OR(BO200=リスト!$B$3,BO200=リスト!$B$5,BO200=""),"",AG200)</f>
        <v/>
      </c>
      <c r="BI200" s="195" t="str">
        <f>IF(OR(BO200=リスト!$B$3,BO200=リスト!$B$5,BO200=""),"",AM200)</f>
        <v/>
      </c>
      <c r="BJ200" s="195" t="str">
        <f>IF(OR(BO200=リスト!$B$3,BO200=リスト!$B$5,BO200=""),"",AN200)</f>
        <v/>
      </c>
      <c r="BK200" s="202" t="str">
        <f>IFERROR(IF(BM200=リスト!$C$2,(1-3.142*(E200/(2*(E200+1)))^2)*(R200-(1-AG200*V200/(Z200+AG200*BG200*(W200-Z200)))*U200-(AN200+AM200)/(3.142*(Z200+AG200*BG200*(W200-Z200)))*(2/E200)^2)*100,(AW200*(BV200-BX200)*100)),"")</f>
        <v/>
      </c>
      <c r="BL200" s="202" t="str">
        <f>IFERROR(IF(BM200=リスト!$C$2,(1-3.142*(E200/(2*(E200+1)))^2)*(R200-(1-AG200*V200/(Z200+AG200*BG200*(W200-Z200)))*U200-(AN200+BF200+AM200)/(3.142*(Z200+AG200*BG200*(W200-Z200)))*(2/E200)^2)*100,(AW200*(BV200-BW200)*100)),"")</f>
        <v/>
      </c>
      <c r="BM200" s="193" t="str">
        <f>IF(OR(BO200=リスト!$B$3,BO200=リスト!$B$5),"",AU200)</f>
        <v/>
      </c>
      <c r="BN200" s="196" t="str">
        <f>IF(OR(BO200=リスト!$B$3,BO200=リスト!$B$5),"",AF200)</f>
        <v/>
      </c>
      <c r="BO200" s="193" t="str">
        <f t="shared" si="139"/>
        <v/>
      </c>
      <c r="BP200" s="193" t="str">
        <f>IF(OR(BO200=リスト!$B$3,BO200=リスト!$B$5,BO200=""),"",IF(許容浮上量+1&lt;=BK200,リスト!$F$2,リスト!$F$3))</f>
        <v/>
      </c>
      <c r="BQ200" s="202" t="str">
        <f>IF(OR(BO200=リスト!$B$3,BO200=リスト!$B$5,BO200=""),"",20)</f>
        <v/>
      </c>
      <c r="BR200" s="195" t="str">
        <f t="shared" si="140"/>
        <v/>
      </c>
      <c r="BS200" s="195" t="str">
        <f t="shared" si="141"/>
        <v/>
      </c>
      <c r="BT200" s="198" t="str">
        <f t="shared" si="142"/>
        <v/>
      </c>
      <c r="BU200" s="198" t="str">
        <f t="shared" si="143"/>
        <v/>
      </c>
      <c r="BV200" s="198" t="str">
        <f t="shared" si="144"/>
        <v/>
      </c>
      <c r="BW200" s="198" t="str">
        <f t="shared" si="145"/>
        <v/>
      </c>
      <c r="BX200" s="205" t="str">
        <f t="shared" si="146"/>
        <v/>
      </c>
      <c r="BY200" s="206" t="str">
        <f>IFERROR(IF(CC200=リスト!$C$2,(CH200-BZ200/(100*CG200))/CI200*CJ200-AN200-AM200,(CH200-BZ200/(100*AW200))/CI200*CJ200-AN200-AM200),"")</f>
        <v/>
      </c>
      <c r="BZ200" s="196" t="str">
        <f>IF(OR(CE200=リスト!$B$3,CE200=リスト!$B$5,CF200=リスト!$F$3,CE200=""),"",許容浮上量)</f>
        <v/>
      </c>
      <c r="CA200" s="198" t="str">
        <f>IF(OR(CE200=リスト!$B$3,CE200=リスト!$B$5,CF200=リスト!$F$3,CE200=""),"",CK200)</f>
        <v/>
      </c>
      <c r="CB200" s="196" t="str">
        <f t="shared" si="147"/>
        <v/>
      </c>
      <c r="CC200" s="193" t="str">
        <f>IF(OR(CE200=リスト!$B$3,CE200=リスト!$B$5,CF200=リスト!$F$3,CE200=""),"",BM200)</f>
        <v/>
      </c>
      <c r="CD200" s="196" t="str">
        <f>IF(OR(CE200=リスト!$B$3,CE200=リスト!$B$5,CF200=リスト!$F$3,CE200=""),"",AH200)</f>
        <v/>
      </c>
      <c r="CE200" s="193" t="str">
        <f t="shared" si="125"/>
        <v/>
      </c>
      <c r="CF200" s="193" t="str">
        <f t="shared" si="126"/>
        <v/>
      </c>
      <c r="CG200" s="198" t="str">
        <f t="shared" si="148"/>
        <v/>
      </c>
      <c r="CH200" s="198" t="str">
        <f t="shared" si="149"/>
        <v/>
      </c>
      <c r="CI200" s="198" t="str">
        <f t="shared" si="150"/>
        <v/>
      </c>
      <c r="CJ200" s="198" t="str">
        <f t="shared" si="151"/>
        <v/>
      </c>
      <c r="CK200" s="205" t="str">
        <f t="shared" si="152"/>
        <v/>
      </c>
      <c r="CL200" s="204" t="str">
        <f>IF(AND(CE200=リスト!$B$4,CF200=リスト!$F$2),リスト!$B$3,CE200)</f>
        <v/>
      </c>
      <c r="CM200" s="193" t="str">
        <f>IF(CL200=リスト!$B$3,"",IF(CL200=リスト!$B$5,"("&amp;リスト!$F$3&amp;")",CF200))</f>
        <v/>
      </c>
      <c r="CN200" s="196" t="str">
        <f>IF(CL200=リスト!$B$3,"",AF200)</f>
        <v/>
      </c>
      <c r="CO200" s="196" t="str">
        <f>IF(OR(CL200=リスト!$B$3,CL200=リスト!$B$5,CL200=リスト!$B$4),"",CD200)</f>
        <v/>
      </c>
      <c r="CP200" s="196" t="str">
        <f>IF(OR(CL200=リスト!$B$3,CL200=リスト!$B$5),"",IF(CB200&lt;40,40,CB200))</f>
        <v/>
      </c>
      <c r="CQ200" s="203" t="str">
        <f>IF(CL200=リスト!$B$5,リスト!$G$2,"")</f>
        <v/>
      </c>
    </row>
    <row r="201" spans="2:95" ht="26.25" customHeight="1">
      <c r="B201" s="243">
        <v>138</v>
      </c>
      <c r="C201" s="244"/>
      <c r="D201" s="245"/>
      <c r="E201" s="246"/>
      <c r="F201" s="246"/>
      <c r="G201" s="247" t="str">
        <f>IF(AE201=リスト!$C$2,"－",IF(AE201=リスト!$C$3,1.05,""))</f>
        <v/>
      </c>
      <c r="H201" s="246"/>
      <c r="I201" s="246"/>
      <c r="J201" s="246"/>
      <c r="K201" s="246"/>
      <c r="L201" s="246"/>
      <c r="M201" s="246"/>
      <c r="N201" s="246"/>
      <c r="O201" s="246"/>
      <c r="P201" s="246"/>
      <c r="Q201" s="246"/>
      <c r="R201" s="248">
        <f t="shared" si="112"/>
        <v>0</v>
      </c>
      <c r="S201" s="247" t="str">
        <f t="shared" si="113"/>
        <v/>
      </c>
      <c r="T201" s="247"/>
      <c r="U201" s="247"/>
      <c r="V201" s="245" t="str">
        <f t="shared" si="114"/>
        <v/>
      </c>
      <c r="W201" s="245" t="str">
        <f t="shared" si="115"/>
        <v/>
      </c>
      <c r="X201" s="245" t="str">
        <f t="shared" si="116"/>
        <v/>
      </c>
      <c r="Y201" s="245" t="str">
        <f t="shared" si="117"/>
        <v/>
      </c>
      <c r="Z201" s="249" t="str">
        <f t="shared" si="118"/>
        <v/>
      </c>
      <c r="AA201" s="250" t="str">
        <f t="shared" si="119"/>
        <v/>
      </c>
      <c r="AB201" s="250" t="str">
        <f t="shared" si="120"/>
        <v/>
      </c>
      <c r="AC201" s="251" t="str">
        <f t="shared" si="121"/>
        <v/>
      </c>
      <c r="AD201" s="252" t="str">
        <f>IF(OR(C201="",D201=""),"",IF(OR(10&lt;=S201,2.2&lt;F201),リスト!$B$3,IF(OR(D201=リスト!$A$2,F201&lt;0.9,S201&lt;=1.5),リスト!$B$4,リスト!$B$2)))</f>
        <v/>
      </c>
      <c r="AE201" s="253" t="str">
        <f>IF(OR(C201="",AD201=""),"",IF(N201="",リスト!$C$2,リスト!$C$3))</f>
        <v/>
      </c>
      <c r="AF201" s="254" t="str">
        <f>IF(OR(C201="",AD201=""),"",IF(D201&lt;=リスト!$A$5,リスト!$D$2,IF(D201=リスト!$A$6,リスト!$D$3,IF(D201=リスト!$A$7,リスト!$D$4,""))))</f>
        <v/>
      </c>
      <c r="AG201" s="255" t="str" cm="1">
        <f t="array" ref="AG201">IFERROR(INDEX(加味率リスト!$A$2:$J$25,MATCH(D201&amp;AF201,加味率リスト!$A$2:$A$25&amp;加味率リスト!$B$2:$B$25,0),10),"")</f>
        <v/>
      </c>
      <c r="AH201" s="256" t="str">
        <f>IF(S201="","",IF(S201&lt;3,リスト!$E$3,IF(S201&lt;5,リスト!$E$4,IF(S201&lt;7,リスト!$E$5,リスト!$E$6))))</f>
        <v/>
      </c>
      <c r="AI201" s="192" t="str">
        <f t="shared" si="122"/>
        <v/>
      </c>
      <c r="AJ201" s="193" t="str">
        <f t="shared" si="123"/>
        <v/>
      </c>
      <c r="AK201" s="141" t="str">
        <f t="shared" si="124"/>
        <v/>
      </c>
      <c r="AL201" s="194" t="str">
        <f>IFERROR(IF(AD201="","",IF(AE201=リスト!$C$2,"－",ROUND((3.142/4*E201^2*(N201+K201+J201+I201+H201)-3.142/4*(0.82^2*H201+(0.82^2+G201^2)/2*J201+G201^2*K201+(G201^2+E201^2)/2*N201))*(U201*V201+(R201-U201)*W201)/R201,2))),"")</f>
        <v/>
      </c>
      <c r="AM201" s="195" t="str">
        <f>IFERROR(IF(AD201="","",IF(AE201=リスト!$C$2,T201,T201+AL201)),"")</f>
        <v/>
      </c>
      <c r="AN201" s="195" t="str">
        <f>IFERROR(IF(AD201="","",IF(AE201=リスト!$C$2,3.142*E201*U201*AA201*V201*U201/2*TAN(X201/180*3.142),3.142*G201*U201*AA201*V201*U201/2*TAN(X201/180*3.142))),"")</f>
        <v/>
      </c>
      <c r="AO201" s="196" t="str">
        <f t="shared" si="127"/>
        <v/>
      </c>
      <c r="AP201" s="196" t="str">
        <f>IFERROR(IF(AE201=リスト!$C$2,(1-3.142*(E201/((E201+1)*2))^2)*(R201-(1-V201/(Z201+AC201*(W201-Z201)))*U201-(AN201+AM201)/(3.142*(Z201+AC201*(W201-Z201)))*(2/E201)^2)*100,AW201*(AX201-AY201)*100),"")</f>
        <v/>
      </c>
      <c r="AQ201" s="197" t="str">
        <f t="shared" si="128"/>
        <v/>
      </c>
      <c r="AR201" s="195" t="str">
        <f t="shared" si="129"/>
        <v/>
      </c>
      <c r="AS201" s="195" t="str">
        <f t="shared" si="130"/>
        <v/>
      </c>
      <c r="AT201" s="195" t="str">
        <f t="shared" si="131"/>
        <v/>
      </c>
      <c r="AU201" s="193" t="str">
        <f t="shared" si="132"/>
        <v/>
      </c>
      <c r="AV201" s="193" t="str">
        <f>IF(OR(AD201=リスト!$B$3,AD201=リスト!$B$5,許容浮上量&lt;AP201),AD201,リスト!$B$5)</f>
        <v/>
      </c>
      <c r="AW201" s="198" t="str">
        <f t="shared" si="133"/>
        <v/>
      </c>
      <c r="AX201" s="199" t="str">
        <f t="shared" si="134"/>
        <v/>
      </c>
      <c r="AY201" s="205" t="str">
        <f t="shared" si="135"/>
        <v/>
      </c>
      <c r="AZ201" s="204" t="str">
        <f>IF(OR(BO201=リスト!$B$3,BO201=リスト!$B$5,BO201=""),"","10^-2")</f>
        <v/>
      </c>
      <c r="BA201" s="200" t="str">
        <f>IF(OR(BO201=リスト!$B$3,BO201=リスト!$B$5,BO201=""),"",2)</f>
        <v/>
      </c>
      <c r="BB201" s="195" t="str">
        <f>IFERROR(IF(OR(BO201=リスト!$B$3,BO201=リスト!$B$5,BO201=""),"",V201*U201+(R201-U201)/2*(W201-Z201)),"")</f>
        <v/>
      </c>
      <c r="BC201" s="195" t="str">
        <f>IF(OR(BO201=リスト!$B$3,BO201=リスト!$B$5,BO201=""),"",40)</f>
        <v/>
      </c>
      <c r="BD201" s="195" t="str">
        <f t="shared" si="136"/>
        <v/>
      </c>
      <c r="BE201" s="195" t="str">
        <f t="shared" si="137"/>
        <v/>
      </c>
      <c r="BF201" s="195" t="str">
        <f t="shared" si="138"/>
        <v/>
      </c>
      <c r="BG201" s="195" t="str">
        <f>IF(OR(BO201=リスト!$B$3,BO201=リスト!$B$5,BO201=""),"",0.6)</f>
        <v/>
      </c>
      <c r="BH201" s="201" t="str">
        <f>IF(OR(BO201=リスト!$B$3,BO201=リスト!$B$5,BO201=""),"",AG201)</f>
        <v/>
      </c>
      <c r="BI201" s="195" t="str">
        <f>IF(OR(BO201=リスト!$B$3,BO201=リスト!$B$5,BO201=""),"",AM201)</f>
        <v/>
      </c>
      <c r="BJ201" s="195" t="str">
        <f>IF(OR(BO201=リスト!$B$3,BO201=リスト!$B$5,BO201=""),"",AN201)</f>
        <v/>
      </c>
      <c r="BK201" s="202" t="str">
        <f>IFERROR(IF(BM201=リスト!$C$2,(1-3.142*(E201/(2*(E201+1)))^2)*(R201-(1-AG201*V201/(Z201+AG201*BG201*(W201-Z201)))*U201-(AN201+AM201)/(3.142*(Z201+AG201*BG201*(W201-Z201)))*(2/E201)^2)*100,(AW201*(BV201-BX201)*100)),"")</f>
        <v/>
      </c>
      <c r="BL201" s="202" t="str">
        <f>IFERROR(IF(BM201=リスト!$C$2,(1-3.142*(E201/(2*(E201+1)))^2)*(R201-(1-AG201*V201/(Z201+AG201*BG201*(W201-Z201)))*U201-(AN201+BF201+AM201)/(3.142*(Z201+AG201*BG201*(W201-Z201)))*(2/E201)^2)*100,(AW201*(BV201-BW201)*100)),"")</f>
        <v/>
      </c>
      <c r="BM201" s="193" t="str">
        <f>IF(OR(BO201=リスト!$B$3,BO201=リスト!$B$5),"",AU201)</f>
        <v/>
      </c>
      <c r="BN201" s="196" t="str">
        <f>IF(OR(BO201=リスト!$B$3,BO201=リスト!$B$5),"",AF201)</f>
        <v/>
      </c>
      <c r="BO201" s="193" t="str">
        <f t="shared" si="139"/>
        <v/>
      </c>
      <c r="BP201" s="193" t="str">
        <f>IF(OR(BO201=リスト!$B$3,BO201=リスト!$B$5,BO201=""),"",IF(許容浮上量+1&lt;=BK201,リスト!$F$2,リスト!$F$3))</f>
        <v/>
      </c>
      <c r="BQ201" s="202" t="str">
        <f>IF(OR(BO201=リスト!$B$3,BO201=リスト!$B$5,BO201=""),"",20)</f>
        <v/>
      </c>
      <c r="BR201" s="195" t="str">
        <f t="shared" si="140"/>
        <v/>
      </c>
      <c r="BS201" s="195" t="str">
        <f t="shared" si="141"/>
        <v/>
      </c>
      <c r="BT201" s="198" t="str">
        <f t="shared" si="142"/>
        <v/>
      </c>
      <c r="BU201" s="198" t="str">
        <f t="shared" si="143"/>
        <v/>
      </c>
      <c r="BV201" s="198" t="str">
        <f t="shared" si="144"/>
        <v/>
      </c>
      <c r="BW201" s="198" t="str">
        <f t="shared" si="145"/>
        <v/>
      </c>
      <c r="BX201" s="205" t="str">
        <f t="shared" si="146"/>
        <v/>
      </c>
      <c r="BY201" s="206" t="str">
        <f>IFERROR(IF(CC201=リスト!$C$2,(CH201-BZ201/(100*CG201))/CI201*CJ201-AN201-AM201,(CH201-BZ201/(100*AW201))/CI201*CJ201-AN201-AM201),"")</f>
        <v/>
      </c>
      <c r="BZ201" s="196" t="str">
        <f>IF(OR(CE201=リスト!$B$3,CE201=リスト!$B$5,CF201=リスト!$F$3,CE201=""),"",許容浮上量)</f>
        <v/>
      </c>
      <c r="CA201" s="198" t="str">
        <f>IF(OR(CE201=リスト!$B$3,CE201=リスト!$B$5,CF201=リスト!$F$3,CE201=""),"",CK201)</f>
        <v/>
      </c>
      <c r="CB201" s="196" t="str">
        <f t="shared" si="147"/>
        <v/>
      </c>
      <c r="CC201" s="193" t="str">
        <f>IF(OR(CE201=リスト!$B$3,CE201=リスト!$B$5,CF201=リスト!$F$3,CE201=""),"",BM201)</f>
        <v/>
      </c>
      <c r="CD201" s="196" t="str">
        <f>IF(OR(CE201=リスト!$B$3,CE201=リスト!$B$5,CF201=リスト!$F$3,CE201=""),"",AH201)</f>
        <v/>
      </c>
      <c r="CE201" s="193" t="str">
        <f t="shared" si="125"/>
        <v/>
      </c>
      <c r="CF201" s="193" t="str">
        <f t="shared" si="126"/>
        <v/>
      </c>
      <c r="CG201" s="198" t="str">
        <f t="shared" si="148"/>
        <v/>
      </c>
      <c r="CH201" s="198" t="str">
        <f t="shared" si="149"/>
        <v/>
      </c>
      <c r="CI201" s="198" t="str">
        <f t="shared" si="150"/>
        <v/>
      </c>
      <c r="CJ201" s="198" t="str">
        <f t="shared" si="151"/>
        <v/>
      </c>
      <c r="CK201" s="205" t="str">
        <f t="shared" si="152"/>
        <v/>
      </c>
      <c r="CL201" s="204" t="str">
        <f>IF(AND(CE201=リスト!$B$4,CF201=リスト!$F$2),リスト!$B$3,CE201)</f>
        <v/>
      </c>
      <c r="CM201" s="193" t="str">
        <f>IF(CL201=リスト!$B$3,"",IF(CL201=リスト!$B$5,"("&amp;リスト!$F$3&amp;")",CF201))</f>
        <v/>
      </c>
      <c r="CN201" s="196" t="str">
        <f>IF(CL201=リスト!$B$3,"",AF201)</f>
        <v/>
      </c>
      <c r="CO201" s="196" t="str">
        <f>IF(OR(CL201=リスト!$B$3,CL201=リスト!$B$5,CL201=リスト!$B$4),"",CD201)</f>
        <v/>
      </c>
      <c r="CP201" s="196" t="str">
        <f>IF(OR(CL201=リスト!$B$3,CL201=リスト!$B$5),"",IF(CB201&lt;40,40,CB201))</f>
        <v/>
      </c>
      <c r="CQ201" s="203" t="str">
        <f>IF(CL201=リスト!$B$5,リスト!$G$2,"")</f>
        <v/>
      </c>
    </row>
    <row r="202" spans="2:95" ht="26.25" customHeight="1">
      <c r="B202" s="243">
        <v>139</v>
      </c>
      <c r="C202" s="244"/>
      <c r="D202" s="245"/>
      <c r="E202" s="246"/>
      <c r="F202" s="246"/>
      <c r="G202" s="247" t="str">
        <f>IF(AE202=リスト!$C$2,"－",IF(AE202=リスト!$C$3,1.05,""))</f>
        <v/>
      </c>
      <c r="H202" s="246"/>
      <c r="I202" s="246"/>
      <c r="J202" s="246"/>
      <c r="K202" s="246"/>
      <c r="L202" s="246"/>
      <c r="M202" s="246"/>
      <c r="N202" s="246"/>
      <c r="O202" s="246"/>
      <c r="P202" s="246"/>
      <c r="Q202" s="246"/>
      <c r="R202" s="248">
        <f t="shared" si="112"/>
        <v>0</v>
      </c>
      <c r="S202" s="247" t="str">
        <f t="shared" si="113"/>
        <v/>
      </c>
      <c r="T202" s="247"/>
      <c r="U202" s="247"/>
      <c r="V202" s="245" t="str">
        <f t="shared" si="114"/>
        <v/>
      </c>
      <c r="W202" s="245" t="str">
        <f t="shared" si="115"/>
        <v/>
      </c>
      <c r="X202" s="245" t="str">
        <f t="shared" si="116"/>
        <v/>
      </c>
      <c r="Y202" s="245" t="str">
        <f t="shared" si="117"/>
        <v/>
      </c>
      <c r="Z202" s="249" t="str">
        <f t="shared" si="118"/>
        <v/>
      </c>
      <c r="AA202" s="250" t="str">
        <f t="shared" si="119"/>
        <v/>
      </c>
      <c r="AB202" s="250" t="str">
        <f t="shared" si="120"/>
        <v/>
      </c>
      <c r="AC202" s="251" t="str">
        <f t="shared" si="121"/>
        <v/>
      </c>
      <c r="AD202" s="252" t="str">
        <f>IF(OR(C202="",D202=""),"",IF(OR(10&lt;=S202,2.2&lt;F202),リスト!$B$3,IF(OR(D202=リスト!$A$2,F202&lt;0.9,S202&lt;=1.5),リスト!$B$4,リスト!$B$2)))</f>
        <v/>
      </c>
      <c r="AE202" s="253" t="str">
        <f>IF(OR(C202="",AD202=""),"",IF(N202="",リスト!$C$2,リスト!$C$3))</f>
        <v/>
      </c>
      <c r="AF202" s="254" t="str">
        <f>IF(OR(C202="",AD202=""),"",IF(D202&lt;=リスト!$A$5,リスト!$D$2,IF(D202=リスト!$A$6,リスト!$D$3,IF(D202=リスト!$A$7,リスト!$D$4,""))))</f>
        <v/>
      </c>
      <c r="AG202" s="255" t="str" cm="1">
        <f t="array" ref="AG202">IFERROR(INDEX(加味率リスト!$A$2:$J$25,MATCH(D202&amp;AF202,加味率リスト!$A$2:$A$25&amp;加味率リスト!$B$2:$B$25,0),10),"")</f>
        <v/>
      </c>
      <c r="AH202" s="256" t="str">
        <f>IF(S202="","",IF(S202&lt;3,リスト!$E$3,IF(S202&lt;5,リスト!$E$4,IF(S202&lt;7,リスト!$E$5,リスト!$E$6))))</f>
        <v/>
      </c>
      <c r="AI202" s="192" t="str">
        <f t="shared" si="122"/>
        <v/>
      </c>
      <c r="AJ202" s="193" t="str">
        <f t="shared" si="123"/>
        <v/>
      </c>
      <c r="AK202" s="141" t="str">
        <f t="shared" si="124"/>
        <v/>
      </c>
      <c r="AL202" s="194" t="str">
        <f>IFERROR(IF(AD202="","",IF(AE202=リスト!$C$2,"－",ROUND((3.142/4*E202^2*(N202+K202+J202+I202+H202)-3.142/4*(0.82^2*H202+(0.82^2+G202^2)/2*J202+G202^2*K202+(G202^2+E202^2)/2*N202))*(U202*V202+(R202-U202)*W202)/R202,2))),"")</f>
        <v/>
      </c>
      <c r="AM202" s="195" t="str">
        <f>IFERROR(IF(AD202="","",IF(AE202=リスト!$C$2,T202,T202+AL202)),"")</f>
        <v/>
      </c>
      <c r="AN202" s="195" t="str">
        <f>IFERROR(IF(AD202="","",IF(AE202=リスト!$C$2,3.142*E202*U202*AA202*V202*U202/2*TAN(X202/180*3.142),3.142*G202*U202*AA202*V202*U202/2*TAN(X202/180*3.142))),"")</f>
        <v/>
      </c>
      <c r="AO202" s="196" t="str">
        <f t="shared" si="127"/>
        <v/>
      </c>
      <c r="AP202" s="196" t="str">
        <f>IFERROR(IF(AE202=リスト!$C$2,(1-3.142*(E202/((E202+1)*2))^2)*(R202-(1-V202/(Z202+AC202*(W202-Z202)))*U202-(AN202+AM202)/(3.142*(Z202+AC202*(W202-Z202)))*(2/E202)^2)*100,AW202*(AX202-AY202)*100),"")</f>
        <v/>
      </c>
      <c r="AQ202" s="197" t="str">
        <f t="shared" si="128"/>
        <v/>
      </c>
      <c r="AR202" s="195" t="str">
        <f t="shared" si="129"/>
        <v/>
      </c>
      <c r="AS202" s="195" t="str">
        <f t="shared" si="130"/>
        <v/>
      </c>
      <c r="AT202" s="195" t="str">
        <f t="shared" si="131"/>
        <v/>
      </c>
      <c r="AU202" s="193" t="str">
        <f t="shared" si="132"/>
        <v/>
      </c>
      <c r="AV202" s="193" t="str">
        <f>IF(OR(AD202=リスト!$B$3,AD202=リスト!$B$5,許容浮上量&lt;AP202),AD202,リスト!$B$5)</f>
        <v/>
      </c>
      <c r="AW202" s="198" t="str">
        <f t="shared" si="133"/>
        <v/>
      </c>
      <c r="AX202" s="199" t="str">
        <f t="shared" si="134"/>
        <v/>
      </c>
      <c r="AY202" s="205" t="str">
        <f t="shared" si="135"/>
        <v/>
      </c>
      <c r="AZ202" s="204" t="str">
        <f>IF(OR(BO202=リスト!$B$3,BO202=リスト!$B$5,BO202=""),"","10^-2")</f>
        <v/>
      </c>
      <c r="BA202" s="200" t="str">
        <f>IF(OR(BO202=リスト!$B$3,BO202=リスト!$B$5,BO202=""),"",2)</f>
        <v/>
      </c>
      <c r="BB202" s="195" t="str">
        <f>IFERROR(IF(OR(BO202=リスト!$B$3,BO202=リスト!$B$5,BO202=""),"",V202*U202+(R202-U202)/2*(W202-Z202)),"")</f>
        <v/>
      </c>
      <c r="BC202" s="195" t="str">
        <f>IF(OR(BO202=リスト!$B$3,BO202=リスト!$B$5,BO202=""),"",40)</f>
        <v/>
      </c>
      <c r="BD202" s="195" t="str">
        <f t="shared" si="136"/>
        <v/>
      </c>
      <c r="BE202" s="195" t="str">
        <f t="shared" si="137"/>
        <v/>
      </c>
      <c r="BF202" s="195" t="str">
        <f t="shared" si="138"/>
        <v/>
      </c>
      <c r="BG202" s="195" t="str">
        <f>IF(OR(BO202=リスト!$B$3,BO202=リスト!$B$5,BO202=""),"",0.6)</f>
        <v/>
      </c>
      <c r="BH202" s="201" t="str">
        <f>IF(OR(BO202=リスト!$B$3,BO202=リスト!$B$5,BO202=""),"",AG202)</f>
        <v/>
      </c>
      <c r="BI202" s="195" t="str">
        <f>IF(OR(BO202=リスト!$B$3,BO202=リスト!$B$5,BO202=""),"",AM202)</f>
        <v/>
      </c>
      <c r="BJ202" s="195" t="str">
        <f>IF(OR(BO202=リスト!$B$3,BO202=リスト!$B$5,BO202=""),"",AN202)</f>
        <v/>
      </c>
      <c r="BK202" s="202" t="str">
        <f>IFERROR(IF(BM202=リスト!$C$2,(1-3.142*(E202/(2*(E202+1)))^2)*(R202-(1-AG202*V202/(Z202+AG202*BG202*(W202-Z202)))*U202-(AN202+AM202)/(3.142*(Z202+AG202*BG202*(W202-Z202)))*(2/E202)^2)*100,(AW202*(BV202-BX202)*100)),"")</f>
        <v/>
      </c>
      <c r="BL202" s="202" t="str">
        <f>IFERROR(IF(BM202=リスト!$C$2,(1-3.142*(E202/(2*(E202+1)))^2)*(R202-(1-AG202*V202/(Z202+AG202*BG202*(W202-Z202)))*U202-(AN202+BF202+AM202)/(3.142*(Z202+AG202*BG202*(W202-Z202)))*(2/E202)^2)*100,(AW202*(BV202-BW202)*100)),"")</f>
        <v/>
      </c>
      <c r="BM202" s="193" t="str">
        <f>IF(OR(BO202=リスト!$B$3,BO202=リスト!$B$5),"",AU202)</f>
        <v/>
      </c>
      <c r="BN202" s="196" t="str">
        <f>IF(OR(BO202=リスト!$B$3,BO202=リスト!$B$5),"",AF202)</f>
        <v/>
      </c>
      <c r="BO202" s="193" t="str">
        <f t="shared" si="139"/>
        <v/>
      </c>
      <c r="BP202" s="193" t="str">
        <f>IF(OR(BO202=リスト!$B$3,BO202=リスト!$B$5,BO202=""),"",IF(許容浮上量+1&lt;=BK202,リスト!$F$2,リスト!$F$3))</f>
        <v/>
      </c>
      <c r="BQ202" s="202" t="str">
        <f>IF(OR(BO202=リスト!$B$3,BO202=リスト!$B$5,BO202=""),"",20)</f>
        <v/>
      </c>
      <c r="BR202" s="195" t="str">
        <f t="shared" si="140"/>
        <v/>
      </c>
      <c r="BS202" s="195" t="str">
        <f t="shared" si="141"/>
        <v/>
      </c>
      <c r="BT202" s="198" t="str">
        <f t="shared" si="142"/>
        <v/>
      </c>
      <c r="BU202" s="198" t="str">
        <f t="shared" si="143"/>
        <v/>
      </c>
      <c r="BV202" s="198" t="str">
        <f t="shared" si="144"/>
        <v/>
      </c>
      <c r="BW202" s="198" t="str">
        <f t="shared" si="145"/>
        <v/>
      </c>
      <c r="BX202" s="205" t="str">
        <f t="shared" si="146"/>
        <v/>
      </c>
      <c r="BY202" s="206" t="str">
        <f>IFERROR(IF(CC202=リスト!$C$2,(CH202-BZ202/(100*CG202))/CI202*CJ202-AN202-AM202,(CH202-BZ202/(100*AW202))/CI202*CJ202-AN202-AM202),"")</f>
        <v/>
      </c>
      <c r="BZ202" s="196" t="str">
        <f>IF(OR(CE202=リスト!$B$3,CE202=リスト!$B$5,CF202=リスト!$F$3,CE202=""),"",許容浮上量)</f>
        <v/>
      </c>
      <c r="CA202" s="198" t="str">
        <f>IF(OR(CE202=リスト!$B$3,CE202=リスト!$B$5,CF202=リスト!$F$3,CE202=""),"",CK202)</f>
        <v/>
      </c>
      <c r="CB202" s="196" t="str">
        <f t="shared" si="147"/>
        <v/>
      </c>
      <c r="CC202" s="193" t="str">
        <f>IF(OR(CE202=リスト!$B$3,CE202=リスト!$B$5,CF202=リスト!$F$3,CE202=""),"",BM202)</f>
        <v/>
      </c>
      <c r="CD202" s="196" t="str">
        <f>IF(OR(CE202=リスト!$B$3,CE202=リスト!$B$5,CF202=リスト!$F$3,CE202=""),"",AH202)</f>
        <v/>
      </c>
      <c r="CE202" s="193" t="str">
        <f t="shared" si="125"/>
        <v/>
      </c>
      <c r="CF202" s="193" t="str">
        <f t="shared" si="126"/>
        <v/>
      </c>
      <c r="CG202" s="198" t="str">
        <f t="shared" si="148"/>
        <v/>
      </c>
      <c r="CH202" s="198" t="str">
        <f t="shared" si="149"/>
        <v/>
      </c>
      <c r="CI202" s="198" t="str">
        <f t="shared" si="150"/>
        <v/>
      </c>
      <c r="CJ202" s="198" t="str">
        <f t="shared" si="151"/>
        <v/>
      </c>
      <c r="CK202" s="205" t="str">
        <f t="shared" si="152"/>
        <v/>
      </c>
      <c r="CL202" s="204" t="str">
        <f>IF(AND(CE202=リスト!$B$4,CF202=リスト!$F$2),リスト!$B$3,CE202)</f>
        <v/>
      </c>
      <c r="CM202" s="193" t="str">
        <f>IF(CL202=リスト!$B$3,"",IF(CL202=リスト!$B$5,"("&amp;リスト!$F$3&amp;")",CF202))</f>
        <v/>
      </c>
      <c r="CN202" s="196" t="str">
        <f>IF(CL202=リスト!$B$3,"",AF202)</f>
        <v/>
      </c>
      <c r="CO202" s="196" t="str">
        <f>IF(OR(CL202=リスト!$B$3,CL202=リスト!$B$5,CL202=リスト!$B$4),"",CD202)</f>
        <v/>
      </c>
      <c r="CP202" s="196" t="str">
        <f>IF(OR(CL202=リスト!$B$3,CL202=リスト!$B$5),"",IF(CB202&lt;40,40,CB202))</f>
        <v/>
      </c>
      <c r="CQ202" s="203" t="str">
        <f>IF(CL202=リスト!$B$5,リスト!$G$2,"")</f>
        <v/>
      </c>
    </row>
    <row r="203" spans="2:95" ht="26.25" customHeight="1">
      <c r="B203" s="243">
        <v>140</v>
      </c>
      <c r="C203" s="244"/>
      <c r="D203" s="245"/>
      <c r="E203" s="246"/>
      <c r="F203" s="246"/>
      <c r="G203" s="247" t="str">
        <f>IF(AE203=リスト!$C$2,"－",IF(AE203=リスト!$C$3,1.05,""))</f>
        <v/>
      </c>
      <c r="H203" s="246"/>
      <c r="I203" s="246"/>
      <c r="J203" s="246"/>
      <c r="K203" s="246"/>
      <c r="L203" s="246"/>
      <c r="M203" s="246"/>
      <c r="N203" s="246"/>
      <c r="O203" s="246"/>
      <c r="P203" s="246"/>
      <c r="Q203" s="246"/>
      <c r="R203" s="248">
        <f t="shared" si="112"/>
        <v>0</v>
      </c>
      <c r="S203" s="247" t="str">
        <f t="shared" si="113"/>
        <v/>
      </c>
      <c r="T203" s="247"/>
      <c r="U203" s="247"/>
      <c r="V203" s="245" t="str">
        <f t="shared" si="114"/>
        <v/>
      </c>
      <c r="W203" s="245" t="str">
        <f t="shared" si="115"/>
        <v/>
      </c>
      <c r="X203" s="245" t="str">
        <f t="shared" si="116"/>
        <v/>
      </c>
      <c r="Y203" s="245" t="str">
        <f t="shared" si="117"/>
        <v/>
      </c>
      <c r="Z203" s="249" t="str">
        <f t="shared" si="118"/>
        <v/>
      </c>
      <c r="AA203" s="250" t="str">
        <f t="shared" si="119"/>
        <v/>
      </c>
      <c r="AB203" s="250" t="str">
        <f t="shared" si="120"/>
        <v/>
      </c>
      <c r="AC203" s="251" t="str">
        <f t="shared" si="121"/>
        <v/>
      </c>
      <c r="AD203" s="252" t="str">
        <f>IF(OR(C203="",D203=""),"",IF(OR(10&lt;=S203,2.2&lt;F203),リスト!$B$3,IF(OR(D203=リスト!$A$2,F203&lt;0.9,S203&lt;=1.5),リスト!$B$4,リスト!$B$2)))</f>
        <v/>
      </c>
      <c r="AE203" s="253" t="str">
        <f>IF(OR(C203="",AD203=""),"",IF(N203="",リスト!$C$2,リスト!$C$3))</f>
        <v/>
      </c>
      <c r="AF203" s="254" t="str">
        <f>IF(OR(C203="",AD203=""),"",IF(D203&lt;=リスト!$A$5,リスト!$D$2,IF(D203=リスト!$A$6,リスト!$D$3,IF(D203=リスト!$A$7,リスト!$D$4,""))))</f>
        <v/>
      </c>
      <c r="AG203" s="255" t="str" cm="1">
        <f t="array" ref="AG203">IFERROR(INDEX(加味率リスト!$A$2:$J$25,MATCH(D203&amp;AF203,加味率リスト!$A$2:$A$25&amp;加味率リスト!$B$2:$B$25,0),10),"")</f>
        <v/>
      </c>
      <c r="AH203" s="256" t="str">
        <f>IF(S203="","",IF(S203&lt;3,リスト!$E$3,IF(S203&lt;5,リスト!$E$4,IF(S203&lt;7,リスト!$E$5,リスト!$E$6))))</f>
        <v/>
      </c>
      <c r="AI203" s="192" t="str">
        <f t="shared" si="122"/>
        <v/>
      </c>
      <c r="AJ203" s="193" t="str">
        <f t="shared" si="123"/>
        <v/>
      </c>
      <c r="AK203" s="141" t="str">
        <f t="shared" si="124"/>
        <v/>
      </c>
      <c r="AL203" s="194" t="str">
        <f>IFERROR(IF(AD203="","",IF(AE203=リスト!$C$2,"－",ROUND((3.142/4*E203^2*(N203+K203+J203+I203+H203)-3.142/4*(0.82^2*H203+(0.82^2+G203^2)/2*J203+G203^2*K203+(G203^2+E203^2)/2*N203))*(U203*V203+(R203-U203)*W203)/R203,2))),"")</f>
        <v/>
      </c>
      <c r="AM203" s="195" t="str">
        <f>IFERROR(IF(AD203="","",IF(AE203=リスト!$C$2,T203,T203+AL203)),"")</f>
        <v/>
      </c>
      <c r="AN203" s="195" t="str">
        <f>IFERROR(IF(AD203="","",IF(AE203=リスト!$C$2,3.142*E203*U203*AA203*V203*U203/2*TAN(X203/180*3.142),3.142*G203*U203*AA203*V203*U203/2*TAN(X203/180*3.142))),"")</f>
        <v/>
      </c>
      <c r="AO203" s="196" t="str">
        <f t="shared" si="127"/>
        <v/>
      </c>
      <c r="AP203" s="196" t="str">
        <f>IFERROR(IF(AE203=リスト!$C$2,(1-3.142*(E203/((E203+1)*2))^2)*(R203-(1-V203/(Z203+AC203*(W203-Z203)))*U203-(AN203+AM203)/(3.142*(Z203+AC203*(W203-Z203)))*(2/E203)^2)*100,AW203*(AX203-AY203)*100),"")</f>
        <v/>
      </c>
      <c r="AQ203" s="197" t="str">
        <f t="shared" si="128"/>
        <v/>
      </c>
      <c r="AR203" s="195" t="str">
        <f t="shared" si="129"/>
        <v/>
      </c>
      <c r="AS203" s="195" t="str">
        <f t="shared" si="130"/>
        <v/>
      </c>
      <c r="AT203" s="195" t="str">
        <f t="shared" si="131"/>
        <v/>
      </c>
      <c r="AU203" s="193" t="str">
        <f t="shared" si="132"/>
        <v/>
      </c>
      <c r="AV203" s="193" t="str">
        <f>IF(OR(AD203=リスト!$B$3,AD203=リスト!$B$5,許容浮上量&lt;AP203),AD203,リスト!$B$5)</f>
        <v/>
      </c>
      <c r="AW203" s="198" t="str">
        <f t="shared" si="133"/>
        <v/>
      </c>
      <c r="AX203" s="199" t="str">
        <f t="shared" si="134"/>
        <v/>
      </c>
      <c r="AY203" s="205" t="str">
        <f t="shared" si="135"/>
        <v/>
      </c>
      <c r="AZ203" s="204" t="str">
        <f>IF(OR(BO203=リスト!$B$3,BO203=リスト!$B$5,BO203=""),"","10^-2")</f>
        <v/>
      </c>
      <c r="BA203" s="200" t="str">
        <f>IF(OR(BO203=リスト!$B$3,BO203=リスト!$B$5,BO203=""),"",2)</f>
        <v/>
      </c>
      <c r="BB203" s="195" t="str">
        <f>IFERROR(IF(OR(BO203=リスト!$B$3,BO203=リスト!$B$5,BO203=""),"",V203*U203+(R203-U203)/2*(W203-Z203)),"")</f>
        <v/>
      </c>
      <c r="BC203" s="195" t="str">
        <f>IF(OR(BO203=リスト!$B$3,BO203=リスト!$B$5,BO203=""),"",40)</f>
        <v/>
      </c>
      <c r="BD203" s="195" t="str">
        <f t="shared" si="136"/>
        <v/>
      </c>
      <c r="BE203" s="195" t="str">
        <f t="shared" si="137"/>
        <v/>
      </c>
      <c r="BF203" s="195" t="str">
        <f t="shared" si="138"/>
        <v/>
      </c>
      <c r="BG203" s="195" t="str">
        <f>IF(OR(BO203=リスト!$B$3,BO203=リスト!$B$5,BO203=""),"",0.6)</f>
        <v/>
      </c>
      <c r="BH203" s="201" t="str">
        <f>IF(OR(BO203=リスト!$B$3,BO203=リスト!$B$5,BO203=""),"",AG203)</f>
        <v/>
      </c>
      <c r="BI203" s="195" t="str">
        <f>IF(OR(BO203=リスト!$B$3,BO203=リスト!$B$5,BO203=""),"",AM203)</f>
        <v/>
      </c>
      <c r="BJ203" s="195" t="str">
        <f>IF(OR(BO203=リスト!$B$3,BO203=リスト!$B$5,BO203=""),"",AN203)</f>
        <v/>
      </c>
      <c r="BK203" s="202" t="str">
        <f>IFERROR(IF(BM203=リスト!$C$2,(1-3.142*(E203/(2*(E203+1)))^2)*(R203-(1-AG203*V203/(Z203+AG203*BG203*(W203-Z203)))*U203-(AN203+AM203)/(3.142*(Z203+AG203*BG203*(W203-Z203)))*(2/E203)^2)*100,(AW203*(BV203-BX203)*100)),"")</f>
        <v/>
      </c>
      <c r="BL203" s="202" t="str">
        <f>IFERROR(IF(BM203=リスト!$C$2,(1-3.142*(E203/(2*(E203+1)))^2)*(R203-(1-AG203*V203/(Z203+AG203*BG203*(W203-Z203)))*U203-(AN203+BF203+AM203)/(3.142*(Z203+AG203*BG203*(W203-Z203)))*(2/E203)^2)*100,(AW203*(BV203-BW203)*100)),"")</f>
        <v/>
      </c>
      <c r="BM203" s="193" t="str">
        <f>IF(OR(BO203=リスト!$B$3,BO203=リスト!$B$5),"",AU203)</f>
        <v/>
      </c>
      <c r="BN203" s="196" t="str">
        <f>IF(OR(BO203=リスト!$B$3,BO203=リスト!$B$5),"",AF203)</f>
        <v/>
      </c>
      <c r="BO203" s="193" t="str">
        <f t="shared" si="139"/>
        <v/>
      </c>
      <c r="BP203" s="193" t="str">
        <f>IF(OR(BO203=リスト!$B$3,BO203=リスト!$B$5,BO203=""),"",IF(許容浮上量+1&lt;=BK203,リスト!$F$2,リスト!$F$3))</f>
        <v/>
      </c>
      <c r="BQ203" s="202" t="str">
        <f>IF(OR(BO203=リスト!$B$3,BO203=リスト!$B$5,BO203=""),"",20)</f>
        <v/>
      </c>
      <c r="BR203" s="195" t="str">
        <f t="shared" si="140"/>
        <v/>
      </c>
      <c r="BS203" s="195" t="str">
        <f t="shared" si="141"/>
        <v/>
      </c>
      <c r="BT203" s="198" t="str">
        <f t="shared" si="142"/>
        <v/>
      </c>
      <c r="BU203" s="198" t="str">
        <f t="shared" si="143"/>
        <v/>
      </c>
      <c r="BV203" s="198" t="str">
        <f t="shared" si="144"/>
        <v/>
      </c>
      <c r="BW203" s="198" t="str">
        <f t="shared" si="145"/>
        <v/>
      </c>
      <c r="BX203" s="205" t="str">
        <f t="shared" si="146"/>
        <v/>
      </c>
      <c r="BY203" s="206" t="str">
        <f>IFERROR(IF(CC203=リスト!$C$2,(CH203-BZ203/(100*CG203))/CI203*CJ203-AN203-AM203,(CH203-BZ203/(100*AW203))/CI203*CJ203-AN203-AM203),"")</f>
        <v/>
      </c>
      <c r="BZ203" s="196" t="str">
        <f>IF(OR(CE203=リスト!$B$3,CE203=リスト!$B$5,CF203=リスト!$F$3,CE203=""),"",許容浮上量)</f>
        <v/>
      </c>
      <c r="CA203" s="198" t="str">
        <f>IF(OR(CE203=リスト!$B$3,CE203=リスト!$B$5,CF203=リスト!$F$3,CE203=""),"",CK203)</f>
        <v/>
      </c>
      <c r="CB203" s="196" t="str">
        <f t="shared" si="147"/>
        <v/>
      </c>
      <c r="CC203" s="193" t="str">
        <f>IF(OR(CE203=リスト!$B$3,CE203=リスト!$B$5,CF203=リスト!$F$3,CE203=""),"",BM203)</f>
        <v/>
      </c>
      <c r="CD203" s="196" t="str">
        <f>IF(OR(CE203=リスト!$B$3,CE203=リスト!$B$5,CF203=リスト!$F$3,CE203=""),"",AH203)</f>
        <v/>
      </c>
      <c r="CE203" s="193" t="str">
        <f t="shared" si="125"/>
        <v/>
      </c>
      <c r="CF203" s="193" t="str">
        <f t="shared" si="126"/>
        <v/>
      </c>
      <c r="CG203" s="198" t="str">
        <f t="shared" si="148"/>
        <v/>
      </c>
      <c r="CH203" s="198" t="str">
        <f t="shared" si="149"/>
        <v/>
      </c>
      <c r="CI203" s="198" t="str">
        <f t="shared" si="150"/>
        <v/>
      </c>
      <c r="CJ203" s="198" t="str">
        <f t="shared" si="151"/>
        <v/>
      </c>
      <c r="CK203" s="205" t="str">
        <f t="shared" si="152"/>
        <v/>
      </c>
      <c r="CL203" s="204" t="str">
        <f>IF(AND(CE203=リスト!$B$4,CF203=リスト!$F$2),リスト!$B$3,CE203)</f>
        <v/>
      </c>
      <c r="CM203" s="193" t="str">
        <f>IF(CL203=リスト!$B$3,"",IF(CL203=リスト!$B$5,"("&amp;リスト!$F$3&amp;")",CF203))</f>
        <v/>
      </c>
      <c r="CN203" s="196" t="str">
        <f>IF(CL203=リスト!$B$3,"",AF203)</f>
        <v/>
      </c>
      <c r="CO203" s="196" t="str">
        <f>IF(OR(CL203=リスト!$B$3,CL203=リスト!$B$5,CL203=リスト!$B$4),"",CD203)</f>
        <v/>
      </c>
      <c r="CP203" s="196" t="str">
        <f>IF(OR(CL203=リスト!$B$3,CL203=リスト!$B$5),"",IF(CB203&lt;40,40,CB203))</f>
        <v/>
      </c>
      <c r="CQ203" s="203" t="str">
        <f>IF(CL203=リスト!$B$5,リスト!$G$2,"")</f>
        <v/>
      </c>
    </row>
    <row r="204" spans="2:95" ht="26.25" customHeight="1">
      <c r="B204" s="243">
        <v>141</v>
      </c>
      <c r="C204" s="244"/>
      <c r="D204" s="245"/>
      <c r="E204" s="246"/>
      <c r="F204" s="246"/>
      <c r="G204" s="247" t="str">
        <f>IF(AE204=リスト!$C$2,"－",IF(AE204=リスト!$C$3,1.05,""))</f>
        <v/>
      </c>
      <c r="H204" s="246"/>
      <c r="I204" s="246"/>
      <c r="J204" s="246"/>
      <c r="K204" s="246"/>
      <c r="L204" s="246"/>
      <c r="M204" s="246"/>
      <c r="N204" s="246"/>
      <c r="O204" s="246"/>
      <c r="P204" s="246"/>
      <c r="Q204" s="246"/>
      <c r="R204" s="248">
        <f t="shared" si="112"/>
        <v>0</v>
      </c>
      <c r="S204" s="247" t="str">
        <f t="shared" si="113"/>
        <v/>
      </c>
      <c r="T204" s="247"/>
      <c r="U204" s="247"/>
      <c r="V204" s="245" t="str">
        <f t="shared" si="114"/>
        <v/>
      </c>
      <c r="W204" s="245" t="str">
        <f t="shared" si="115"/>
        <v/>
      </c>
      <c r="X204" s="245" t="str">
        <f t="shared" si="116"/>
        <v/>
      </c>
      <c r="Y204" s="245" t="str">
        <f t="shared" si="117"/>
        <v/>
      </c>
      <c r="Z204" s="249" t="str">
        <f t="shared" si="118"/>
        <v/>
      </c>
      <c r="AA204" s="250" t="str">
        <f t="shared" si="119"/>
        <v/>
      </c>
      <c r="AB204" s="250" t="str">
        <f t="shared" si="120"/>
        <v/>
      </c>
      <c r="AC204" s="251" t="str">
        <f t="shared" si="121"/>
        <v/>
      </c>
      <c r="AD204" s="252" t="str">
        <f>IF(OR(C204="",D204=""),"",IF(OR(10&lt;=S204,2.2&lt;F204),リスト!$B$3,IF(OR(D204=リスト!$A$2,F204&lt;0.9,S204&lt;=1.5),リスト!$B$4,リスト!$B$2)))</f>
        <v/>
      </c>
      <c r="AE204" s="253" t="str">
        <f>IF(OR(C204="",AD204=""),"",IF(N204="",リスト!$C$2,リスト!$C$3))</f>
        <v/>
      </c>
      <c r="AF204" s="254" t="str">
        <f>IF(OR(C204="",AD204=""),"",IF(D204&lt;=リスト!$A$5,リスト!$D$2,IF(D204=リスト!$A$6,リスト!$D$3,IF(D204=リスト!$A$7,リスト!$D$4,""))))</f>
        <v/>
      </c>
      <c r="AG204" s="255" t="str" cm="1">
        <f t="array" ref="AG204">IFERROR(INDEX(加味率リスト!$A$2:$J$25,MATCH(D204&amp;AF204,加味率リスト!$A$2:$A$25&amp;加味率リスト!$B$2:$B$25,0),10),"")</f>
        <v/>
      </c>
      <c r="AH204" s="256" t="str">
        <f>IF(S204="","",IF(S204&lt;3,リスト!$E$3,IF(S204&lt;5,リスト!$E$4,IF(S204&lt;7,リスト!$E$5,リスト!$E$6))))</f>
        <v/>
      </c>
      <c r="AI204" s="192" t="str">
        <f t="shared" si="122"/>
        <v/>
      </c>
      <c r="AJ204" s="193" t="str">
        <f t="shared" si="123"/>
        <v/>
      </c>
      <c r="AK204" s="141" t="str">
        <f t="shared" si="124"/>
        <v/>
      </c>
      <c r="AL204" s="194" t="str">
        <f>IFERROR(IF(AD204="","",IF(AE204=リスト!$C$2,"－",ROUND((3.142/4*E204^2*(N204+K204+J204+I204+H204)-3.142/4*(0.82^2*H204+(0.82^2+G204^2)/2*J204+G204^2*K204+(G204^2+E204^2)/2*N204))*(U204*V204+(R204-U204)*W204)/R204,2))),"")</f>
        <v/>
      </c>
      <c r="AM204" s="195" t="str">
        <f>IFERROR(IF(AD204="","",IF(AE204=リスト!$C$2,T204,T204+AL204)),"")</f>
        <v/>
      </c>
      <c r="AN204" s="195" t="str">
        <f>IFERROR(IF(AD204="","",IF(AE204=リスト!$C$2,3.142*E204*U204*AA204*V204*U204/2*TAN(X204/180*3.142),3.142*G204*U204*AA204*V204*U204/2*TAN(X204/180*3.142))),"")</f>
        <v/>
      </c>
      <c r="AO204" s="196" t="str">
        <f t="shared" si="127"/>
        <v/>
      </c>
      <c r="AP204" s="196" t="str">
        <f>IFERROR(IF(AE204=リスト!$C$2,(1-3.142*(E204/((E204+1)*2))^2)*(R204-(1-V204/(Z204+AC204*(W204-Z204)))*U204-(AN204+AM204)/(3.142*(Z204+AC204*(W204-Z204)))*(2/E204)^2)*100,AW204*(AX204-AY204)*100),"")</f>
        <v/>
      </c>
      <c r="AQ204" s="197" t="str">
        <f t="shared" si="128"/>
        <v/>
      </c>
      <c r="AR204" s="195" t="str">
        <f t="shared" si="129"/>
        <v/>
      </c>
      <c r="AS204" s="195" t="str">
        <f t="shared" si="130"/>
        <v/>
      </c>
      <c r="AT204" s="195" t="str">
        <f t="shared" si="131"/>
        <v/>
      </c>
      <c r="AU204" s="193" t="str">
        <f t="shared" si="132"/>
        <v/>
      </c>
      <c r="AV204" s="193" t="str">
        <f>IF(OR(AD204=リスト!$B$3,AD204=リスト!$B$5,許容浮上量&lt;AP204),AD204,リスト!$B$5)</f>
        <v/>
      </c>
      <c r="AW204" s="198" t="str">
        <f t="shared" si="133"/>
        <v/>
      </c>
      <c r="AX204" s="199" t="str">
        <f t="shared" si="134"/>
        <v/>
      </c>
      <c r="AY204" s="205" t="str">
        <f t="shared" si="135"/>
        <v/>
      </c>
      <c r="AZ204" s="204" t="str">
        <f>IF(OR(BO204=リスト!$B$3,BO204=リスト!$B$5,BO204=""),"","10^-2")</f>
        <v/>
      </c>
      <c r="BA204" s="200" t="str">
        <f>IF(OR(BO204=リスト!$B$3,BO204=リスト!$B$5,BO204=""),"",2)</f>
        <v/>
      </c>
      <c r="BB204" s="195" t="str">
        <f>IFERROR(IF(OR(BO204=リスト!$B$3,BO204=リスト!$B$5,BO204=""),"",V204*U204+(R204-U204)/2*(W204-Z204)),"")</f>
        <v/>
      </c>
      <c r="BC204" s="195" t="str">
        <f>IF(OR(BO204=リスト!$B$3,BO204=リスト!$B$5,BO204=""),"",40)</f>
        <v/>
      </c>
      <c r="BD204" s="195" t="str">
        <f t="shared" si="136"/>
        <v/>
      </c>
      <c r="BE204" s="195" t="str">
        <f t="shared" si="137"/>
        <v/>
      </c>
      <c r="BF204" s="195" t="str">
        <f t="shared" si="138"/>
        <v/>
      </c>
      <c r="BG204" s="195" t="str">
        <f>IF(OR(BO204=リスト!$B$3,BO204=リスト!$B$5,BO204=""),"",0.6)</f>
        <v/>
      </c>
      <c r="BH204" s="201" t="str">
        <f>IF(OR(BO204=リスト!$B$3,BO204=リスト!$B$5,BO204=""),"",AG204)</f>
        <v/>
      </c>
      <c r="BI204" s="195" t="str">
        <f>IF(OR(BO204=リスト!$B$3,BO204=リスト!$B$5,BO204=""),"",AM204)</f>
        <v/>
      </c>
      <c r="BJ204" s="195" t="str">
        <f>IF(OR(BO204=リスト!$B$3,BO204=リスト!$B$5,BO204=""),"",AN204)</f>
        <v/>
      </c>
      <c r="BK204" s="202" t="str">
        <f>IFERROR(IF(BM204=リスト!$C$2,(1-3.142*(E204/(2*(E204+1)))^2)*(R204-(1-AG204*V204/(Z204+AG204*BG204*(W204-Z204)))*U204-(AN204+AM204)/(3.142*(Z204+AG204*BG204*(W204-Z204)))*(2/E204)^2)*100,(AW204*(BV204-BX204)*100)),"")</f>
        <v/>
      </c>
      <c r="BL204" s="202" t="str">
        <f>IFERROR(IF(BM204=リスト!$C$2,(1-3.142*(E204/(2*(E204+1)))^2)*(R204-(1-AG204*V204/(Z204+AG204*BG204*(W204-Z204)))*U204-(AN204+BF204+AM204)/(3.142*(Z204+AG204*BG204*(W204-Z204)))*(2/E204)^2)*100,(AW204*(BV204-BW204)*100)),"")</f>
        <v/>
      </c>
      <c r="BM204" s="193" t="str">
        <f>IF(OR(BO204=リスト!$B$3,BO204=リスト!$B$5),"",AU204)</f>
        <v/>
      </c>
      <c r="BN204" s="196" t="str">
        <f>IF(OR(BO204=リスト!$B$3,BO204=リスト!$B$5),"",AF204)</f>
        <v/>
      </c>
      <c r="BO204" s="193" t="str">
        <f t="shared" si="139"/>
        <v/>
      </c>
      <c r="BP204" s="193" t="str">
        <f>IF(OR(BO204=リスト!$B$3,BO204=リスト!$B$5,BO204=""),"",IF(許容浮上量+1&lt;=BK204,リスト!$F$2,リスト!$F$3))</f>
        <v/>
      </c>
      <c r="BQ204" s="202" t="str">
        <f>IF(OR(BO204=リスト!$B$3,BO204=リスト!$B$5,BO204=""),"",20)</f>
        <v/>
      </c>
      <c r="BR204" s="195" t="str">
        <f t="shared" si="140"/>
        <v/>
      </c>
      <c r="BS204" s="195" t="str">
        <f t="shared" si="141"/>
        <v/>
      </c>
      <c r="BT204" s="198" t="str">
        <f t="shared" si="142"/>
        <v/>
      </c>
      <c r="BU204" s="198" t="str">
        <f t="shared" si="143"/>
        <v/>
      </c>
      <c r="BV204" s="198" t="str">
        <f t="shared" si="144"/>
        <v/>
      </c>
      <c r="BW204" s="198" t="str">
        <f t="shared" si="145"/>
        <v/>
      </c>
      <c r="BX204" s="205" t="str">
        <f t="shared" si="146"/>
        <v/>
      </c>
      <c r="BY204" s="206" t="str">
        <f>IFERROR(IF(CC204=リスト!$C$2,(CH204-BZ204/(100*CG204))/CI204*CJ204-AN204-AM204,(CH204-BZ204/(100*AW204))/CI204*CJ204-AN204-AM204),"")</f>
        <v/>
      </c>
      <c r="BZ204" s="196" t="str">
        <f>IF(OR(CE204=リスト!$B$3,CE204=リスト!$B$5,CF204=リスト!$F$3,CE204=""),"",許容浮上量)</f>
        <v/>
      </c>
      <c r="CA204" s="198" t="str">
        <f>IF(OR(CE204=リスト!$B$3,CE204=リスト!$B$5,CF204=リスト!$F$3,CE204=""),"",CK204)</f>
        <v/>
      </c>
      <c r="CB204" s="196" t="str">
        <f t="shared" si="147"/>
        <v/>
      </c>
      <c r="CC204" s="193" t="str">
        <f>IF(OR(CE204=リスト!$B$3,CE204=リスト!$B$5,CF204=リスト!$F$3,CE204=""),"",BM204)</f>
        <v/>
      </c>
      <c r="CD204" s="196" t="str">
        <f>IF(OR(CE204=リスト!$B$3,CE204=リスト!$B$5,CF204=リスト!$F$3,CE204=""),"",AH204)</f>
        <v/>
      </c>
      <c r="CE204" s="193" t="str">
        <f t="shared" si="125"/>
        <v/>
      </c>
      <c r="CF204" s="193" t="str">
        <f t="shared" si="126"/>
        <v/>
      </c>
      <c r="CG204" s="198" t="str">
        <f t="shared" si="148"/>
        <v/>
      </c>
      <c r="CH204" s="198" t="str">
        <f t="shared" si="149"/>
        <v/>
      </c>
      <c r="CI204" s="198" t="str">
        <f t="shared" si="150"/>
        <v/>
      </c>
      <c r="CJ204" s="198" t="str">
        <f t="shared" si="151"/>
        <v/>
      </c>
      <c r="CK204" s="205" t="str">
        <f t="shared" si="152"/>
        <v/>
      </c>
      <c r="CL204" s="204" t="str">
        <f>IF(AND(CE204=リスト!$B$4,CF204=リスト!$F$2),リスト!$B$3,CE204)</f>
        <v/>
      </c>
      <c r="CM204" s="193" t="str">
        <f>IF(CL204=リスト!$B$3,"",IF(CL204=リスト!$B$5,"("&amp;リスト!$F$3&amp;")",CF204))</f>
        <v/>
      </c>
      <c r="CN204" s="196" t="str">
        <f>IF(CL204=リスト!$B$3,"",AF204)</f>
        <v/>
      </c>
      <c r="CO204" s="196" t="str">
        <f>IF(OR(CL204=リスト!$B$3,CL204=リスト!$B$5,CL204=リスト!$B$4),"",CD204)</f>
        <v/>
      </c>
      <c r="CP204" s="196" t="str">
        <f>IF(OR(CL204=リスト!$B$3,CL204=リスト!$B$5),"",IF(CB204&lt;40,40,CB204))</f>
        <v/>
      </c>
      <c r="CQ204" s="203" t="str">
        <f>IF(CL204=リスト!$B$5,リスト!$G$2,"")</f>
        <v/>
      </c>
    </row>
    <row r="205" spans="2:95" ht="26.25" customHeight="1">
      <c r="B205" s="243">
        <v>142</v>
      </c>
      <c r="C205" s="244"/>
      <c r="D205" s="245"/>
      <c r="E205" s="246"/>
      <c r="F205" s="246"/>
      <c r="G205" s="247" t="str">
        <f>IF(AE205=リスト!$C$2,"－",IF(AE205=リスト!$C$3,1.05,""))</f>
        <v/>
      </c>
      <c r="H205" s="246"/>
      <c r="I205" s="246"/>
      <c r="J205" s="246"/>
      <c r="K205" s="246"/>
      <c r="L205" s="246"/>
      <c r="M205" s="246"/>
      <c r="N205" s="246"/>
      <c r="O205" s="246"/>
      <c r="P205" s="246"/>
      <c r="Q205" s="246"/>
      <c r="R205" s="248">
        <f t="shared" si="112"/>
        <v>0</v>
      </c>
      <c r="S205" s="247" t="str">
        <f t="shared" si="113"/>
        <v/>
      </c>
      <c r="T205" s="247"/>
      <c r="U205" s="247"/>
      <c r="V205" s="245" t="str">
        <f t="shared" si="114"/>
        <v/>
      </c>
      <c r="W205" s="245" t="str">
        <f t="shared" si="115"/>
        <v/>
      </c>
      <c r="X205" s="245" t="str">
        <f t="shared" si="116"/>
        <v/>
      </c>
      <c r="Y205" s="245" t="str">
        <f t="shared" si="117"/>
        <v/>
      </c>
      <c r="Z205" s="249" t="str">
        <f t="shared" si="118"/>
        <v/>
      </c>
      <c r="AA205" s="250" t="str">
        <f t="shared" si="119"/>
        <v/>
      </c>
      <c r="AB205" s="250" t="str">
        <f t="shared" si="120"/>
        <v/>
      </c>
      <c r="AC205" s="251" t="str">
        <f t="shared" si="121"/>
        <v/>
      </c>
      <c r="AD205" s="252" t="str">
        <f>IF(OR(C205="",D205=""),"",IF(OR(10&lt;=S205,2.2&lt;F205),リスト!$B$3,IF(OR(D205=リスト!$A$2,F205&lt;0.9,S205&lt;=1.5),リスト!$B$4,リスト!$B$2)))</f>
        <v/>
      </c>
      <c r="AE205" s="253" t="str">
        <f>IF(OR(C205="",AD205=""),"",IF(N205="",リスト!$C$2,リスト!$C$3))</f>
        <v/>
      </c>
      <c r="AF205" s="254" t="str">
        <f>IF(OR(C205="",AD205=""),"",IF(D205&lt;=リスト!$A$5,リスト!$D$2,IF(D205=リスト!$A$6,リスト!$D$3,IF(D205=リスト!$A$7,リスト!$D$4,""))))</f>
        <v/>
      </c>
      <c r="AG205" s="255" t="str" cm="1">
        <f t="array" ref="AG205">IFERROR(INDEX(加味率リスト!$A$2:$J$25,MATCH(D205&amp;AF205,加味率リスト!$A$2:$A$25&amp;加味率リスト!$B$2:$B$25,0),10),"")</f>
        <v/>
      </c>
      <c r="AH205" s="256" t="str">
        <f>IF(S205="","",IF(S205&lt;3,リスト!$E$3,IF(S205&lt;5,リスト!$E$4,IF(S205&lt;7,リスト!$E$5,リスト!$E$6))))</f>
        <v/>
      </c>
      <c r="AI205" s="192" t="str">
        <f t="shared" si="122"/>
        <v/>
      </c>
      <c r="AJ205" s="193" t="str">
        <f t="shared" si="123"/>
        <v/>
      </c>
      <c r="AK205" s="141" t="str">
        <f t="shared" si="124"/>
        <v/>
      </c>
      <c r="AL205" s="194" t="str">
        <f>IFERROR(IF(AD205="","",IF(AE205=リスト!$C$2,"－",ROUND((3.142/4*E205^2*(N205+K205+J205+I205+H205)-3.142/4*(0.82^2*H205+(0.82^2+G205^2)/2*J205+G205^2*K205+(G205^2+E205^2)/2*N205))*(U205*V205+(R205-U205)*W205)/R205,2))),"")</f>
        <v/>
      </c>
      <c r="AM205" s="195" t="str">
        <f>IFERROR(IF(AD205="","",IF(AE205=リスト!$C$2,T205,T205+AL205)),"")</f>
        <v/>
      </c>
      <c r="AN205" s="195" t="str">
        <f>IFERROR(IF(AD205="","",IF(AE205=リスト!$C$2,3.142*E205*U205*AA205*V205*U205/2*TAN(X205/180*3.142),3.142*G205*U205*AA205*V205*U205/2*TAN(X205/180*3.142))),"")</f>
        <v/>
      </c>
      <c r="AO205" s="196" t="str">
        <f t="shared" si="127"/>
        <v/>
      </c>
      <c r="AP205" s="196" t="str">
        <f>IFERROR(IF(AE205=リスト!$C$2,(1-3.142*(E205/((E205+1)*2))^2)*(R205-(1-V205/(Z205+AC205*(W205-Z205)))*U205-(AN205+AM205)/(3.142*(Z205+AC205*(W205-Z205)))*(2/E205)^2)*100,AW205*(AX205-AY205)*100),"")</f>
        <v/>
      </c>
      <c r="AQ205" s="197" t="str">
        <f t="shared" si="128"/>
        <v/>
      </c>
      <c r="AR205" s="195" t="str">
        <f t="shared" si="129"/>
        <v/>
      </c>
      <c r="AS205" s="195" t="str">
        <f t="shared" si="130"/>
        <v/>
      </c>
      <c r="AT205" s="195" t="str">
        <f t="shared" si="131"/>
        <v/>
      </c>
      <c r="AU205" s="193" t="str">
        <f t="shared" si="132"/>
        <v/>
      </c>
      <c r="AV205" s="193" t="str">
        <f>IF(OR(AD205=リスト!$B$3,AD205=リスト!$B$5,許容浮上量&lt;AP205),AD205,リスト!$B$5)</f>
        <v/>
      </c>
      <c r="AW205" s="198" t="str">
        <f t="shared" si="133"/>
        <v/>
      </c>
      <c r="AX205" s="199" t="str">
        <f t="shared" si="134"/>
        <v/>
      </c>
      <c r="AY205" s="205" t="str">
        <f t="shared" si="135"/>
        <v/>
      </c>
      <c r="AZ205" s="204" t="str">
        <f>IF(OR(BO205=リスト!$B$3,BO205=リスト!$B$5,BO205=""),"","10^-2")</f>
        <v/>
      </c>
      <c r="BA205" s="200" t="str">
        <f>IF(OR(BO205=リスト!$B$3,BO205=リスト!$B$5,BO205=""),"",2)</f>
        <v/>
      </c>
      <c r="BB205" s="195" t="str">
        <f>IFERROR(IF(OR(BO205=リスト!$B$3,BO205=リスト!$B$5,BO205=""),"",V205*U205+(R205-U205)/2*(W205-Z205)),"")</f>
        <v/>
      </c>
      <c r="BC205" s="195" t="str">
        <f>IF(OR(BO205=リスト!$B$3,BO205=リスト!$B$5,BO205=""),"",40)</f>
        <v/>
      </c>
      <c r="BD205" s="195" t="str">
        <f t="shared" si="136"/>
        <v/>
      </c>
      <c r="BE205" s="195" t="str">
        <f t="shared" si="137"/>
        <v/>
      </c>
      <c r="BF205" s="195" t="str">
        <f t="shared" si="138"/>
        <v/>
      </c>
      <c r="BG205" s="195" t="str">
        <f>IF(OR(BO205=リスト!$B$3,BO205=リスト!$B$5,BO205=""),"",0.6)</f>
        <v/>
      </c>
      <c r="BH205" s="201" t="str">
        <f>IF(OR(BO205=リスト!$B$3,BO205=リスト!$B$5,BO205=""),"",AG205)</f>
        <v/>
      </c>
      <c r="BI205" s="195" t="str">
        <f>IF(OR(BO205=リスト!$B$3,BO205=リスト!$B$5,BO205=""),"",AM205)</f>
        <v/>
      </c>
      <c r="BJ205" s="195" t="str">
        <f>IF(OR(BO205=リスト!$B$3,BO205=リスト!$B$5,BO205=""),"",AN205)</f>
        <v/>
      </c>
      <c r="BK205" s="202" t="str">
        <f>IFERROR(IF(BM205=リスト!$C$2,(1-3.142*(E205/(2*(E205+1)))^2)*(R205-(1-AG205*V205/(Z205+AG205*BG205*(W205-Z205)))*U205-(AN205+AM205)/(3.142*(Z205+AG205*BG205*(W205-Z205)))*(2/E205)^2)*100,(AW205*(BV205-BX205)*100)),"")</f>
        <v/>
      </c>
      <c r="BL205" s="202" t="str">
        <f>IFERROR(IF(BM205=リスト!$C$2,(1-3.142*(E205/(2*(E205+1)))^2)*(R205-(1-AG205*V205/(Z205+AG205*BG205*(W205-Z205)))*U205-(AN205+BF205+AM205)/(3.142*(Z205+AG205*BG205*(W205-Z205)))*(2/E205)^2)*100,(AW205*(BV205-BW205)*100)),"")</f>
        <v/>
      </c>
      <c r="BM205" s="193" t="str">
        <f>IF(OR(BO205=リスト!$B$3,BO205=リスト!$B$5),"",AU205)</f>
        <v/>
      </c>
      <c r="BN205" s="196" t="str">
        <f>IF(OR(BO205=リスト!$B$3,BO205=リスト!$B$5),"",AF205)</f>
        <v/>
      </c>
      <c r="BO205" s="193" t="str">
        <f t="shared" si="139"/>
        <v/>
      </c>
      <c r="BP205" s="193" t="str">
        <f>IF(OR(BO205=リスト!$B$3,BO205=リスト!$B$5,BO205=""),"",IF(許容浮上量+1&lt;=BK205,リスト!$F$2,リスト!$F$3))</f>
        <v/>
      </c>
      <c r="BQ205" s="202" t="str">
        <f>IF(OR(BO205=リスト!$B$3,BO205=リスト!$B$5,BO205=""),"",20)</f>
        <v/>
      </c>
      <c r="BR205" s="195" t="str">
        <f t="shared" si="140"/>
        <v/>
      </c>
      <c r="BS205" s="195" t="str">
        <f t="shared" si="141"/>
        <v/>
      </c>
      <c r="BT205" s="198" t="str">
        <f t="shared" si="142"/>
        <v/>
      </c>
      <c r="BU205" s="198" t="str">
        <f t="shared" si="143"/>
        <v/>
      </c>
      <c r="BV205" s="198" t="str">
        <f t="shared" si="144"/>
        <v/>
      </c>
      <c r="BW205" s="198" t="str">
        <f t="shared" si="145"/>
        <v/>
      </c>
      <c r="BX205" s="205" t="str">
        <f t="shared" si="146"/>
        <v/>
      </c>
      <c r="BY205" s="206" t="str">
        <f>IFERROR(IF(CC205=リスト!$C$2,(CH205-BZ205/(100*CG205))/CI205*CJ205-AN205-AM205,(CH205-BZ205/(100*AW205))/CI205*CJ205-AN205-AM205),"")</f>
        <v/>
      </c>
      <c r="BZ205" s="196" t="str">
        <f>IF(OR(CE205=リスト!$B$3,CE205=リスト!$B$5,CF205=リスト!$F$3,CE205=""),"",許容浮上量)</f>
        <v/>
      </c>
      <c r="CA205" s="198" t="str">
        <f>IF(OR(CE205=リスト!$B$3,CE205=リスト!$B$5,CF205=リスト!$F$3,CE205=""),"",CK205)</f>
        <v/>
      </c>
      <c r="CB205" s="196" t="str">
        <f t="shared" si="147"/>
        <v/>
      </c>
      <c r="CC205" s="193" t="str">
        <f>IF(OR(CE205=リスト!$B$3,CE205=リスト!$B$5,CF205=リスト!$F$3,CE205=""),"",BM205)</f>
        <v/>
      </c>
      <c r="CD205" s="196" t="str">
        <f>IF(OR(CE205=リスト!$B$3,CE205=リスト!$B$5,CF205=リスト!$F$3,CE205=""),"",AH205)</f>
        <v/>
      </c>
      <c r="CE205" s="193" t="str">
        <f t="shared" si="125"/>
        <v/>
      </c>
      <c r="CF205" s="193" t="str">
        <f t="shared" si="126"/>
        <v/>
      </c>
      <c r="CG205" s="198" t="str">
        <f t="shared" si="148"/>
        <v/>
      </c>
      <c r="CH205" s="198" t="str">
        <f t="shared" si="149"/>
        <v/>
      </c>
      <c r="CI205" s="198" t="str">
        <f t="shared" si="150"/>
        <v/>
      </c>
      <c r="CJ205" s="198" t="str">
        <f t="shared" si="151"/>
        <v/>
      </c>
      <c r="CK205" s="205" t="str">
        <f t="shared" si="152"/>
        <v/>
      </c>
      <c r="CL205" s="204" t="str">
        <f>IF(AND(CE205=リスト!$B$4,CF205=リスト!$F$2),リスト!$B$3,CE205)</f>
        <v/>
      </c>
      <c r="CM205" s="193" t="str">
        <f>IF(CL205=リスト!$B$3,"",IF(CL205=リスト!$B$5,"("&amp;リスト!$F$3&amp;")",CF205))</f>
        <v/>
      </c>
      <c r="CN205" s="196" t="str">
        <f>IF(CL205=リスト!$B$3,"",AF205)</f>
        <v/>
      </c>
      <c r="CO205" s="196" t="str">
        <f>IF(OR(CL205=リスト!$B$3,CL205=リスト!$B$5,CL205=リスト!$B$4),"",CD205)</f>
        <v/>
      </c>
      <c r="CP205" s="196" t="str">
        <f>IF(OR(CL205=リスト!$B$3,CL205=リスト!$B$5),"",IF(CB205&lt;40,40,CB205))</f>
        <v/>
      </c>
      <c r="CQ205" s="203" t="str">
        <f>IF(CL205=リスト!$B$5,リスト!$G$2,"")</f>
        <v/>
      </c>
    </row>
    <row r="206" spans="2:95" ht="26.25" customHeight="1">
      <c r="B206" s="243">
        <v>143</v>
      </c>
      <c r="C206" s="244"/>
      <c r="D206" s="245"/>
      <c r="E206" s="246"/>
      <c r="F206" s="246"/>
      <c r="G206" s="247" t="str">
        <f>IF(AE206=リスト!$C$2,"－",IF(AE206=リスト!$C$3,1.05,""))</f>
        <v/>
      </c>
      <c r="H206" s="246"/>
      <c r="I206" s="246"/>
      <c r="J206" s="246"/>
      <c r="K206" s="246"/>
      <c r="L206" s="246"/>
      <c r="M206" s="246"/>
      <c r="N206" s="246"/>
      <c r="O206" s="246"/>
      <c r="P206" s="246"/>
      <c r="Q206" s="246"/>
      <c r="R206" s="248">
        <f t="shared" si="112"/>
        <v>0</v>
      </c>
      <c r="S206" s="247" t="str">
        <f t="shared" si="113"/>
        <v/>
      </c>
      <c r="T206" s="247"/>
      <c r="U206" s="247"/>
      <c r="V206" s="245" t="str">
        <f t="shared" si="114"/>
        <v/>
      </c>
      <c r="W206" s="245" t="str">
        <f t="shared" si="115"/>
        <v/>
      </c>
      <c r="X206" s="245" t="str">
        <f t="shared" si="116"/>
        <v/>
      </c>
      <c r="Y206" s="245" t="str">
        <f t="shared" si="117"/>
        <v/>
      </c>
      <c r="Z206" s="249" t="str">
        <f t="shared" si="118"/>
        <v/>
      </c>
      <c r="AA206" s="250" t="str">
        <f t="shared" si="119"/>
        <v/>
      </c>
      <c r="AB206" s="250" t="str">
        <f t="shared" si="120"/>
        <v/>
      </c>
      <c r="AC206" s="251" t="str">
        <f t="shared" si="121"/>
        <v/>
      </c>
      <c r="AD206" s="252" t="str">
        <f>IF(OR(C206="",D206=""),"",IF(OR(10&lt;=S206,2.2&lt;F206),リスト!$B$3,IF(OR(D206=リスト!$A$2,F206&lt;0.9,S206&lt;=1.5),リスト!$B$4,リスト!$B$2)))</f>
        <v/>
      </c>
      <c r="AE206" s="253" t="str">
        <f>IF(OR(C206="",AD206=""),"",IF(N206="",リスト!$C$2,リスト!$C$3))</f>
        <v/>
      </c>
      <c r="AF206" s="254" t="str">
        <f>IF(OR(C206="",AD206=""),"",IF(D206&lt;=リスト!$A$5,リスト!$D$2,IF(D206=リスト!$A$6,リスト!$D$3,IF(D206=リスト!$A$7,リスト!$D$4,""))))</f>
        <v/>
      </c>
      <c r="AG206" s="255" t="str" cm="1">
        <f t="array" ref="AG206">IFERROR(INDEX(加味率リスト!$A$2:$J$25,MATCH(D206&amp;AF206,加味率リスト!$A$2:$A$25&amp;加味率リスト!$B$2:$B$25,0),10),"")</f>
        <v/>
      </c>
      <c r="AH206" s="256" t="str">
        <f>IF(S206="","",IF(S206&lt;3,リスト!$E$3,IF(S206&lt;5,リスト!$E$4,IF(S206&lt;7,リスト!$E$5,リスト!$E$6))))</f>
        <v/>
      </c>
      <c r="AI206" s="192" t="str">
        <f t="shared" si="122"/>
        <v/>
      </c>
      <c r="AJ206" s="193" t="str">
        <f t="shared" si="123"/>
        <v/>
      </c>
      <c r="AK206" s="141" t="str">
        <f t="shared" si="124"/>
        <v/>
      </c>
      <c r="AL206" s="194" t="str">
        <f>IFERROR(IF(AD206="","",IF(AE206=リスト!$C$2,"－",ROUND((3.142/4*E206^2*(N206+K206+J206+I206+H206)-3.142/4*(0.82^2*H206+(0.82^2+G206^2)/2*J206+G206^2*K206+(G206^2+E206^2)/2*N206))*(U206*V206+(R206-U206)*W206)/R206,2))),"")</f>
        <v/>
      </c>
      <c r="AM206" s="195" t="str">
        <f>IFERROR(IF(AD206="","",IF(AE206=リスト!$C$2,T206,T206+AL206)),"")</f>
        <v/>
      </c>
      <c r="AN206" s="195" t="str">
        <f>IFERROR(IF(AD206="","",IF(AE206=リスト!$C$2,3.142*E206*U206*AA206*V206*U206/2*TAN(X206/180*3.142),3.142*G206*U206*AA206*V206*U206/2*TAN(X206/180*3.142))),"")</f>
        <v/>
      </c>
      <c r="AO206" s="196" t="str">
        <f t="shared" si="127"/>
        <v/>
      </c>
      <c r="AP206" s="196" t="str">
        <f>IFERROR(IF(AE206=リスト!$C$2,(1-3.142*(E206/((E206+1)*2))^2)*(R206-(1-V206/(Z206+AC206*(W206-Z206)))*U206-(AN206+AM206)/(3.142*(Z206+AC206*(W206-Z206)))*(2/E206)^2)*100,AW206*(AX206-AY206)*100),"")</f>
        <v/>
      </c>
      <c r="AQ206" s="197" t="str">
        <f t="shared" si="128"/>
        <v/>
      </c>
      <c r="AR206" s="195" t="str">
        <f t="shared" si="129"/>
        <v/>
      </c>
      <c r="AS206" s="195" t="str">
        <f t="shared" si="130"/>
        <v/>
      </c>
      <c r="AT206" s="195" t="str">
        <f t="shared" si="131"/>
        <v/>
      </c>
      <c r="AU206" s="193" t="str">
        <f t="shared" si="132"/>
        <v/>
      </c>
      <c r="AV206" s="193" t="str">
        <f>IF(OR(AD206=リスト!$B$3,AD206=リスト!$B$5,許容浮上量&lt;AP206),AD206,リスト!$B$5)</f>
        <v/>
      </c>
      <c r="AW206" s="198" t="str">
        <f t="shared" si="133"/>
        <v/>
      </c>
      <c r="AX206" s="199" t="str">
        <f t="shared" si="134"/>
        <v/>
      </c>
      <c r="AY206" s="205" t="str">
        <f t="shared" si="135"/>
        <v/>
      </c>
      <c r="AZ206" s="204" t="str">
        <f>IF(OR(BO206=リスト!$B$3,BO206=リスト!$B$5,BO206=""),"","10^-2")</f>
        <v/>
      </c>
      <c r="BA206" s="200" t="str">
        <f>IF(OR(BO206=リスト!$B$3,BO206=リスト!$B$5,BO206=""),"",2)</f>
        <v/>
      </c>
      <c r="BB206" s="195" t="str">
        <f>IFERROR(IF(OR(BO206=リスト!$B$3,BO206=リスト!$B$5,BO206=""),"",V206*U206+(R206-U206)/2*(W206-Z206)),"")</f>
        <v/>
      </c>
      <c r="BC206" s="195" t="str">
        <f>IF(OR(BO206=リスト!$B$3,BO206=リスト!$B$5,BO206=""),"",40)</f>
        <v/>
      </c>
      <c r="BD206" s="195" t="str">
        <f t="shared" si="136"/>
        <v/>
      </c>
      <c r="BE206" s="195" t="str">
        <f t="shared" si="137"/>
        <v/>
      </c>
      <c r="BF206" s="195" t="str">
        <f t="shared" si="138"/>
        <v/>
      </c>
      <c r="BG206" s="195" t="str">
        <f>IF(OR(BO206=リスト!$B$3,BO206=リスト!$B$5,BO206=""),"",0.6)</f>
        <v/>
      </c>
      <c r="BH206" s="201" t="str">
        <f>IF(OR(BO206=リスト!$B$3,BO206=リスト!$B$5,BO206=""),"",AG206)</f>
        <v/>
      </c>
      <c r="BI206" s="195" t="str">
        <f>IF(OR(BO206=リスト!$B$3,BO206=リスト!$B$5,BO206=""),"",AM206)</f>
        <v/>
      </c>
      <c r="BJ206" s="195" t="str">
        <f>IF(OR(BO206=リスト!$B$3,BO206=リスト!$B$5,BO206=""),"",AN206)</f>
        <v/>
      </c>
      <c r="BK206" s="202" t="str">
        <f>IFERROR(IF(BM206=リスト!$C$2,(1-3.142*(E206/(2*(E206+1)))^2)*(R206-(1-AG206*V206/(Z206+AG206*BG206*(W206-Z206)))*U206-(AN206+AM206)/(3.142*(Z206+AG206*BG206*(W206-Z206)))*(2/E206)^2)*100,(AW206*(BV206-BX206)*100)),"")</f>
        <v/>
      </c>
      <c r="BL206" s="202" t="str">
        <f>IFERROR(IF(BM206=リスト!$C$2,(1-3.142*(E206/(2*(E206+1)))^2)*(R206-(1-AG206*V206/(Z206+AG206*BG206*(W206-Z206)))*U206-(AN206+BF206+AM206)/(3.142*(Z206+AG206*BG206*(W206-Z206)))*(2/E206)^2)*100,(AW206*(BV206-BW206)*100)),"")</f>
        <v/>
      </c>
      <c r="BM206" s="193" t="str">
        <f>IF(OR(BO206=リスト!$B$3,BO206=リスト!$B$5),"",AU206)</f>
        <v/>
      </c>
      <c r="BN206" s="196" t="str">
        <f>IF(OR(BO206=リスト!$B$3,BO206=リスト!$B$5),"",AF206)</f>
        <v/>
      </c>
      <c r="BO206" s="193" t="str">
        <f t="shared" si="139"/>
        <v/>
      </c>
      <c r="BP206" s="193" t="str">
        <f>IF(OR(BO206=リスト!$B$3,BO206=リスト!$B$5,BO206=""),"",IF(許容浮上量+1&lt;=BK206,リスト!$F$2,リスト!$F$3))</f>
        <v/>
      </c>
      <c r="BQ206" s="202" t="str">
        <f>IF(OR(BO206=リスト!$B$3,BO206=リスト!$B$5,BO206=""),"",20)</f>
        <v/>
      </c>
      <c r="BR206" s="195" t="str">
        <f t="shared" si="140"/>
        <v/>
      </c>
      <c r="BS206" s="195" t="str">
        <f t="shared" si="141"/>
        <v/>
      </c>
      <c r="BT206" s="198" t="str">
        <f t="shared" si="142"/>
        <v/>
      </c>
      <c r="BU206" s="198" t="str">
        <f t="shared" si="143"/>
        <v/>
      </c>
      <c r="BV206" s="198" t="str">
        <f t="shared" si="144"/>
        <v/>
      </c>
      <c r="BW206" s="198" t="str">
        <f t="shared" si="145"/>
        <v/>
      </c>
      <c r="BX206" s="205" t="str">
        <f t="shared" si="146"/>
        <v/>
      </c>
      <c r="BY206" s="206" t="str">
        <f>IFERROR(IF(CC206=リスト!$C$2,(CH206-BZ206/(100*CG206))/CI206*CJ206-AN206-AM206,(CH206-BZ206/(100*AW206))/CI206*CJ206-AN206-AM206),"")</f>
        <v/>
      </c>
      <c r="BZ206" s="196" t="str">
        <f>IF(OR(CE206=リスト!$B$3,CE206=リスト!$B$5,CF206=リスト!$F$3,CE206=""),"",許容浮上量)</f>
        <v/>
      </c>
      <c r="CA206" s="198" t="str">
        <f>IF(OR(CE206=リスト!$B$3,CE206=リスト!$B$5,CF206=リスト!$F$3,CE206=""),"",CK206)</f>
        <v/>
      </c>
      <c r="CB206" s="196" t="str">
        <f t="shared" si="147"/>
        <v/>
      </c>
      <c r="CC206" s="193" t="str">
        <f>IF(OR(CE206=リスト!$B$3,CE206=リスト!$B$5,CF206=リスト!$F$3,CE206=""),"",BM206)</f>
        <v/>
      </c>
      <c r="CD206" s="196" t="str">
        <f>IF(OR(CE206=リスト!$B$3,CE206=リスト!$B$5,CF206=リスト!$F$3,CE206=""),"",AH206)</f>
        <v/>
      </c>
      <c r="CE206" s="193" t="str">
        <f t="shared" si="125"/>
        <v/>
      </c>
      <c r="CF206" s="193" t="str">
        <f t="shared" si="126"/>
        <v/>
      </c>
      <c r="CG206" s="198" t="str">
        <f t="shared" si="148"/>
        <v/>
      </c>
      <c r="CH206" s="198" t="str">
        <f t="shared" si="149"/>
        <v/>
      </c>
      <c r="CI206" s="198" t="str">
        <f t="shared" si="150"/>
        <v/>
      </c>
      <c r="CJ206" s="198" t="str">
        <f t="shared" si="151"/>
        <v/>
      </c>
      <c r="CK206" s="205" t="str">
        <f t="shared" si="152"/>
        <v/>
      </c>
      <c r="CL206" s="204" t="str">
        <f>IF(AND(CE206=リスト!$B$4,CF206=リスト!$F$2),リスト!$B$3,CE206)</f>
        <v/>
      </c>
      <c r="CM206" s="193" t="str">
        <f>IF(CL206=リスト!$B$3,"",IF(CL206=リスト!$B$5,"("&amp;リスト!$F$3&amp;")",CF206))</f>
        <v/>
      </c>
      <c r="CN206" s="196" t="str">
        <f>IF(CL206=リスト!$B$3,"",AF206)</f>
        <v/>
      </c>
      <c r="CO206" s="196" t="str">
        <f>IF(OR(CL206=リスト!$B$3,CL206=リスト!$B$5,CL206=リスト!$B$4),"",CD206)</f>
        <v/>
      </c>
      <c r="CP206" s="196" t="str">
        <f>IF(OR(CL206=リスト!$B$3,CL206=リスト!$B$5),"",IF(CB206&lt;40,40,CB206))</f>
        <v/>
      </c>
      <c r="CQ206" s="203" t="str">
        <f>IF(CL206=リスト!$B$5,リスト!$G$2,"")</f>
        <v/>
      </c>
    </row>
    <row r="207" spans="2:95" ht="26.25" customHeight="1">
      <c r="B207" s="243">
        <v>144</v>
      </c>
      <c r="C207" s="244"/>
      <c r="D207" s="245"/>
      <c r="E207" s="246"/>
      <c r="F207" s="246"/>
      <c r="G207" s="247" t="str">
        <f>IF(AE207=リスト!$C$2,"－",IF(AE207=リスト!$C$3,1.05,""))</f>
        <v/>
      </c>
      <c r="H207" s="246"/>
      <c r="I207" s="246"/>
      <c r="J207" s="246"/>
      <c r="K207" s="246"/>
      <c r="L207" s="246"/>
      <c r="M207" s="246"/>
      <c r="N207" s="246"/>
      <c r="O207" s="246"/>
      <c r="P207" s="246"/>
      <c r="Q207" s="246"/>
      <c r="R207" s="248">
        <f t="shared" si="112"/>
        <v>0</v>
      </c>
      <c r="S207" s="247" t="str">
        <f t="shared" si="113"/>
        <v/>
      </c>
      <c r="T207" s="247"/>
      <c r="U207" s="247"/>
      <c r="V207" s="245" t="str">
        <f t="shared" si="114"/>
        <v/>
      </c>
      <c r="W207" s="245" t="str">
        <f t="shared" si="115"/>
        <v/>
      </c>
      <c r="X207" s="245" t="str">
        <f t="shared" si="116"/>
        <v/>
      </c>
      <c r="Y207" s="245" t="str">
        <f t="shared" si="117"/>
        <v/>
      </c>
      <c r="Z207" s="249" t="str">
        <f t="shared" si="118"/>
        <v/>
      </c>
      <c r="AA207" s="250" t="str">
        <f t="shared" si="119"/>
        <v/>
      </c>
      <c r="AB207" s="250" t="str">
        <f t="shared" si="120"/>
        <v/>
      </c>
      <c r="AC207" s="251" t="str">
        <f t="shared" si="121"/>
        <v/>
      </c>
      <c r="AD207" s="252" t="str">
        <f>IF(OR(C207="",D207=""),"",IF(OR(10&lt;=S207,2.2&lt;F207),リスト!$B$3,IF(OR(D207=リスト!$A$2,F207&lt;0.9,S207&lt;=1.5),リスト!$B$4,リスト!$B$2)))</f>
        <v/>
      </c>
      <c r="AE207" s="253" t="str">
        <f>IF(OR(C207="",AD207=""),"",IF(N207="",リスト!$C$2,リスト!$C$3))</f>
        <v/>
      </c>
      <c r="AF207" s="254" t="str">
        <f>IF(OR(C207="",AD207=""),"",IF(D207&lt;=リスト!$A$5,リスト!$D$2,IF(D207=リスト!$A$6,リスト!$D$3,IF(D207=リスト!$A$7,リスト!$D$4,""))))</f>
        <v/>
      </c>
      <c r="AG207" s="255" t="str" cm="1">
        <f t="array" ref="AG207">IFERROR(INDEX(加味率リスト!$A$2:$J$25,MATCH(D207&amp;AF207,加味率リスト!$A$2:$A$25&amp;加味率リスト!$B$2:$B$25,0),10),"")</f>
        <v/>
      </c>
      <c r="AH207" s="256" t="str">
        <f>IF(S207="","",IF(S207&lt;3,リスト!$E$3,IF(S207&lt;5,リスト!$E$4,IF(S207&lt;7,リスト!$E$5,リスト!$E$6))))</f>
        <v/>
      </c>
      <c r="AI207" s="192" t="str">
        <f t="shared" si="122"/>
        <v/>
      </c>
      <c r="AJ207" s="193" t="str">
        <f t="shared" si="123"/>
        <v/>
      </c>
      <c r="AK207" s="141" t="str">
        <f t="shared" si="124"/>
        <v/>
      </c>
      <c r="AL207" s="194" t="str">
        <f>IFERROR(IF(AD207="","",IF(AE207=リスト!$C$2,"－",ROUND((3.142/4*E207^2*(N207+K207+J207+I207+H207)-3.142/4*(0.82^2*H207+(0.82^2+G207^2)/2*J207+G207^2*K207+(G207^2+E207^2)/2*N207))*(U207*V207+(R207-U207)*W207)/R207,2))),"")</f>
        <v/>
      </c>
      <c r="AM207" s="195" t="str">
        <f>IFERROR(IF(AD207="","",IF(AE207=リスト!$C$2,T207,T207+AL207)),"")</f>
        <v/>
      </c>
      <c r="AN207" s="195" t="str">
        <f>IFERROR(IF(AD207="","",IF(AE207=リスト!$C$2,3.142*E207*U207*AA207*V207*U207/2*TAN(X207/180*3.142),3.142*G207*U207*AA207*V207*U207/2*TAN(X207/180*3.142))),"")</f>
        <v/>
      </c>
      <c r="AO207" s="196" t="str">
        <f t="shared" si="127"/>
        <v/>
      </c>
      <c r="AP207" s="196" t="str">
        <f>IFERROR(IF(AE207=リスト!$C$2,(1-3.142*(E207/((E207+1)*2))^2)*(R207-(1-V207/(Z207+AC207*(W207-Z207)))*U207-(AN207+AM207)/(3.142*(Z207+AC207*(W207-Z207)))*(2/E207)^2)*100,AW207*(AX207-AY207)*100),"")</f>
        <v/>
      </c>
      <c r="AQ207" s="197" t="str">
        <f t="shared" si="128"/>
        <v/>
      </c>
      <c r="AR207" s="195" t="str">
        <f t="shared" si="129"/>
        <v/>
      </c>
      <c r="AS207" s="195" t="str">
        <f t="shared" si="130"/>
        <v/>
      </c>
      <c r="AT207" s="195" t="str">
        <f t="shared" si="131"/>
        <v/>
      </c>
      <c r="AU207" s="193" t="str">
        <f t="shared" si="132"/>
        <v/>
      </c>
      <c r="AV207" s="193" t="str">
        <f>IF(OR(AD207=リスト!$B$3,AD207=リスト!$B$5,許容浮上量&lt;AP207),AD207,リスト!$B$5)</f>
        <v/>
      </c>
      <c r="AW207" s="198" t="str">
        <f t="shared" si="133"/>
        <v/>
      </c>
      <c r="AX207" s="199" t="str">
        <f t="shared" si="134"/>
        <v/>
      </c>
      <c r="AY207" s="205" t="str">
        <f t="shared" si="135"/>
        <v/>
      </c>
      <c r="AZ207" s="204" t="str">
        <f>IF(OR(BO207=リスト!$B$3,BO207=リスト!$B$5,BO207=""),"","10^-2")</f>
        <v/>
      </c>
      <c r="BA207" s="200" t="str">
        <f>IF(OR(BO207=リスト!$B$3,BO207=リスト!$B$5,BO207=""),"",2)</f>
        <v/>
      </c>
      <c r="BB207" s="195" t="str">
        <f>IFERROR(IF(OR(BO207=リスト!$B$3,BO207=リスト!$B$5,BO207=""),"",V207*U207+(R207-U207)/2*(W207-Z207)),"")</f>
        <v/>
      </c>
      <c r="BC207" s="195" t="str">
        <f>IF(OR(BO207=リスト!$B$3,BO207=リスト!$B$5,BO207=""),"",40)</f>
        <v/>
      </c>
      <c r="BD207" s="195" t="str">
        <f t="shared" si="136"/>
        <v/>
      </c>
      <c r="BE207" s="195" t="str">
        <f t="shared" si="137"/>
        <v/>
      </c>
      <c r="BF207" s="195" t="str">
        <f t="shared" si="138"/>
        <v/>
      </c>
      <c r="BG207" s="195" t="str">
        <f>IF(OR(BO207=リスト!$B$3,BO207=リスト!$B$5,BO207=""),"",0.6)</f>
        <v/>
      </c>
      <c r="BH207" s="201" t="str">
        <f>IF(OR(BO207=リスト!$B$3,BO207=リスト!$B$5,BO207=""),"",AG207)</f>
        <v/>
      </c>
      <c r="BI207" s="195" t="str">
        <f>IF(OR(BO207=リスト!$B$3,BO207=リスト!$B$5,BO207=""),"",AM207)</f>
        <v/>
      </c>
      <c r="BJ207" s="195" t="str">
        <f>IF(OR(BO207=リスト!$B$3,BO207=リスト!$B$5,BO207=""),"",AN207)</f>
        <v/>
      </c>
      <c r="BK207" s="202" t="str">
        <f>IFERROR(IF(BM207=リスト!$C$2,(1-3.142*(E207/(2*(E207+1)))^2)*(R207-(1-AG207*V207/(Z207+AG207*BG207*(W207-Z207)))*U207-(AN207+AM207)/(3.142*(Z207+AG207*BG207*(W207-Z207)))*(2/E207)^2)*100,(AW207*(BV207-BX207)*100)),"")</f>
        <v/>
      </c>
      <c r="BL207" s="202" t="str">
        <f>IFERROR(IF(BM207=リスト!$C$2,(1-3.142*(E207/(2*(E207+1)))^2)*(R207-(1-AG207*V207/(Z207+AG207*BG207*(W207-Z207)))*U207-(AN207+BF207+AM207)/(3.142*(Z207+AG207*BG207*(W207-Z207)))*(2/E207)^2)*100,(AW207*(BV207-BW207)*100)),"")</f>
        <v/>
      </c>
      <c r="BM207" s="193" t="str">
        <f>IF(OR(BO207=リスト!$B$3,BO207=リスト!$B$5),"",AU207)</f>
        <v/>
      </c>
      <c r="BN207" s="196" t="str">
        <f>IF(OR(BO207=リスト!$B$3,BO207=リスト!$B$5),"",AF207)</f>
        <v/>
      </c>
      <c r="BO207" s="193" t="str">
        <f t="shared" si="139"/>
        <v/>
      </c>
      <c r="BP207" s="193" t="str">
        <f>IF(OR(BO207=リスト!$B$3,BO207=リスト!$B$5,BO207=""),"",IF(許容浮上量+1&lt;=BK207,リスト!$F$2,リスト!$F$3))</f>
        <v/>
      </c>
      <c r="BQ207" s="202" t="str">
        <f>IF(OR(BO207=リスト!$B$3,BO207=リスト!$B$5,BO207=""),"",20)</f>
        <v/>
      </c>
      <c r="BR207" s="195" t="str">
        <f t="shared" si="140"/>
        <v/>
      </c>
      <c r="BS207" s="195" t="str">
        <f t="shared" si="141"/>
        <v/>
      </c>
      <c r="BT207" s="198" t="str">
        <f t="shared" si="142"/>
        <v/>
      </c>
      <c r="BU207" s="198" t="str">
        <f t="shared" si="143"/>
        <v/>
      </c>
      <c r="BV207" s="198" t="str">
        <f t="shared" si="144"/>
        <v/>
      </c>
      <c r="BW207" s="198" t="str">
        <f t="shared" si="145"/>
        <v/>
      </c>
      <c r="BX207" s="205" t="str">
        <f t="shared" si="146"/>
        <v/>
      </c>
      <c r="BY207" s="206" t="str">
        <f>IFERROR(IF(CC207=リスト!$C$2,(CH207-BZ207/(100*CG207))/CI207*CJ207-AN207-AM207,(CH207-BZ207/(100*AW207))/CI207*CJ207-AN207-AM207),"")</f>
        <v/>
      </c>
      <c r="BZ207" s="196" t="str">
        <f>IF(OR(CE207=リスト!$B$3,CE207=リスト!$B$5,CF207=リスト!$F$3,CE207=""),"",許容浮上量)</f>
        <v/>
      </c>
      <c r="CA207" s="198" t="str">
        <f>IF(OR(CE207=リスト!$B$3,CE207=リスト!$B$5,CF207=リスト!$F$3,CE207=""),"",CK207)</f>
        <v/>
      </c>
      <c r="CB207" s="196" t="str">
        <f t="shared" si="147"/>
        <v/>
      </c>
      <c r="CC207" s="193" t="str">
        <f>IF(OR(CE207=リスト!$B$3,CE207=リスト!$B$5,CF207=リスト!$F$3,CE207=""),"",BM207)</f>
        <v/>
      </c>
      <c r="CD207" s="196" t="str">
        <f>IF(OR(CE207=リスト!$B$3,CE207=リスト!$B$5,CF207=リスト!$F$3,CE207=""),"",AH207)</f>
        <v/>
      </c>
      <c r="CE207" s="193" t="str">
        <f t="shared" si="125"/>
        <v/>
      </c>
      <c r="CF207" s="193" t="str">
        <f t="shared" si="126"/>
        <v/>
      </c>
      <c r="CG207" s="198" t="str">
        <f t="shared" si="148"/>
        <v/>
      </c>
      <c r="CH207" s="198" t="str">
        <f t="shared" si="149"/>
        <v/>
      </c>
      <c r="CI207" s="198" t="str">
        <f t="shared" si="150"/>
        <v/>
      </c>
      <c r="CJ207" s="198" t="str">
        <f t="shared" si="151"/>
        <v/>
      </c>
      <c r="CK207" s="205" t="str">
        <f t="shared" si="152"/>
        <v/>
      </c>
      <c r="CL207" s="204" t="str">
        <f>IF(AND(CE207=リスト!$B$4,CF207=リスト!$F$2),リスト!$B$3,CE207)</f>
        <v/>
      </c>
      <c r="CM207" s="193" t="str">
        <f>IF(CL207=リスト!$B$3,"",IF(CL207=リスト!$B$5,"("&amp;リスト!$F$3&amp;")",CF207))</f>
        <v/>
      </c>
      <c r="CN207" s="196" t="str">
        <f>IF(CL207=リスト!$B$3,"",AF207)</f>
        <v/>
      </c>
      <c r="CO207" s="196" t="str">
        <f>IF(OR(CL207=リスト!$B$3,CL207=リスト!$B$5,CL207=リスト!$B$4),"",CD207)</f>
        <v/>
      </c>
      <c r="CP207" s="196" t="str">
        <f>IF(OR(CL207=リスト!$B$3,CL207=リスト!$B$5),"",IF(CB207&lt;40,40,CB207))</f>
        <v/>
      </c>
      <c r="CQ207" s="203" t="str">
        <f>IF(CL207=リスト!$B$5,リスト!$G$2,"")</f>
        <v/>
      </c>
    </row>
    <row r="208" spans="2:95" ht="26.25" customHeight="1">
      <c r="B208" s="243">
        <v>145</v>
      </c>
      <c r="C208" s="244"/>
      <c r="D208" s="245"/>
      <c r="E208" s="246"/>
      <c r="F208" s="246"/>
      <c r="G208" s="247" t="str">
        <f>IF(AE208=リスト!$C$2,"－",IF(AE208=リスト!$C$3,1.05,""))</f>
        <v/>
      </c>
      <c r="H208" s="246"/>
      <c r="I208" s="246"/>
      <c r="J208" s="246"/>
      <c r="K208" s="246"/>
      <c r="L208" s="246"/>
      <c r="M208" s="246"/>
      <c r="N208" s="246"/>
      <c r="O208" s="246"/>
      <c r="P208" s="246"/>
      <c r="Q208" s="246"/>
      <c r="R208" s="248">
        <f t="shared" si="112"/>
        <v>0</v>
      </c>
      <c r="S208" s="247" t="str">
        <f t="shared" si="113"/>
        <v/>
      </c>
      <c r="T208" s="247"/>
      <c r="U208" s="247"/>
      <c r="V208" s="245" t="str">
        <f t="shared" si="114"/>
        <v/>
      </c>
      <c r="W208" s="245" t="str">
        <f t="shared" si="115"/>
        <v/>
      </c>
      <c r="X208" s="245" t="str">
        <f t="shared" si="116"/>
        <v/>
      </c>
      <c r="Y208" s="245" t="str">
        <f t="shared" si="117"/>
        <v/>
      </c>
      <c r="Z208" s="249" t="str">
        <f t="shared" si="118"/>
        <v/>
      </c>
      <c r="AA208" s="250" t="str">
        <f t="shared" si="119"/>
        <v/>
      </c>
      <c r="AB208" s="250" t="str">
        <f t="shared" si="120"/>
        <v/>
      </c>
      <c r="AC208" s="251" t="str">
        <f t="shared" si="121"/>
        <v/>
      </c>
      <c r="AD208" s="252" t="str">
        <f>IF(OR(C208="",D208=""),"",IF(OR(10&lt;=S208,2.2&lt;F208),リスト!$B$3,IF(OR(D208=リスト!$A$2,F208&lt;0.9,S208&lt;=1.5),リスト!$B$4,リスト!$B$2)))</f>
        <v/>
      </c>
      <c r="AE208" s="253" t="str">
        <f>IF(OR(C208="",AD208=""),"",IF(N208="",リスト!$C$2,リスト!$C$3))</f>
        <v/>
      </c>
      <c r="AF208" s="254" t="str">
        <f>IF(OR(C208="",AD208=""),"",IF(D208&lt;=リスト!$A$5,リスト!$D$2,IF(D208=リスト!$A$6,リスト!$D$3,IF(D208=リスト!$A$7,リスト!$D$4,""))))</f>
        <v/>
      </c>
      <c r="AG208" s="255" t="str" cm="1">
        <f t="array" ref="AG208">IFERROR(INDEX(加味率リスト!$A$2:$J$25,MATCH(D208&amp;AF208,加味率リスト!$A$2:$A$25&amp;加味率リスト!$B$2:$B$25,0),10),"")</f>
        <v/>
      </c>
      <c r="AH208" s="256" t="str">
        <f>IF(S208="","",IF(S208&lt;3,リスト!$E$3,IF(S208&lt;5,リスト!$E$4,IF(S208&lt;7,リスト!$E$5,リスト!$E$6))))</f>
        <v/>
      </c>
      <c r="AI208" s="192" t="str">
        <f t="shared" si="122"/>
        <v/>
      </c>
      <c r="AJ208" s="193" t="str">
        <f t="shared" si="123"/>
        <v/>
      </c>
      <c r="AK208" s="141" t="str">
        <f t="shared" si="124"/>
        <v/>
      </c>
      <c r="AL208" s="194" t="str">
        <f>IFERROR(IF(AD208="","",IF(AE208=リスト!$C$2,"－",ROUND((3.142/4*E208^2*(N208+K208+J208+I208+H208)-3.142/4*(0.82^2*H208+(0.82^2+G208^2)/2*J208+G208^2*K208+(G208^2+E208^2)/2*N208))*(U208*V208+(R208-U208)*W208)/R208,2))),"")</f>
        <v/>
      </c>
      <c r="AM208" s="195" t="str">
        <f>IFERROR(IF(AD208="","",IF(AE208=リスト!$C$2,T208,T208+AL208)),"")</f>
        <v/>
      </c>
      <c r="AN208" s="195" t="str">
        <f>IFERROR(IF(AD208="","",IF(AE208=リスト!$C$2,3.142*E208*U208*AA208*V208*U208/2*TAN(X208/180*3.142),3.142*G208*U208*AA208*V208*U208/2*TAN(X208/180*3.142))),"")</f>
        <v/>
      </c>
      <c r="AO208" s="196" t="str">
        <f t="shared" si="127"/>
        <v/>
      </c>
      <c r="AP208" s="196" t="str">
        <f>IFERROR(IF(AE208=リスト!$C$2,(1-3.142*(E208/((E208+1)*2))^2)*(R208-(1-V208/(Z208+AC208*(W208-Z208)))*U208-(AN208+AM208)/(3.142*(Z208+AC208*(W208-Z208)))*(2/E208)^2)*100,AW208*(AX208-AY208)*100),"")</f>
        <v/>
      </c>
      <c r="AQ208" s="197" t="str">
        <f t="shared" si="128"/>
        <v/>
      </c>
      <c r="AR208" s="195" t="str">
        <f t="shared" si="129"/>
        <v/>
      </c>
      <c r="AS208" s="195" t="str">
        <f t="shared" si="130"/>
        <v/>
      </c>
      <c r="AT208" s="195" t="str">
        <f t="shared" si="131"/>
        <v/>
      </c>
      <c r="AU208" s="193" t="str">
        <f t="shared" si="132"/>
        <v/>
      </c>
      <c r="AV208" s="193" t="str">
        <f>IF(OR(AD208=リスト!$B$3,AD208=リスト!$B$5,許容浮上量&lt;AP208),AD208,リスト!$B$5)</f>
        <v/>
      </c>
      <c r="AW208" s="198" t="str">
        <f t="shared" si="133"/>
        <v/>
      </c>
      <c r="AX208" s="199" t="str">
        <f t="shared" si="134"/>
        <v/>
      </c>
      <c r="AY208" s="205" t="str">
        <f t="shared" si="135"/>
        <v/>
      </c>
      <c r="AZ208" s="204" t="str">
        <f>IF(OR(BO208=リスト!$B$3,BO208=リスト!$B$5,BO208=""),"","10^-2")</f>
        <v/>
      </c>
      <c r="BA208" s="200" t="str">
        <f>IF(OR(BO208=リスト!$B$3,BO208=リスト!$B$5,BO208=""),"",2)</f>
        <v/>
      </c>
      <c r="BB208" s="195" t="str">
        <f>IFERROR(IF(OR(BO208=リスト!$B$3,BO208=リスト!$B$5,BO208=""),"",V208*U208+(R208-U208)/2*(W208-Z208)),"")</f>
        <v/>
      </c>
      <c r="BC208" s="195" t="str">
        <f>IF(OR(BO208=リスト!$B$3,BO208=リスト!$B$5,BO208=""),"",40)</f>
        <v/>
      </c>
      <c r="BD208" s="195" t="str">
        <f t="shared" si="136"/>
        <v/>
      </c>
      <c r="BE208" s="195" t="str">
        <f t="shared" si="137"/>
        <v/>
      </c>
      <c r="BF208" s="195" t="str">
        <f t="shared" si="138"/>
        <v/>
      </c>
      <c r="BG208" s="195" t="str">
        <f>IF(OR(BO208=リスト!$B$3,BO208=リスト!$B$5,BO208=""),"",0.6)</f>
        <v/>
      </c>
      <c r="BH208" s="201" t="str">
        <f>IF(OR(BO208=リスト!$B$3,BO208=リスト!$B$5,BO208=""),"",AG208)</f>
        <v/>
      </c>
      <c r="BI208" s="195" t="str">
        <f>IF(OR(BO208=リスト!$B$3,BO208=リスト!$B$5,BO208=""),"",AM208)</f>
        <v/>
      </c>
      <c r="BJ208" s="195" t="str">
        <f>IF(OR(BO208=リスト!$B$3,BO208=リスト!$B$5,BO208=""),"",AN208)</f>
        <v/>
      </c>
      <c r="BK208" s="202" t="str">
        <f>IFERROR(IF(BM208=リスト!$C$2,(1-3.142*(E208/(2*(E208+1)))^2)*(R208-(1-AG208*V208/(Z208+AG208*BG208*(W208-Z208)))*U208-(AN208+AM208)/(3.142*(Z208+AG208*BG208*(W208-Z208)))*(2/E208)^2)*100,(AW208*(BV208-BX208)*100)),"")</f>
        <v/>
      </c>
      <c r="BL208" s="202" t="str">
        <f>IFERROR(IF(BM208=リスト!$C$2,(1-3.142*(E208/(2*(E208+1)))^2)*(R208-(1-AG208*V208/(Z208+AG208*BG208*(W208-Z208)))*U208-(AN208+BF208+AM208)/(3.142*(Z208+AG208*BG208*(W208-Z208)))*(2/E208)^2)*100,(AW208*(BV208-BW208)*100)),"")</f>
        <v/>
      </c>
      <c r="BM208" s="193" t="str">
        <f>IF(OR(BO208=リスト!$B$3,BO208=リスト!$B$5),"",AU208)</f>
        <v/>
      </c>
      <c r="BN208" s="196" t="str">
        <f>IF(OR(BO208=リスト!$B$3,BO208=リスト!$B$5),"",AF208)</f>
        <v/>
      </c>
      <c r="BO208" s="193" t="str">
        <f t="shared" si="139"/>
        <v/>
      </c>
      <c r="BP208" s="193" t="str">
        <f>IF(OR(BO208=リスト!$B$3,BO208=リスト!$B$5,BO208=""),"",IF(許容浮上量+1&lt;=BK208,リスト!$F$2,リスト!$F$3))</f>
        <v/>
      </c>
      <c r="BQ208" s="202" t="str">
        <f>IF(OR(BO208=リスト!$B$3,BO208=リスト!$B$5,BO208=""),"",20)</f>
        <v/>
      </c>
      <c r="BR208" s="195" t="str">
        <f t="shared" si="140"/>
        <v/>
      </c>
      <c r="BS208" s="195" t="str">
        <f t="shared" si="141"/>
        <v/>
      </c>
      <c r="BT208" s="198" t="str">
        <f t="shared" si="142"/>
        <v/>
      </c>
      <c r="BU208" s="198" t="str">
        <f t="shared" si="143"/>
        <v/>
      </c>
      <c r="BV208" s="198" t="str">
        <f t="shared" si="144"/>
        <v/>
      </c>
      <c r="BW208" s="198" t="str">
        <f t="shared" si="145"/>
        <v/>
      </c>
      <c r="BX208" s="205" t="str">
        <f t="shared" si="146"/>
        <v/>
      </c>
      <c r="BY208" s="206" t="str">
        <f>IFERROR(IF(CC208=リスト!$C$2,(CH208-BZ208/(100*CG208))/CI208*CJ208-AN208-AM208,(CH208-BZ208/(100*AW208))/CI208*CJ208-AN208-AM208),"")</f>
        <v/>
      </c>
      <c r="BZ208" s="196" t="str">
        <f>IF(OR(CE208=リスト!$B$3,CE208=リスト!$B$5,CF208=リスト!$F$3,CE208=""),"",許容浮上量)</f>
        <v/>
      </c>
      <c r="CA208" s="198" t="str">
        <f>IF(OR(CE208=リスト!$B$3,CE208=リスト!$B$5,CF208=リスト!$F$3,CE208=""),"",CK208)</f>
        <v/>
      </c>
      <c r="CB208" s="196" t="str">
        <f t="shared" si="147"/>
        <v/>
      </c>
      <c r="CC208" s="193" t="str">
        <f>IF(OR(CE208=リスト!$B$3,CE208=リスト!$B$5,CF208=リスト!$F$3,CE208=""),"",BM208)</f>
        <v/>
      </c>
      <c r="CD208" s="196" t="str">
        <f>IF(OR(CE208=リスト!$B$3,CE208=リスト!$B$5,CF208=リスト!$F$3,CE208=""),"",AH208)</f>
        <v/>
      </c>
      <c r="CE208" s="193" t="str">
        <f t="shared" si="125"/>
        <v/>
      </c>
      <c r="CF208" s="193" t="str">
        <f t="shared" si="126"/>
        <v/>
      </c>
      <c r="CG208" s="198" t="str">
        <f t="shared" si="148"/>
        <v/>
      </c>
      <c r="CH208" s="198" t="str">
        <f t="shared" si="149"/>
        <v/>
      </c>
      <c r="CI208" s="198" t="str">
        <f t="shared" si="150"/>
        <v/>
      </c>
      <c r="CJ208" s="198" t="str">
        <f t="shared" si="151"/>
        <v/>
      </c>
      <c r="CK208" s="205" t="str">
        <f t="shared" si="152"/>
        <v/>
      </c>
      <c r="CL208" s="204" t="str">
        <f>IF(AND(CE208=リスト!$B$4,CF208=リスト!$F$2),リスト!$B$3,CE208)</f>
        <v/>
      </c>
      <c r="CM208" s="193" t="str">
        <f>IF(CL208=リスト!$B$3,"",IF(CL208=リスト!$B$5,"("&amp;リスト!$F$3&amp;")",CF208))</f>
        <v/>
      </c>
      <c r="CN208" s="196" t="str">
        <f>IF(CL208=リスト!$B$3,"",AF208)</f>
        <v/>
      </c>
      <c r="CO208" s="196" t="str">
        <f>IF(OR(CL208=リスト!$B$3,CL208=リスト!$B$5,CL208=リスト!$B$4),"",CD208)</f>
        <v/>
      </c>
      <c r="CP208" s="196" t="str">
        <f>IF(OR(CL208=リスト!$B$3,CL208=リスト!$B$5),"",IF(CB208&lt;40,40,CB208))</f>
        <v/>
      </c>
      <c r="CQ208" s="203" t="str">
        <f>IF(CL208=リスト!$B$5,リスト!$G$2,"")</f>
        <v/>
      </c>
    </row>
    <row r="209" spans="2:95" ht="26.25" customHeight="1">
      <c r="B209" s="243">
        <v>146</v>
      </c>
      <c r="C209" s="244"/>
      <c r="D209" s="245"/>
      <c r="E209" s="246"/>
      <c r="F209" s="246"/>
      <c r="G209" s="247" t="str">
        <f>IF(AE209=リスト!$C$2,"－",IF(AE209=リスト!$C$3,1.05,""))</f>
        <v/>
      </c>
      <c r="H209" s="246"/>
      <c r="I209" s="246"/>
      <c r="J209" s="246"/>
      <c r="K209" s="246"/>
      <c r="L209" s="246"/>
      <c r="M209" s="246"/>
      <c r="N209" s="246"/>
      <c r="O209" s="246"/>
      <c r="P209" s="246"/>
      <c r="Q209" s="246"/>
      <c r="R209" s="248">
        <f t="shared" si="112"/>
        <v>0</v>
      </c>
      <c r="S209" s="247" t="str">
        <f t="shared" si="113"/>
        <v/>
      </c>
      <c r="T209" s="247"/>
      <c r="U209" s="247"/>
      <c r="V209" s="245" t="str">
        <f t="shared" si="114"/>
        <v/>
      </c>
      <c r="W209" s="245" t="str">
        <f t="shared" si="115"/>
        <v/>
      </c>
      <c r="X209" s="245" t="str">
        <f t="shared" si="116"/>
        <v/>
      </c>
      <c r="Y209" s="245" t="str">
        <f t="shared" si="117"/>
        <v/>
      </c>
      <c r="Z209" s="249" t="str">
        <f t="shared" si="118"/>
        <v/>
      </c>
      <c r="AA209" s="250" t="str">
        <f t="shared" si="119"/>
        <v/>
      </c>
      <c r="AB209" s="250" t="str">
        <f t="shared" si="120"/>
        <v/>
      </c>
      <c r="AC209" s="251" t="str">
        <f t="shared" si="121"/>
        <v/>
      </c>
      <c r="AD209" s="252" t="str">
        <f>IF(OR(C209="",D209=""),"",IF(OR(10&lt;=S209,2.2&lt;F209),リスト!$B$3,IF(OR(D209=リスト!$A$2,F209&lt;0.9,S209&lt;=1.5),リスト!$B$4,リスト!$B$2)))</f>
        <v/>
      </c>
      <c r="AE209" s="253" t="str">
        <f>IF(OR(C209="",AD209=""),"",IF(N209="",リスト!$C$2,リスト!$C$3))</f>
        <v/>
      </c>
      <c r="AF209" s="254" t="str">
        <f>IF(OR(C209="",AD209=""),"",IF(D209&lt;=リスト!$A$5,リスト!$D$2,IF(D209=リスト!$A$6,リスト!$D$3,IF(D209=リスト!$A$7,リスト!$D$4,""))))</f>
        <v/>
      </c>
      <c r="AG209" s="255" t="str" cm="1">
        <f t="array" ref="AG209">IFERROR(INDEX(加味率リスト!$A$2:$J$25,MATCH(D209&amp;AF209,加味率リスト!$A$2:$A$25&amp;加味率リスト!$B$2:$B$25,0),10),"")</f>
        <v/>
      </c>
      <c r="AH209" s="256" t="str">
        <f>IF(S209="","",IF(S209&lt;3,リスト!$E$3,IF(S209&lt;5,リスト!$E$4,IF(S209&lt;7,リスト!$E$5,リスト!$E$6))))</f>
        <v/>
      </c>
      <c r="AI209" s="192" t="str">
        <f t="shared" si="122"/>
        <v/>
      </c>
      <c r="AJ209" s="193" t="str">
        <f t="shared" si="123"/>
        <v/>
      </c>
      <c r="AK209" s="141" t="str">
        <f t="shared" si="124"/>
        <v/>
      </c>
      <c r="AL209" s="194" t="str">
        <f>IFERROR(IF(AD209="","",IF(AE209=リスト!$C$2,"－",ROUND((3.142/4*E209^2*(N209+K209+J209+I209+H209)-3.142/4*(0.82^2*H209+(0.82^2+G209^2)/2*J209+G209^2*K209+(G209^2+E209^2)/2*N209))*(U209*V209+(R209-U209)*W209)/R209,2))),"")</f>
        <v/>
      </c>
      <c r="AM209" s="195" t="str">
        <f>IFERROR(IF(AD209="","",IF(AE209=リスト!$C$2,T209,T209+AL209)),"")</f>
        <v/>
      </c>
      <c r="AN209" s="195" t="str">
        <f>IFERROR(IF(AD209="","",IF(AE209=リスト!$C$2,3.142*E209*U209*AA209*V209*U209/2*TAN(X209/180*3.142),3.142*G209*U209*AA209*V209*U209/2*TAN(X209/180*3.142))),"")</f>
        <v/>
      </c>
      <c r="AO209" s="196" t="str">
        <f t="shared" si="127"/>
        <v/>
      </c>
      <c r="AP209" s="196" t="str">
        <f>IFERROR(IF(AE209=リスト!$C$2,(1-3.142*(E209/((E209+1)*2))^2)*(R209-(1-V209/(Z209+AC209*(W209-Z209)))*U209-(AN209+AM209)/(3.142*(Z209+AC209*(W209-Z209)))*(2/E209)^2)*100,AW209*(AX209-AY209)*100),"")</f>
        <v/>
      </c>
      <c r="AQ209" s="197" t="str">
        <f t="shared" si="128"/>
        <v/>
      </c>
      <c r="AR209" s="195" t="str">
        <f t="shared" si="129"/>
        <v/>
      </c>
      <c r="AS209" s="195" t="str">
        <f t="shared" si="130"/>
        <v/>
      </c>
      <c r="AT209" s="195" t="str">
        <f t="shared" si="131"/>
        <v/>
      </c>
      <c r="AU209" s="193" t="str">
        <f t="shared" si="132"/>
        <v/>
      </c>
      <c r="AV209" s="193" t="str">
        <f>IF(OR(AD209=リスト!$B$3,AD209=リスト!$B$5,許容浮上量&lt;AP209),AD209,リスト!$B$5)</f>
        <v/>
      </c>
      <c r="AW209" s="198" t="str">
        <f t="shared" si="133"/>
        <v/>
      </c>
      <c r="AX209" s="199" t="str">
        <f t="shared" si="134"/>
        <v/>
      </c>
      <c r="AY209" s="205" t="str">
        <f t="shared" si="135"/>
        <v/>
      </c>
      <c r="AZ209" s="204" t="str">
        <f>IF(OR(BO209=リスト!$B$3,BO209=リスト!$B$5,BO209=""),"","10^-2")</f>
        <v/>
      </c>
      <c r="BA209" s="200" t="str">
        <f>IF(OR(BO209=リスト!$B$3,BO209=リスト!$B$5,BO209=""),"",2)</f>
        <v/>
      </c>
      <c r="BB209" s="195" t="str">
        <f>IFERROR(IF(OR(BO209=リスト!$B$3,BO209=リスト!$B$5,BO209=""),"",V209*U209+(R209-U209)/2*(W209-Z209)),"")</f>
        <v/>
      </c>
      <c r="BC209" s="195" t="str">
        <f>IF(OR(BO209=リスト!$B$3,BO209=リスト!$B$5,BO209=""),"",40)</f>
        <v/>
      </c>
      <c r="BD209" s="195" t="str">
        <f t="shared" si="136"/>
        <v/>
      </c>
      <c r="BE209" s="195" t="str">
        <f t="shared" si="137"/>
        <v/>
      </c>
      <c r="BF209" s="195" t="str">
        <f t="shared" si="138"/>
        <v/>
      </c>
      <c r="BG209" s="195" t="str">
        <f>IF(OR(BO209=リスト!$B$3,BO209=リスト!$B$5,BO209=""),"",0.6)</f>
        <v/>
      </c>
      <c r="BH209" s="201" t="str">
        <f>IF(OR(BO209=リスト!$B$3,BO209=リスト!$B$5,BO209=""),"",AG209)</f>
        <v/>
      </c>
      <c r="BI209" s="195" t="str">
        <f>IF(OR(BO209=リスト!$B$3,BO209=リスト!$B$5,BO209=""),"",AM209)</f>
        <v/>
      </c>
      <c r="BJ209" s="195" t="str">
        <f>IF(OR(BO209=リスト!$B$3,BO209=リスト!$B$5,BO209=""),"",AN209)</f>
        <v/>
      </c>
      <c r="BK209" s="202" t="str">
        <f>IFERROR(IF(BM209=リスト!$C$2,(1-3.142*(E209/(2*(E209+1)))^2)*(R209-(1-AG209*V209/(Z209+AG209*BG209*(W209-Z209)))*U209-(AN209+AM209)/(3.142*(Z209+AG209*BG209*(W209-Z209)))*(2/E209)^2)*100,(AW209*(BV209-BX209)*100)),"")</f>
        <v/>
      </c>
      <c r="BL209" s="202" t="str">
        <f>IFERROR(IF(BM209=リスト!$C$2,(1-3.142*(E209/(2*(E209+1)))^2)*(R209-(1-AG209*V209/(Z209+AG209*BG209*(W209-Z209)))*U209-(AN209+BF209+AM209)/(3.142*(Z209+AG209*BG209*(W209-Z209)))*(2/E209)^2)*100,(AW209*(BV209-BW209)*100)),"")</f>
        <v/>
      </c>
      <c r="BM209" s="193" t="str">
        <f>IF(OR(BO209=リスト!$B$3,BO209=リスト!$B$5),"",AU209)</f>
        <v/>
      </c>
      <c r="BN209" s="196" t="str">
        <f>IF(OR(BO209=リスト!$B$3,BO209=リスト!$B$5),"",AF209)</f>
        <v/>
      </c>
      <c r="BO209" s="193" t="str">
        <f t="shared" si="139"/>
        <v/>
      </c>
      <c r="BP209" s="193" t="str">
        <f>IF(OR(BO209=リスト!$B$3,BO209=リスト!$B$5,BO209=""),"",IF(許容浮上量+1&lt;=BK209,リスト!$F$2,リスト!$F$3))</f>
        <v/>
      </c>
      <c r="BQ209" s="202" t="str">
        <f>IF(OR(BO209=リスト!$B$3,BO209=リスト!$B$5,BO209=""),"",20)</f>
        <v/>
      </c>
      <c r="BR209" s="195" t="str">
        <f t="shared" si="140"/>
        <v/>
      </c>
      <c r="BS209" s="195" t="str">
        <f t="shared" si="141"/>
        <v/>
      </c>
      <c r="BT209" s="198" t="str">
        <f t="shared" si="142"/>
        <v/>
      </c>
      <c r="BU209" s="198" t="str">
        <f t="shared" si="143"/>
        <v/>
      </c>
      <c r="BV209" s="198" t="str">
        <f t="shared" si="144"/>
        <v/>
      </c>
      <c r="BW209" s="198" t="str">
        <f t="shared" si="145"/>
        <v/>
      </c>
      <c r="BX209" s="205" t="str">
        <f t="shared" si="146"/>
        <v/>
      </c>
      <c r="BY209" s="206" t="str">
        <f>IFERROR(IF(CC209=リスト!$C$2,(CH209-BZ209/(100*CG209))/CI209*CJ209-AN209-AM209,(CH209-BZ209/(100*AW209))/CI209*CJ209-AN209-AM209),"")</f>
        <v/>
      </c>
      <c r="BZ209" s="196" t="str">
        <f>IF(OR(CE209=リスト!$B$3,CE209=リスト!$B$5,CF209=リスト!$F$3,CE209=""),"",許容浮上量)</f>
        <v/>
      </c>
      <c r="CA209" s="198" t="str">
        <f>IF(OR(CE209=リスト!$B$3,CE209=リスト!$B$5,CF209=リスト!$F$3,CE209=""),"",CK209)</f>
        <v/>
      </c>
      <c r="CB209" s="196" t="str">
        <f t="shared" si="147"/>
        <v/>
      </c>
      <c r="CC209" s="193" t="str">
        <f>IF(OR(CE209=リスト!$B$3,CE209=リスト!$B$5,CF209=リスト!$F$3,CE209=""),"",BM209)</f>
        <v/>
      </c>
      <c r="CD209" s="196" t="str">
        <f>IF(OR(CE209=リスト!$B$3,CE209=リスト!$B$5,CF209=リスト!$F$3,CE209=""),"",AH209)</f>
        <v/>
      </c>
      <c r="CE209" s="193" t="str">
        <f t="shared" si="125"/>
        <v/>
      </c>
      <c r="CF209" s="193" t="str">
        <f t="shared" si="126"/>
        <v/>
      </c>
      <c r="CG209" s="198" t="str">
        <f t="shared" si="148"/>
        <v/>
      </c>
      <c r="CH209" s="198" t="str">
        <f t="shared" si="149"/>
        <v/>
      </c>
      <c r="CI209" s="198" t="str">
        <f t="shared" si="150"/>
        <v/>
      </c>
      <c r="CJ209" s="198" t="str">
        <f t="shared" si="151"/>
        <v/>
      </c>
      <c r="CK209" s="205" t="str">
        <f t="shared" si="152"/>
        <v/>
      </c>
      <c r="CL209" s="204" t="str">
        <f>IF(AND(CE209=リスト!$B$4,CF209=リスト!$F$2),リスト!$B$3,CE209)</f>
        <v/>
      </c>
      <c r="CM209" s="193" t="str">
        <f>IF(CL209=リスト!$B$3,"",IF(CL209=リスト!$B$5,"("&amp;リスト!$F$3&amp;")",CF209))</f>
        <v/>
      </c>
      <c r="CN209" s="196" t="str">
        <f>IF(CL209=リスト!$B$3,"",AF209)</f>
        <v/>
      </c>
      <c r="CO209" s="196" t="str">
        <f>IF(OR(CL209=リスト!$B$3,CL209=リスト!$B$5,CL209=リスト!$B$4),"",CD209)</f>
        <v/>
      </c>
      <c r="CP209" s="196" t="str">
        <f>IF(OR(CL209=リスト!$B$3,CL209=リスト!$B$5),"",IF(CB209&lt;40,40,CB209))</f>
        <v/>
      </c>
      <c r="CQ209" s="203" t="str">
        <f>IF(CL209=リスト!$B$5,リスト!$G$2,"")</f>
        <v/>
      </c>
    </row>
    <row r="210" spans="2:95" ht="26.25" customHeight="1">
      <c r="B210" s="243">
        <v>147</v>
      </c>
      <c r="C210" s="244"/>
      <c r="D210" s="245"/>
      <c r="E210" s="246"/>
      <c r="F210" s="246"/>
      <c r="G210" s="247" t="str">
        <f>IF(AE210=リスト!$C$2,"－",IF(AE210=リスト!$C$3,1.05,""))</f>
        <v/>
      </c>
      <c r="H210" s="246"/>
      <c r="I210" s="246"/>
      <c r="J210" s="246"/>
      <c r="K210" s="246"/>
      <c r="L210" s="246"/>
      <c r="M210" s="246"/>
      <c r="N210" s="246"/>
      <c r="O210" s="246"/>
      <c r="P210" s="246"/>
      <c r="Q210" s="246"/>
      <c r="R210" s="248">
        <f t="shared" si="112"/>
        <v>0</v>
      </c>
      <c r="S210" s="247" t="str">
        <f t="shared" si="113"/>
        <v/>
      </c>
      <c r="T210" s="247"/>
      <c r="U210" s="247"/>
      <c r="V210" s="245" t="str">
        <f t="shared" si="114"/>
        <v/>
      </c>
      <c r="W210" s="245" t="str">
        <f t="shared" si="115"/>
        <v/>
      </c>
      <c r="X210" s="245" t="str">
        <f t="shared" si="116"/>
        <v/>
      </c>
      <c r="Y210" s="245" t="str">
        <f t="shared" si="117"/>
        <v/>
      </c>
      <c r="Z210" s="249" t="str">
        <f t="shared" si="118"/>
        <v/>
      </c>
      <c r="AA210" s="250" t="str">
        <f t="shared" si="119"/>
        <v/>
      </c>
      <c r="AB210" s="250" t="str">
        <f t="shared" si="120"/>
        <v/>
      </c>
      <c r="AC210" s="251" t="str">
        <f t="shared" si="121"/>
        <v/>
      </c>
      <c r="AD210" s="252" t="str">
        <f>IF(OR(C210="",D210=""),"",IF(OR(10&lt;=S210,2.2&lt;F210),リスト!$B$3,IF(OR(D210=リスト!$A$2,F210&lt;0.9,S210&lt;=1.5),リスト!$B$4,リスト!$B$2)))</f>
        <v/>
      </c>
      <c r="AE210" s="253" t="str">
        <f>IF(OR(C210="",AD210=""),"",IF(N210="",リスト!$C$2,リスト!$C$3))</f>
        <v/>
      </c>
      <c r="AF210" s="254" t="str">
        <f>IF(OR(C210="",AD210=""),"",IF(D210&lt;=リスト!$A$5,リスト!$D$2,IF(D210=リスト!$A$6,リスト!$D$3,IF(D210=リスト!$A$7,リスト!$D$4,""))))</f>
        <v/>
      </c>
      <c r="AG210" s="255" t="str" cm="1">
        <f t="array" ref="AG210">IFERROR(INDEX(加味率リスト!$A$2:$J$25,MATCH(D210&amp;AF210,加味率リスト!$A$2:$A$25&amp;加味率リスト!$B$2:$B$25,0),10),"")</f>
        <v/>
      </c>
      <c r="AH210" s="256" t="str">
        <f>IF(S210="","",IF(S210&lt;3,リスト!$E$3,IF(S210&lt;5,リスト!$E$4,IF(S210&lt;7,リスト!$E$5,リスト!$E$6))))</f>
        <v/>
      </c>
      <c r="AI210" s="192" t="str">
        <f t="shared" si="122"/>
        <v/>
      </c>
      <c r="AJ210" s="193" t="str">
        <f t="shared" si="123"/>
        <v/>
      </c>
      <c r="AK210" s="141" t="str">
        <f t="shared" si="124"/>
        <v/>
      </c>
      <c r="AL210" s="194" t="str">
        <f>IFERROR(IF(AD210="","",IF(AE210=リスト!$C$2,"－",ROUND((3.142/4*E210^2*(N210+K210+J210+I210+H210)-3.142/4*(0.82^2*H210+(0.82^2+G210^2)/2*J210+G210^2*K210+(G210^2+E210^2)/2*N210))*(U210*V210+(R210-U210)*W210)/R210,2))),"")</f>
        <v/>
      </c>
      <c r="AM210" s="195" t="str">
        <f>IFERROR(IF(AD210="","",IF(AE210=リスト!$C$2,T210,T210+AL210)),"")</f>
        <v/>
      </c>
      <c r="AN210" s="195" t="str">
        <f>IFERROR(IF(AD210="","",IF(AE210=リスト!$C$2,3.142*E210*U210*AA210*V210*U210/2*TAN(X210/180*3.142),3.142*G210*U210*AA210*V210*U210/2*TAN(X210/180*3.142))),"")</f>
        <v/>
      </c>
      <c r="AO210" s="196" t="str">
        <f t="shared" si="127"/>
        <v/>
      </c>
      <c r="AP210" s="196" t="str">
        <f>IFERROR(IF(AE210=リスト!$C$2,(1-3.142*(E210/((E210+1)*2))^2)*(R210-(1-V210/(Z210+AC210*(W210-Z210)))*U210-(AN210+AM210)/(3.142*(Z210+AC210*(W210-Z210)))*(2/E210)^2)*100,AW210*(AX210-AY210)*100),"")</f>
        <v/>
      </c>
      <c r="AQ210" s="197" t="str">
        <f t="shared" si="128"/>
        <v/>
      </c>
      <c r="AR210" s="195" t="str">
        <f t="shared" si="129"/>
        <v/>
      </c>
      <c r="AS210" s="195" t="str">
        <f t="shared" si="130"/>
        <v/>
      </c>
      <c r="AT210" s="195" t="str">
        <f t="shared" si="131"/>
        <v/>
      </c>
      <c r="AU210" s="193" t="str">
        <f t="shared" si="132"/>
        <v/>
      </c>
      <c r="AV210" s="193" t="str">
        <f>IF(OR(AD210=リスト!$B$3,AD210=リスト!$B$5,許容浮上量&lt;AP210),AD210,リスト!$B$5)</f>
        <v/>
      </c>
      <c r="AW210" s="198" t="str">
        <f t="shared" si="133"/>
        <v/>
      </c>
      <c r="AX210" s="199" t="str">
        <f t="shared" si="134"/>
        <v/>
      </c>
      <c r="AY210" s="205" t="str">
        <f t="shared" si="135"/>
        <v/>
      </c>
      <c r="AZ210" s="204" t="str">
        <f>IF(OR(BO210=リスト!$B$3,BO210=リスト!$B$5,BO210=""),"","10^-2")</f>
        <v/>
      </c>
      <c r="BA210" s="200" t="str">
        <f>IF(OR(BO210=リスト!$B$3,BO210=リスト!$B$5,BO210=""),"",2)</f>
        <v/>
      </c>
      <c r="BB210" s="195" t="str">
        <f>IFERROR(IF(OR(BO210=リスト!$B$3,BO210=リスト!$B$5,BO210=""),"",V210*U210+(R210-U210)/2*(W210-Z210)),"")</f>
        <v/>
      </c>
      <c r="BC210" s="195" t="str">
        <f>IF(OR(BO210=リスト!$B$3,BO210=リスト!$B$5,BO210=""),"",40)</f>
        <v/>
      </c>
      <c r="BD210" s="195" t="str">
        <f t="shared" si="136"/>
        <v/>
      </c>
      <c r="BE210" s="195" t="str">
        <f t="shared" si="137"/>
        <v/>
      </c>
      <c r="BF210" s="195" t="str">
        <f t="shared" si="138"/>
        <v/>
      </c>
      <c r="BG210" s="195" t="str">
        <f>IF(OR(BO210=リスト!$B$3,BO210=リスト!$B$5,BO210=""),"",0.6)</f>
        <v/>
      </c>
      <c r="BH210" s="201" t="str">
        <f>IF(OR(BO210=リスト!$B$3,BO210=リスト!$B$5,BO210=""),"",AG210)</f>
        <v/>
      </c>
      <c r="BI210" s="195" t="str">
        <f>IF(OR(BO210=リスト!$B$3,BO210=リスト!$B$5,BO210=""),"",AM210)</f>
        <v/>
      </c>
      <c r="BJ210" s="195" t="str">
        <f>IF(OR(BO210=リスト!$B$3,BO210=リスト!$B$5,BO210=""),"",AN210)</f>
        <v/>
      </c>
      <c r="BK210" s="202" t="str">
        <f>IFERROR(IF(BM210=リスト!$C$2,(1-3.142*(E210/(2*(E210+1)))^2)*(R210-(1-AG210*V210/(Z210+AG210*BG210*(W210-Z210)))*U210-(AN210+AM210)/(3.142*(Z210+AG210*BG210*(W210-Z210)))*(2/E210)^2)*100,(AW210*(BV210-BX210)*100)),"")</f>
        <v/>
      </c>
      <c r="BL210" s="202" t="str">
        <f>IFERROR(IF(BM210=リスト!$C$2,(1-3.142*(E210/(2*(E210+1)))^2)*(R210-(1-AG210*V210/(Z210+AG210*BG210*(W210-Z210)))*U210-(AN210+BF210+AM210)/(3.142*(Z210+AG210*BG210*(W210-Z210)))*(2/E210)^2)*100,(AW210*(BV210-BW210)*100)),"")</f>
        <v/>
      </c>
      <c r="BM210" s="193" t="str">
        <f>IF(OR(BO210=リスト!$B$3,BO210=リスト!$B$5),"",AU210)</f>
        <v/>
      </c>
      <c r="BN210" s="196" t="str">
        <f>IF(OR(BO210=リスト!$B$3,BO210=リスト!$B$5),"",AF210)</f>
        <v/>
      </c>
      <c r="BO210" s="193" t="str">
        <f t="shared" si="139"/>
        <v/>
      </c>
      <c r="BP210" s="193" t="str">
        <f>IF(OR(BO210=リスト!$B$3,BO210=リスト!$B$5,BO210=""),"",IF(許容浮上量+1&lt;=BK210,リスト!$F$2,リスト!$F$3))</f>
        <v/>
      </c>
      <c r="BQ210" s="202" t="str">
        <f>IF(OR(BO210=リスト!$B$3,BO210=リスト!$B$5,BO210=""),"",20)</f>
        <v/>
      </c>
      <c r="BR210" s="195" t="str">
        <f t="shared" si="140"/>
        <v/>
      </c>
      <c r="BS210" s="195" t="str">
        <f t="shared" si="141"/>
        <v/>
      </c>
      <c r="BT210" s="198" t="str">
        <f t="shared" si="142"/>
        <v/>
      </c>
      <c r="BU210" s="198" t="str">
        <f t="shared" si="143"/>
        <v/>
      </c>
      <c r="BV210" s="198" t="str">
        <f t="shared" si="144"/>
        <v/>
      </c>
      <c r="BW210" s="198" t="str">
        <f t="shared" si="145"/>
        <v/>
      </c>
      <c r="BX210" s="205" t="str">
        <f t="shared" si="146"/>
        <v/>
      </c>
      <c r="BY210" s="206" t="str">
        <f>IFERROR(IF(CC210=リスト!$C$2,(CH210-BZ210/(100*CG210))/CI210*CJ210-AN210-AM210,(CH210-BZ210/(100*AW210))/CI210*CJ210-AN210-AM210),"")</f>
        <v/>
      </c>
      <c r="BZ210" s="196" t="str">
        <f>IF(OR(CE210=リスト!$B$3,CE210=リスト!$B$5,CF210=リスト!$F$3,CE210=""),"",許容浮上量)</f>
        <v/>
      </c>
      <c r="CA210" s="198" t="str">
        <f>IF(OR(CE210=リスト!$B$3,CE210=リスト!$B$5,CF210=リスト!$F$3,CE210=""),"",CK210)</f>
        <v/>
      </c>
      <c r="CB210" s="196" t="str">
        <f t="shared" si="147"/>
        <v/>
      </c>
      <c r="CC210" s="193" t="str">
        <f>IF(OR(CE210=リスト!$B$3,CE210=リスト!$B$5,CF210=リスト!$F$3,CE210=""),"",BM210)</f>
        <v/>
      </c>
      <c r="CD210" s="196" t="str">
        <f>IF(OR(CE210=リスト!$B$3,CE210=リスト!$B$5,CF210=リスト!$F$3,CE210=""),"",AH210)</f>
        <v/>
      </c>
      <c r="CE210" s="193" t="str">
        <f t="shared" si="125"/>
        <v/>
      </c>
      <c r="CF210" s="193" t="str">
        <f t="shared" si="126"/>
        <v/>
      </c>
      <c r="CG210" s="198" t="str">
        <f t="shared" si="148"/>
        <v/>
      </c>
      <c r="CH210" s="198" t="str">
        <f t="shared" si="149"/>
        <v/>
      </c>
      <c r="CI210" s="198" t="str">
        <f t="shared" si="150"/>
        <v/>
      </c>
      <c r="CJ210" s="198" t="str">
        <f t="shared" si="151"/>
        <v/>
      </c>
      <c r="CK210" s="205" t="str">
        <f t="shared" si="152"/>
        <v/>
      </c>
      <c r="CL210" s="204" t="str">
        <f>IF(AND(CE210=リスト!$B$4,CF210=リスト!$F$2),リスト!$B$3,CE210)</f>
        <v/>
      </c>
      <c r="CM210" s="193" t="str">
        <f>IF(CL210=リスト!$B$3,"",IF(CL210=リスト!$B$5,"("&amp;リスト!$F$3&amp;")",CF210))</f>
        <v/>
      </c>
      <c r="CN210" s="196" t="str">
        <f>IF(CL210=リスト!$B$3,"",AF210)</f>
        <v/>
      </c>
      <c r="CO210" s="196" t="str">
        <f>IF(OR(CL210=リスト!$B$3,CL210=リスト!$B$5,CL210=リスト!$B$4),"",CD210)</f>
        <v/>
      </c>
      <c r="CP210" s="196" t="str">
        <f>IF(OR(CL210=リスト!$B$3,CL210=リスト!$B$5),"",IF(CB210&lt;40,40,CB210))</f>
        <v/>
      </c>
      <c r="CQ210" s="203" t="str">
        <f>IF(CL210=リスト!$B$5,リスト!$G$2,"")</f>
        <v/>
      </c>
    </row>
    <row r="211" spans="2:95" ht="26.25" customHeight="1">
      <c r="B211" s="243">
        <v>148</v>
      </c>
      <c r="C211" s="244"/>
      <c r="D211" s="245"/>
      <c r="E211" s="246"/>
      <c r="F211" s="246"/>
      <c r="G211" s="247" t="str">
        <f>IF(AE211=リスト!$C$2,"－",IF(AE211=リスト!$C$3,1.05,""))</f>
        <v/>
      </c>
      <c r="H211" s="246"/>
      <c r="I211" s="246"/>
      <c r="J211" s="246"/>
      <c r="K211" s="246"/>
      <c r="L211" s="246"/>
      <c r="M211" s="246"/>
      <c r="N211" s="246"/>
      <c r="O211" s="246"/>
      <c r="P211" s="246"/>
      <c r="Q211" s="246"/>
      <c r="R211" s="248">
        <f t="shared" si="112"/>
        <v>0</v>
      </c>
      <c r="S211" s="247" t="str">
        <f t="shared" si="113"/>
        <v/>
      </c>
      <c r="T211" s="247"/>
      <c r="U211" s="247"/>
      <c r="V211" s="245" t="str">
        <f t="shared" si="114"/>
        <v/>
      </c>
      <c r="W211" s="245" t="str">
        <f t="shared" si="115"/>
        <v/>
      </c>
      <c r="X211" s="245" t="str">
        <f t="shared" si="116"/>
        <v/>
      </c>
      <c r="Y211" s="245" t="str">
        <f t="shared" si="117"/>
        <v/>
      </c>
      <c r="Z211" s="249" t="str">
        <f t="shared" si="118"/>
        <v/>
      </c>
      <c r="AA211" s="250" t="str">
        <f t="shared" si="119"/>
        <v/>
      </c>
      <c r="AB211" s="250" t="str">
        <f t="shared" si="120"/>
        <v/>
      </c>
      <c r="AC211" s="251" t="str">
        <f t="shared" si="121"/>
        <v/>
      </c>
      <c r="AD211" s="252" t="str">
        <f>IF(OR(C211="",D211=""),"",IF(OR(10&lt;=S211,2.2&lt;F211),リスト!$B$3,IF(OR(D211=リスト!$A$2,F211&lt;0.9,S211&lt;=1.5),リスト!$B$4,リスト!$B$2)))</f>
        <v/>
      </c>
      <c r="AE211" s="253" t="str">
        <f>IF(OR(C211="",AD211=""),"",IF(N211="",リスト!$C$2,リスト!$C$3))</f>
        <v/>
      </c>
      <c r="AF211" s="254" t="str">
        <f>IF(OR(C211="",AD211=""),"",IF(D211&lt;=リスト!$A$5,リスト!$D$2,IF(D211=リスト!$A$6,リスト!$D$3,IF(D211=リスト!$A$7,リスト!$D$4,""))))</f>
        <v/>
      </c>
      <c r="AG211" s="255" t="str" cm="1">
        <f t="array" ref="AG211">IFERROR(INDEX(加味率リスト!$A$2:$J$25,MATCH(D211&amp;AF211,加味率リスト!$A$2:$A$25&amp;加味率リスト!$B$2:$B$25,0),10),"")</f>
        <v/>
      </c>
      <c r="AH211" s="256" t="str">
        <f>IF(S211="","",IF(S211&lt;3,リスト!$E$3,IF(S211&lt;5,リスト!$E$4,IF(S211&lt;7,リスト!$E$5,リスト!$E$6))))</f>
        <v/>
      </c>
      <c r="AI211" s="192" t="str">
        <f t="shared" si="122"/>
        <v/>
      </c>
      <c r="AJ211" s="193" t="str">
        <f t="shared" si="123"/>
        <v/>
      </c>
      <c r="AK211" s="141" t="str">
        <f t="shared" si="124"/>
        <v/>
      </c>
      <c r="AL211" s="194" t="str">
        <f>IFERROR(IF(AD211="","",IF(AE211=リスト!$C$2,"－",ROUND((3.142/4*E211^2*(N211+K211+J211+I211+H211)-3.142/4*(0.82^2*H211+(0.82^2+G211^2)/2*J211+G211^2*K211+(G211^2+E211^2)/2*N211))*(U211*V211+(R211-U211)*W211)/R211,2))),"")</f>
        <v/>
      </c>
      <c r="AM211" s="195" t="str">
        <f>IFERROR(IF(AD211="","",IF(AE211=リスト!$C$2,T211,T211+AL211)),"")</f>
        <v/>
      </c>
      <c r="AN211" s="195" t="str">
        <f>IFERROR(IF(AD211="","",IF(AE211=リスト!$C$2,3.142*E211*U211*AA211*V211*U211/2*TAN(X211/180*3.142),3.142*G211*U211*AA211*V211*U211/2*TAN(X211/180*3.142))),"")</f>
        <v/>
      </c>
      <c r="AO211" s="196" t="str">
        <f t="shared" si="127"/>
        <v/>
      </c>
      <c r="AP211" s="196" t="str">
        <f>IFERROR(IF(AE211=リスト!$C$2,(1-3.142*(E211/((E211+1)*2))^2)*(R211-(1-V211/(Z211+AC211*(W211-Z211)))*U211-(AN211+AM211)/(3.142*(Z211+AC211*(W211-Z211)))*(2/E211)^2)*100,AW211*(AX211-AY211)*100),"")</f>
        <v/>
      </c>
      <c r="AQ211" s="197" t="str">
        <f t="shared" si="128"/>
        <v/>
      </c>
      <c r="AR211" s="195" t="str">
        <f t="shared" si="129"/>
        <v/>
      </c>
      <c r="AS211" s="195" t="str">
        <f t="shared" si="130"/>
        <v/>
      </c>
      <c r="AT211" s="195" t="str">
        <f t="shared" si="131"/>
        <v/>
      </c>
      <c r="AU211" s="193" t="str">
        <f t="shared" si="132"/>
        <v/>
      </c>
      <c r="AV211" s="193" t="str">
        <f>IF(OR(AD211=リスト!$B$3,AD211=リスト!$B$5,許容浮上量&lt;AP211),AD211,リスト!$B$5)</f>
        <v/>
      </c>
      <c r="AW211" s="198" t="str">
        <f t="shared" si="133"/>
        <v/>
      </c>
      <c r="AX211" s="199" t="str">
        <f t="shared" si="134"/>
        <v/>
      </c>
      <c r="AY211" s="205" t="str">
        <f t="shared" si="135"/>
        <v/>
      </c>
      <c r="AZ211" s="204" t="str">
        <f>IF(OR(BO211=リスト!$B$3,BO211=リスト!$B$5,BO211=""),"","10^-2")</f>
        <v/>
      </c>
      <c r="BA211" s="200" t="str">
        <f>IF(OR(BO211=リスト!$B$3,BO211=リスト!$B$5,BO211=""),"",2)</f>
        <v/>
      </c>
      <c r="BB211" s="195" t="str">
        <f>IFERROR(IF(OR(BO211=リスト!$B$3,BO211=リスト!$B$5,BO211=""),"",V211*U211+(R211-U211)/2*(W211-Z211)),"")</f>
        <v/>
      </c>
      <c r="BC211" s="195" t="str">
        <f>IF(OR(BO211=リスト!$B$3,BO211=リスト!$B$5,BO211=""),"",40)</f>
        <v/>
      </c>
      <c r="BD211" s="195" t="str">
        <f t="shared" si="136"/>
        <v/>
      </c>
      <c r="BE211" s="195" t="str">
        <f t="shared" si="137"/>
        <v/>
      </c>
      <c r="BF211" s="195" t="str">
        <f t="shared" si="138"/>
        <v/>
      </c>
      <c r="BG211" s="195" t="str">
        <f>IF(OR(BO211=リスト!$B$3,BO211=リスト!$B$5,BO211=""),"",0.6)</f>
        <v/>
      </c>
      <c r="BH211" s="201" t="str">
        <f>IF(OR(BO211=リスト!$B$3,BO211=リスト!$B$5,BO211=""),"",AG211)</f>
        <v/>
      </c>
      <c r="BI211" s="195" t="str">
        <f>IF(OR(BO211=リスト!$B$3,BO211=リスト!$B$5,BO211=""),"",AM211)</f>
        <v/>
      </c>
      <c r="BJ211" s="195" t="str">
        <f>IF(OR(BO211=リスト!$B$3,BO211=リスト!$B$5,BO211=""),"",AN211)</f>
        <v/>
      </c>
      <c r="BK211" s="202" t="str">
        <f>IFERROR(IF(BM211=リスト!$C$2,(1-3.142*(E211/(2*(E211+1)))^2)*(R211-(1-AG211*V211/(Z211+AG211*BG211*(W211-Z211)))*U211-(AN211+AM211)/(3.142*(Z211+AG211*BG211*(W211-Z211)))*(2/E211)^2)*100,(AW211*(BV211-BX211)*100)),"")</f>
        <v/>
      </c>
      <c r="BL211" s="202" t="str">
        <f>IFERROR(IF(BM211=リスト!$C$2,(1-3.142*(E211/(2*(E211+1)))^2)*(R211-(1-AG211*V211/(Z211+AG211*BG211*(W211-Z211)))*U211-(AN211+BF211+AM211)/(3.142*(Z211+AG211*BG211*(W211-Z211)))*(2/E211)^2)*100,(AW211*(BV211-BW211)*100)),"")</f>
        <v/>
      </c>
      <c r="BM211" s="193" t="str">
        <f>IF(OR(BO211=リスト!$B$3,BO211=リスト!$B$5),"",AU211)</f>
        <v/>
      </c>
      <c r="BN211" s="196" t="str">
        <f>IF(OR(BO211=リスト!$B$3,BO211=リスト!$B$5),"",AF211)</f>
        <v/>
      </c>
      <c r="BO211" s="193" t="str">
        <f t="shared" si="139"/>
        <v/>
      </c>
      <c r="BP211" s="193" t="str">
        <f>IF(OR(BO211=リスト!$B$3,BO211=リスト!$B$5,BO211=""),"",IF(許容浮上量+1&lt;=BK211,リスト!$F$2,リスト!$F$3))</f>
        <v/>
      </c>
      <c r="BQ211" s="202" t="str">
        <f>IF(OR(BO211=リスト!$B$3,BO211=リスト!$B$5,BO211=""),"",20)</f>
        <v/>
      </c>
      <c r="BR211" s="195" t="str">
        <f t="shared" si="140"/>
        <v/>
      </c>
      <c r="BS211" s="195" t="str">
        <f t="shared" si="141"/>
        <v/>
      </c>
      <c r="BT211" s="198" t="str">
        <f t="shared" si="142"/>
        <v/>
      </c>
      <c r="BU211" s="198" t="str">
        <f t="shared" si="143"/>
        <v/>
      </c>
      <c r="BV211" s="198" t="str">
        <f t="shared" si="144"/>
        <v/>
      </c>
      <c r="BW211" s="198" t="str">
        <f t="shared" si="145"/>
        <v/>
      </c>
      <c r="BX211" s="205" t="str">
        <f t="shared" si="146"/>
        <v/>
      </c>
      <c r="BY211" s="206" t="str">
        <f>IFERROR(IF(CC211=リスト!$C$2,(CH211-BZ211/(100*CG211))/CI211*CJ211-AN211-AM211,(CH211-BZ211/(100*AW211))/CI211*CJ211-AN211-AM211),"")</f>
        <v/>
      </c>
      <c r="BZ211" s="196" t="str">
        <f>IF(OR(CE211=リスト!$B$3,CE211=リスト!$B$5,CF211=リスト!$F$3,CE211=""),"",許容浮上量)</f>
        <v/>
      </c>
      <c r="CA211" s="198" t="str">
        <f>IF(OR(CE211=リスト!$B$3,CE211=リスト!$B$5,CF211=リスト!$F$3,CE211=""),"",CK211)</f>
        <v/>
      </c>
      <c r="CB211" s="196" t="str">
        <f t="shared" si="147"/>
        <v/>
      </c>
      <c r="CC211" s="193" t="str">
        <f>IF(OR(CE211=リスト!$B$3,CE211=リスト!$B$5,CF211=リスト!$F$3,CE211=""),"",BM211)</f>
        <v/>
      </c>
      <c r="CD211" s="196" t="str">
        <f>IF(OR(CE211=リスト!$B$3,CE211=リスト!$B$5,CF211=リスト!$F$3,CE211=""),"",AH211)</f>
        <v/>
      </c>
      <c r="CE211" s="193" t="str">
        <f t="shared" si="125"/>
        <v/>
      </c>
      <c r="CF211" s="193" t="str">
        <f t="shared" si="126"/>
        <v/>
      </c>
      <c r="CG211" s="198" t="str">
        <f t="shared" si="148"/>
        <v/>
      </c>
      <c r="CH211" s="198" t="str">
        <f t="shared" si="149"/>
        <v/>
      </c>
      <c r="CI211" s="198" t="str">
        <f t="shared" si="150"/>
        <v/>
      </c>
      <c r="CJ211" s="198" t="str">
        <f t="shared" si="151"/>
        <v/>
      </c>
      <c r="CK211" s="205" t="str">
        <f t="shared" si="152"/>
        <v/>
      </c>
      <c r="CL211" s="204" t="str">
        <f>IF(AND(CE211=リスト!$B$4,CF211=リスト!$F$2),リスト!$B$3,CE211)</f>
        <v/>
      </c>
      <c r="CM211" s="193" t="str">
        <f>IF(CL211=リスト!$B$3,"",IF(CL211=リスト!$B$5,"("&amp;リスト!$F$3&amp;")",CF211))</f>
        <v/>
      </c>
      <c r="CN211" s="196" t="str">
        <f>IF(CL211=リスト!$B$3,"",AF211)</f>
        <v/>
      </c>
      <c r="CO211" s="196" t="str">
        <f>IF(OR(CL211=リスト!$B$3,CL211=リスト!$B$5,CL211=リスト!$B$4),"",CD211)</f>
        <v/>
      </c>
      <c r="CP211" s="196" t="str">
        <f>IF(OR(CL211=リスト!$B$3,CL211=リスト!$B$5),"",IF(CB211&lt;40,40,CB211))</f>
        <v/>
      </c>
      <c r="CQ211" s="203" t="str">
        <f>IF(CL211=リスト!$B$5,リスト!$G$2,"")</f>
        <v/>
      </c>
    </row>
    <row r="212" spans="2:95" ht="26.25" customHeight="1">
      <c r="B212" s="243">
        <v>149</v>
      </c>
      <c r="C212" s="244"/>
      <c r="D212" s="245"/>
      <c r="E212" s="246"/>
      <c r="F212" s="246"/>
      <c r="G212" s="247" t="str">
        <f>IF(AE212=リスト!$C$2,"－",IF(AE212=リスト!$C$3,1.05,""))</f>
        <v/>
      </c>
      <c r="H212" s="246"/>
      <c r="I212" s="246"/>
      <c r="J212" s="246"/>
      <c r="K212" s="246"/>
      <c r="L212" s="246"/>
      <c r="M212" s="246"/>
      <c r="N212" s="246"/>
      <c r="O212" s="246"/>
      <c r="P212" s="246"/>
      <c r="Q212" s="246"/>
      <c r="R212" s="248">
        <f t="shared" si="112"/>
        <v>0</v>
      </c>
      <c r="S212" s="247" t="str">
        <f t="shared" si="113"/>
        <v/>
      </c>
      <c r="T212" s="247"/>
      <c r="U212" s="247"/>
      <c r="V212" s="245" t="str">
        <f t="shared" si="114"/>
        <v/>
      </c>
      <c r="W212" s="245" t="str">
        <f t="shared" si="115"/>
        <v/>
      </c>
      <c r="X212" s="245" t="str">
        <f t="shared" si="116"/>
        <v/>
      </c>
      <c r="Y212" s="245" t="str">
        <f t="shared" si="117"/>
        <v/>
      </c>
      <c r="Z212" s="249" t="str">
        <f t="shared" si="118"/>
        <v/>
      </c>
      <c r="AA212" s="250" t="str">
        <f t="shared" si="119"/>
        <v/>
      </c>
      <c r="AB212" s="250" t="str">
        <f t="shared" si="120"/>
        <v/>
      </c>
      <c r="AC212" s="251" t="str">
        <f t="shared" si="121"/>
        <v/>
      </c>
      <c r="AD212" s="252" t="str">
        <f>IF(OR(C212="",D212=""),"",IF(OR(10&lt;=S212,2.2&lt;F212),リスト!$B$3,IF(OR(D212=リスト!$A$2,F212&lt;0.9,S212&lt;=1.5),リスト!$B$4,リスト!$B$2)))</f>
        <v/>
      </c>
      <c r="AE212" s="253" t="str">
        <f>IF(OR(C212="",AD212=""),"",IF(N212="",リスト!$C$2,リスト!$C$3))</f>
        <v/>
      </c>
      <c r="AF212" s="254" t="str">
        <f>IF(OR(C212="",AD212=""),"",IF(D212&lt;=リスト!$A$5,リスト!$D$2,IF(D212=リスト!$A$6,リスト!$D$3,IF(D212=リスト!$A$7,リスト!$D$4,""))))</f>
        <v/>
      </c>
      <c r="AG212" s="255" t="str" cm="1">
        <f t="array" ref="AG212">IFERROR(INDEX(加味率リスト!$A$2:$J$25,MATCH(D212&amp;AF212,加味率リスト!$A$2:$A$25&amp;加味率リスト!$B$2:$B$25,0),10),"")</f>
        <v/>
      </c>
      <c r="AH212" s="256" t="str">
        <f>IF(S212="","",IF(S212&lt;3,リスト!$E$3,IF(S212&lt;5,リスト!$E$4,IF(S212&lt;7,リスト!$E$5,リスト!$E$6))))</f>
        <v/>
      </c>
      <c r="AI212" s="192" t="str">
        <f t="shared" si="122"/>
        <v/>
      </c>
      <c r="AJ212" s="193" t="str">
        <f t="shared" si="123"/>
        <v/>
      </c>
      <c r="AK212" s="141" t="str">
        <f t="shared" si="124"/>
        <v/>
      </c>
      <c r="AL212" s="194" t="str">
        <f>IFERROR(IF(AD212="","",IF(AE212=リスト!$C$2,"－",ROUND((3.142/4*E212^2*(N212+K212+J212+I212+H212)-3.142/4*(0.82^2*H212+(0.82^2+G212^2)/2*J212+G212^2*K212+(G212^2+E212^2)/2*N212))*(U212*V212+(R212-U212)*W212)/R212,2))),"")</f>
        <v/>
      </c>
      <c r="AM212" s="195" t="str">
        <f>IFERROR(IF(AD212="","",IF(AE212=リスト!$C$2,T212,T212+AL212)),"")</f>
        <v/>
      </c>
      <c r="AN212" s="195" t="str">
        <f>IFERROR(IF(AD212="","",IF(AE212=リスト!$C$2,3.142*E212*U212*AA212*V212*U212/2*TAN(X212/180*3.142),3.142*G212*U212*AA212*V212*U212/2*TAN(X212/180*3.142))),"")</f>
        <v/>
      </c>
      <c r="AO212" s="196" t="str">
        <f t="shared" si="127"/>
        <v/>
      </c>
      <c r="AP212" s="196" t="str">
        <f>IFERROR(IF(AE212=リスト!$C$2,(1-3.142*(E212/((E212+1)*2))^2)*(R212-(1-V212/(Z212+AC212*(W212-Z212)))*U212-(AN212+AM212)/(3.142*(Z212+AC212*(W212-Z212)))*(2/E212)^2)*100,AW212*(AX212-AY212)*100),"")</f>
        <v/>
      </c>
      <c r="AQ212" s="197" t="str">
        <f t="shared" si="128"/>
        <v/>
      </c>
      <c r="AR212" s="195" t="str">
        <f t="shared" si="129"/>
        <v/>
      </c>
      <c r="AS212" s="195" t="str">
        <f t="shared" si="130"/>
        <v/>
      </c>
      <c r="AT212" s="195" t="str">
        <f t="shared" si="131"/>
        <v/>
      </c>
      <c r="AU212" s="193" t="str">
        <f t="shared" si="132"/>
        <v/>
      </c>
      <c r="AV212" s="193" t="str">
        <f>IF(OR(AD212=リスト!$B$3,AD212=リスト!$B$5,許容浮上量&lt;AP212),AD212,リスト!$B$5)</f>
        <v/>
      </c>
      <c r="AW212" s="198" t="str">
        <f t="shared" si="133"/>
        <v/>
      </c>
      <c r="AX212" s="199" t="str">
        <f t="shared" si="134"/>
        <v/>
      </c>
      <c r="AY212" s="205" t="str">
        <f t="shared" si="135"/>
        <v/>
      </c>
      <c r="AZ212" s="204" t="str">
        <f>IF(OR(BO212=リスト!$B$3,BO212=リスト!$B$5,BO212=""),"","10^-2")</f>
        <v/>
      </c>
      <c r="BA212" s="200" t="str">
        <f>IF(OR(BO212=リスト!$B$3,BO212=リスト!$B$5,BO212=""),"",2)</f>
        <v/>
      </c>
      <c r="BB212" s="195" t="str">
        <f>IFERROR(IF(OR(BO212=リスト!$B$3,BO212=リスト!$B$5,BO212=""),"",V212*U212+(R212-U212)/2*(W212-Z212)),"")</f>
        <v/>
      </c>
      <c r="BC212" s="195" t="str">
        <f>IF(OR(BO212=リスト!$B$3,BO212=リスト!$B$5,BO212=""),"",40)</f>
        <v/>
      </c>
      <c r="BD212" s="195" t="str">
        <f t="shared" si="136"/>
        <v/>
      </c>
      <c r="BE212" s="195" t="str">
        <f t="shared" si="137"/>
        <v/>
      </c>
      <c r="BF212" s="195" t="str">
        <f t="shared" si="138"/>
        <v/>
      </c>
      <c r="BG212" s="195" t="str">
        <f>IF(OR(BO212=リスト!$B$3,BO212=リスト!$B$5,BO212=""),"",0.6)</f>
        <v/>
      </c>
      <c r="BH212" s="201" t="str">
        <f>IF(OR(BO212=リスト!$B$3,BO212=リスト!$B$5,BO212=""),"",AG212)</f>
        <v/>
      </c>
      <c r="BI212" s="195" t="str">
        <f>IF(OR(BO212=リスト!$B$3,BO212=リスト!$B$5,BO212=""),"",AM212)</f>
        <v/>
      </c>
      <c r="BJ212" s="195" t="str">
        <f>IF(OR(BO212=リスト!$B$3,BO212=リスト!$B$5,BO212=""),"",AN212)</f>
        <v/>
      </c>
      <c r="BK212" s="202" t="str">
        <f>IFERROR(IF(BM212=リスト!$C$2,(1-3.142*(E212/(2*(E212+1)))^2)*(R212-(1-AG212*V212/(Z212+AG212*BG212*(W212-Z212)))*U212-(AN212+AM212)/(3.142*(Z212+AG212*BG212*(W212-Z212)))*(2/E212)^2)*100,(AW212*(BV212-BX212)*100)),"")</f>
        <v/>
      </c>
      <c r="BL212" s="202" t="str">
        <f>IFERROR(IF(BM212=リスト!$C$2,(1-3.142*(E212/(2*(E212+1)))^2)*(R212-(1-AG212*V212/(Z212+AG212*BG212*(W212-Z212)))*U212-(AN212+BF212+AM212)/(3.142*(Z212+AG212*BG212*(W212-Z212)))*(2/E212)^2)*100,(AW212*(BV212-BW212)*100)),"")</f>
        <v/>
      </c>
      <c r="BM212" s="193" t="str">
        <f>IF(OR(BO212=リスト!$B$3,BO212=リスト!$B$5),"",AU212)</f>
        <v/>
      </c>
      <c r="BN212" s="196" t="str">
        <f>IF(OR(BO212=リスト!$B$3,BO212=リスト!$B$5),"",AF212)</f>
        <v/>
      </c>
      <c r="BO212" s="193" t="str">
        <f t="shared" si="139"/>
        <v/>
      </c>
      <c r="BP212" s="193" t="str">
        <f>IF(OR(BO212=リスト!$B$3,BO212=リスト!$B$5,BO212=""),"",IF(許容浮上量+1&lt;=BK212,リスト!$F$2,リスト!$F$3))</f>
        <v/>
      </c>
      <c r="BQ212" s="202" t="str">
        <f>IF(OR(BO212=リスト!$B$3,BO212=リスト!$B$5,BO212=""),"",20)</f>
        <v/>
      </c>
      <c r="BR212" s="195" t="str">
        <f t="shared" si="140"/>
        <v/>
      </c>
      <c r="BS212" s="195" t="str">
        <f t="shared" si="141"/>
        <v/>
      </c>
      <c r="BT212" s="198" t="str">
        <f t="shared" si="142"/>
        <v/>
      </c>
      <c r="BU212" s="198" t="str">
        <f t="shared" si="143"/>
        <v/>
      </c>
      <c r="BV212" s="198" t="str">
        <f t="shared" si="144"/>
        <v/>
      </c>
      <c r="BW212" s="198" t="str">
        <f t="shared" si="145"/>
        <v/>
      </c>
      <c r="BX212" s="205" t="str">
        <f t="shared" si="146"/>
        <v/>
      </c>
      <c r="BY212" s="206" t="str">
        <f>IFERROR(IF(CC212=リスト!$C$2,(CH212-BZ212/(100*CG212))/CI212*CJ212-AN212-AM212,(CH212-BZ212/(100*AW212))/CI212*CJ212-AN212-AM212),"")</f>
        <v/>
      </c>
      <c r="BZ212" s="196" t="str">
        <f>IF(OR(CE212=リスト!$B$3,CE212=リスト!$B$5,CF212=リスト!$F$3,CE212=""),"",許容浮上量)</f>
        <v/>
      </c>
      <c r="CA212" s="198" t="str">
        <f>IF(OR(CE212=リスト!$B$3,CE212=リスト!$B$5,CF212=リスト!$F$3,CE212=""),"",CK212)</f>
        <v/>
      </c>
      <c r="CB212" s="196" t="str">
        <f t="shared" si="147"/>
        <v/>
      </c>
      <c r="CC212" s="193" t="str">
        <f>IF(OR(CE212=リスト!$B$3,CE212=リスト!$B$5,CF212=リスト!$F$3,CE212=""),"",BM212)</f>
        <v/>
      </c>
      <c r="CD212" s="196" t="str">
        <f>IF(OR(CE212=リスト!$B$3,CE212=リスト!$B$5,CF212=リスト!$F$3,CE212=""),"",AH212)</f>
        <v/>
      </c>
      <c r="CE212" s="193" t="str">
        <f t="shared" si="125"/>
        <v/>
      </c>
      <c r="CF212" s="193" t="str">
        <f t="shared" si="126"/>
        <v/>
      </c>
      <c r="CG212" s="198" t="str">
        <f t="shared" si="148"/>
        <v/>
      </c>
      <c r="CH212" s="198" t="str">
        <f t="shared" si="149"/>
        <v/>
      </c>
      <c r="CI212" s="198" t="str">
        <f t="shared" si="150"/>
        <v/>
      </c>
      <c r="CJ212" s="198" t="str">
        <f t="shared" si="151"/>
        <v/>
      </c>
      <c r="CK212" s="205" t="str">
        <f t="shared" si="152"/>
        <v/>
      </c>
      <c r="CL212" s="204" t="str">
        <f>IF(AND(CE212=リスト!$B$4,CF212=リスト!$F$2),リスト!$B$3,CE212)</f>
        <v/>
      </c>
      <c r="CM212" s="193" t="str">
        <f>IF(CL212=リスト!$B$3,"",IF(CL212=リスト!$B$5,"("&amp;リスト!$F$3&amp;")",CF212))</f>
        <v/>
      </c>
      <c r="CN212" s="196" t="str">
        <f>IF(CL212=リスト!$B$3,"",AF212)</f>
        <v/>
      </c>
      <c r="CO212" s="196" t="str">
        <f>IF(OR(CL212=リスト!$B$3,CL212=リスト!$B$5,CL212=リスト!$B$4),"",CD212)</f>
        <v/>
      </c>
      <c r="CP212" s="196" t="str">
        <f>IF(OR(CL212=リスト!$B$3,CL212=リスト!$B$5),"",IF(CB212&lt;40,40,CB212))</f>
        <v/>
      </c>
      <c r="CQ212" s="203" t="str">
        <f>IF(CL212=リスト!$B$5,リスト!$G$2,"")</f>
        <v/>
      </c>
    </row>
    <row r="213" spans="2:95" ht="26.25" customHeight="1">
      <c r="B213" s="243">
        <v>150</v>
      </c>
      <c r="C213" s="244"/>
      <c r="D213" s="245"/>
      <c r="E213" s="246"/>
      <c r="F213" s="246"/>
      <c r="G213" s="247" t="str">
        <f>IF(AE213=リスト!$C$2,"－",IF(AE213=リスト!$C$3,1.05,""))</f>
        <v/>
      </c>
      <c r="H213" s="246"/>
      <c r="I213" s="246"/>
      <c r="J213" s="246"/>
      <c r="K213" s="246"/>
      <c r="L213" s="246"/>
      <c r="M213" s="246"/>
      <c r="N213" s="246"/>
      <c r="O213" s="246"/>
      <c r="P213" s="246"/>
      <c r="Q213" s="246"/>
      <c r="R213" s="248">
        <f t="shared" si="112"/>
        <v>0</v>
      </c>
      <c r="S213" s="247" t="str">
        <f t="shared" si="113"/>
        <v/>
      </c>
      <c r="T213" s="247"/>
      <c r="U213" s="247"/>
      <c r="V213" s="245" t="str">
        <f t="shared" si="114"/>
        <v/>
      </c>
      <c r="W213" s="245" t="str">
        <f t="shared" si="115"/>
        <v/>
      </c>
      <c r="X213" s="245" t="str">
        <f t="shared" si="116"/>
        <v/>
      </c>
      <c r="Y213" s="245" t="str">
        <f t="shared" si="117"/>
        <v/>
      </c>
      <c r="Z213" s="249" t="str">
        <f t="shared" si="118"/>
        <v/>
      </c>
      <c r="AA213" s="250" t="str">
        <f t="shared" si="119"/>
        <v/>
      </c>
      <c r="AB213" s="250" t="str">
        <f t="shared" si="120"/>
        <v/>
      </c>
      <c r="AC213" s="251" t="str">
        <f t="shared" si="121"/>
        <v/>
      </c>
      <c r="AD213" s="252" t="str">
        <f>IF(OR(C213="",D213=""),"",IF(OR(10&lt;=S213,2.2&lt;F213),リスト!$B$3,IF(OR(D213=リスト!$A$2,F213&lt;0.9,S213&lt;=1.5),リスト!$B$4,リスト!$B$2)))</f>
        <v/>
      </c>
      <c r="AE213" s="253" t="str">
        <f>IF(OR(C213="",AD213=""),"",IF(N213="",リスト!$C$2,リスト!$C$3))</f>
        <v/>
      </c>
      <c r="AF213" s="254" t="str">
        <f>IF(OR(C213="",AD213=""),"",IF(D213&lt;=リスト!$A$5,リスト!$D$2,IF(D213=リスト!$A$6,リスト!$D$3,IF(D213=リスト!$A$7,リスト!$D$4,""))))</f>
        <v/>
      </c>
      <c r="AG213" s="255" t="str" cm="1">
        <f t="array" ref="AG213">IFERROR(INDEX(加味率リスト!$A$2:$J$25,MATCH(D213&amp;AF213,加味率リスト!$A$2:$A$25&amp;加味率リスト!$B$2:$B$25,0),10),"")</f>
        <v/>
      </c>
      <c r="AH213" s="256" t="str">
        <f>IF(S213="","",IF(S213&lt;3,リスト!$E$3,IF(S213&lt;5,リスト!$E$4,IF(S213&lt;7,リスト!$E$5,リスト!$E$6))))</f>
        <v/>
      </c>
      <c r="AI213" s="192" t="str">
        <f t="shared" si="122"/>
        <v/>
      </c>
      <c r="AJ213" s="193" t="str">
        <f t="shared" si="123"/>
        <v/>
      </c>
      <c r="AK213" s="141" t="str">
        <f t="shared" si="124"/>
        <v/>
      </c>
      <c r="AL213" s="194" t="str">
        <f>IFERROR(IF(AD213="","",IF(AE213=リスト!$C$2,"－",ROUND((3.142/4*E213^2*(N213+K213+J213+I213+H213)-3.142/4*(0.82^2*H213+(0.82^2+G213^2)/2*J213+G213^2*K213+(G213^2+E213^2)/2*N213))*(U213*V213+(R213-U213)*W213)/R213,2))),"")</f>
        <v/>
      </c>
      <c r="AM213" s="195" t="str">
        <f>IFERROR(IF(AD213="","",IF(AE213=リスト!$C$2,T213,T213+AL213)),"")</f>
        <v/>
      </c>
      <c r="AN213" s="195" t="str">
        <f>IFERROR(IF(AD213="","",IF(AE213=リスト!$C$2,3.142*E213*U213*AA213*V213*U213/2*TAN(X213/180*3.142),3.142*G213*U213*AA213*V213*U213/2*TAN(X213/180*3.142))),"")</f>
        <v/>
      </c>
      <c r="AO213" s="196" t="str">
        <f t="shared" si="127"/>
        <v/>
      </c>
      <c r="AP213" s="196" t="str">
        <f>IFERROR(IF(AE213=リスト!$C$2,(1-3.142*(E213/((E213+1)*2))^2)*(R213-(1-V213/(Z213+AC213*(W213-Z213)))*U213-(AN213+AM213)/(3.142*(Z213+AC213*(W213-Z213)))*(2/E213)^2)*100,AW213*(AX213-AY213)*100),"")</f>
        <v/>
      </c>
      <c r="AQ213" s="197" t="str">
        <f t="shared" si="128"/>
        <v/>
      </c>
      <c r="AR213" s="195" t="str">
        <f t="shared" si="129"/>
        <v/>
      </c>
      <c r="AS213" s="195" t="str">
        <f t="shared" si="130"/>
        <v/>
      </c>
      <c r="AT213" s="195" t="str">
        <f t="shared" si="131"/>
        <v/>
      </c>
      <c r="AU213" s="193" t="str">
        <f t="shared" si="132"/>
        <v/>
      </c>
      <c r="AV213" s="193" t="str">
        <f>IF(OR(AD213=リスト!$B$3,AD213=リスト!$B$5,許容浮上量&lt;AP213),AD213,リスト!$B$5)</f>
        <v/>
      </c>
      <c r="AW213" s="198" t="str">
        <f t="shared" si="133"/>
        <v/>
      </c>
      <c r="AX213" s="199" t="str">
        <f t="shared" si="134"/>
        <v/>
      </c>
      <c r="AY213" s="205" t="str">
        <f t="shared" si="135"/>
        <v/>
      </c>
      <c r="AZ213" s="204" t="str">
        <f>IF(OR(BO213=リスト!$B$3,BO213=リスト!$B$5,BO213=""),"","10^-2")</f>
        <v/>
      </c>
      <c r="BA213" s="200" t="str">
        <f>IF(OR(BO213=リスト!$B$3,BO213=リスト!$B$5,BO213=""),"",2)</f>
        <v/>
      </c>
      <c r="BB213" s="195" t="str">
        <f>IFERROR(IF(OR(BO213=リスト!$B$3,BO213=リスト!$B$5,BO213=""),"",V213*U213+(R213-U213)/2*(W213-Z213)),"")</f>
        <v/>
      </c>
      <c r="BC213" s="195" t="str">
        <f>IF(OR(BO213=リスト!$B$3,BO213=リスト!$B$5,BO213=""),"",40)</f>
        <v/>
      </c>
      <c r="BD213" s="195" t="str">
        <f t="shared" si="136"/>
        <v/>
      </c>
      <c r="BE213" s="195" t="str">
        <f t="shared" si="137"/>
        <v/>
      </c>
      <c r="BF213" s="195" t="str">
        <f t="shared" si="138"/>
        <v/>
      </c>
      <c r="BG213" s="195" t="str">
        <f>IF(OR(BO213=リスト!$B$3,BO213=リスト!$B$5,BO213=""),"",0.6)</f>
        <v/>
      </c>
      <c r="BH213" s="201" t="str">
        <f>IF(OR(BO213=リスト!$B$3,BO213=リスト!$B$5,BO213=""),"",AG213)</f>
        <v/>
      </c>
      <c r="BI213" s="195" t="str">
        <f>IF(OR(BO213=リスト!$B$3,BO213=リスト!$B$5,BO213=""),"",AM213)</f>
        <v/>
      </c>
      <c r="BJ213" s="195" t="str">
        <f>IF(OR(BO213=リスト!$B$3,BO213=リスト!$B$5,BO213=""),"",AN213)</f>
        <v/>
      </c>
      <c r="BK213" s="202" t="str">
        <f>IFERROR(IF(BM213=リスト!$C$2,(1-3.142*(E213/(2*(E213+1)))^2)*(R213-(1-AG213*V213/(Z213+AG213*BG213*(W213-Z213)))*U213-(AN213+AM213)/(3.142*(Z213+AG213*BG213*(W213-Z213)))*(2/E213)^2)*100,(AW213*(BV213-BX213)*100)),"")</f>
        <v/>
      </c>
      <c r="BL213" s="202" t="str">
        <f>IFERROR(IF(BM213=リスト!$C$2,(1-3.142*(E213/(2*(E213+1)))^2)*(R213-(1-AG213*V213/(Z213+AG213*BG213*(W213-Z213)))*U213-(AN213+BF213+AM213)/(3.142*(Z213+AG213*BG213*(W213-Z213)))*(2/E213)^2)*100,(AW213*(BV213-BW213)*100)),"")</f>
        <v/>
      </c>
      <c r="BM213" s="193" t="str">
        <f>IF(OR(BO213=リスト!$B$3,BO213=リスト!$B$5),"",AU213)</f>
        <v/>
      </c>
      <c r="BN213" s="196" t="str">
        <f>IF(OR(BO213=リスト!$B$3,BO213=リスト!$B$5),"",AF213)</f>
        <v/>
      </c>
      <c r="BO213" s="193" t="str">
        <f t="shared" si="139"/>
        <v/>
      </c>
      <c r="BP213" s="193" t="str">
        <f>IF(OR(BO213=リスト!$B$3,BO213=リスト!$B$5,BO213=""),"",IF(許容浮上量+1&lt;=BK213,リスト!$F$2,リスト!$F$3))</f>
        <v/>
      </c>
      <c r="BQ213" s="202" t="str">
        <f>IF(OR(BO213=リスト!$B$3,BO213=リスト!$B$5,BO213=""),"",20)</f>
        <v/>
      </c>
      <c r="BR213" s="195" t="str">
        <f t="shared" si="140"/>
        <v/>
      </c>
      <c r="BS213" s="195" t="str">
        <f t="shared" si="141"/>
        <v/>
      </c>
      <c r="BT213" s="198" t="str">
        <f t="shared" si="142"/>
        <v/>
      </c>
      <c r="BU213" s="198" t="str">
        <f t="shared" si="143"/>
        <v/>
      </c>
      <c r="BV213" s="198" t="str">
        <f t="shared" si="144"/>
        <v/>
      </c>
      <c r="BW213" s="198" t="str">
        <f t="shared" si="145"/>
        <v/>
      </c>
      <c r="BX213" s="205" t="str">
        <f t="shared" si="146"/>
        <v/>
      </c>
      <c r="BY213" s="206" t="str">
        <f>IFERROR(IF(CC213=リスト!$C$2,(CH213-BZ213/(100*CG213))/CI213*CJ213-AN213-AM213,(CH213-BZ213/(100*AW213))/CI213*CJ213-AN213-AM213),"")</f>
        <v/>
      </c>
      <c r="BZ213" s="196" t="str">
        <f>IF(OR(CE213=リスト!$B$3,CE213=リスト!$B$5,CF213=リスト!$F$3,CE213=""),"",許容浮上量)</f>
        <v/>
      </c>
      <c r="CA213" s="198" t="str">
        <f>IF(OR(CE213=リスト!$B$3,CE213=リスト!$B$5,CF213=リスト!$F$3,CE213=""),"",CK213)</f>
        <v/>
      </c>
      <c r="CB213" s="196" t="str">
        <f t="shared" si="147"/>
        <v/>
      </c>
      <c r="CC213" s="193" t="str">
        <f>IF(OR(CE213=リスト!$B$3,CE213=リスト!$B$5,CF213=リスト!$F$3,CE213=""),"",BM213)</f>
        <v/>
      </c>
      <c r="CD213" s="196" t="str">
        <f>IF(OR(CE213=リスト!$B$3,CE213=リスト!$B$5,CF213=リスト!$F$3,CE213=""),"",AH213)</f>
        <v/>
      </c>
      <c r="CE213" s="193" t="str">
        <f t="shared" si="125"/>
        <v/>
      </c>
      <c r="CF213" s="193" t="str">
        <f t="shared" si="126"/>
        <v/>
      </c>
      <c r="CG213" s="198" t="str">
        <f t="shared" si="148"/>
        <v/>
      </c>
      <c r="CH213" s="198" t="str">
        <f t="shared" si="149"/>
        <v/>
      </c>
      <c r="CI213" s="198" t="str">
        <f t="shared" si="150"/>
        <v/>
      </c>
      <c r="CJ213" s="198" t="str">
        <f t="shared" si="151"/>
        <v/>
      </c>
      <c r="CK213" s="205" t="str">
        <f t="shared" si="152"/>
        <v/>
      </c>
      <c r="CL213" s="204" t="str">
        <f>IF(AND(CE213=リスト!$B$4,CF213=リスト!$F$2),リスト!$B$3,CE213)</f>
        <v/>
      </c>
      <c r="CM213" s="193" t="str">
        <f>IF(CL213=リスト!$B$3,"",IF(CL213=リスト!$B$5,"("&amp;リスト!$F$3&amp;")",CF213))</f>
        <v/>
      </c>
      <c r="CN213" s="196" t="str">
        <f>IF(CL213=リスト!$B$3,"",AF213)</f>
        <v/>
      </c>
      <c r="CO213" s="196" t="str">
        <f>IF(OR(CL213=リスト!$B$3,CL213=リスト!$B$5,CL213=リスト!$B$4),"",CD213)</f>
        <v/>
      </c>
      <c r="CP213" s="196" t="str">
        <f>IF(OR(CL213=リスト!$B$3,CL213=リスト!$B$5),"",IF(CB213&lt;40,40,CB213))</f>
        <v/>
      </c>
      <c r="CQ213" s="203" t="str">
        <f>IF(CL213=リスト!$B$5,リスト!$G$2,"")</f>
        <v/>
      </c>
    </row>
    <row r="214" spans="2:95" ht="26.25" customHeight="1">
      <c r="B214" s="243">
        <v>151</v>
      </c>
      <c r="C214" s="244"/>
      <c r="D214" s="245"/>
      <c r="E214" s="246"/>
      <c r="F214" s="246"/>
      <c r="G214" s="247" t="str">
        <f>IF(AE214=リスト!$C$2,"－",IF(AE214=リスト!$C$3,1.05,""))</f>
        <v/>
      </c>
      <c r="H214" s="246"/>
      <c r="I214" s="246"/>
      <c r="J214" s="246"/>
      <c r="K214" s="246"/>
      <c r="L214" s="246"/>
      <c r="M214" s="246"/>
      <c r="N214" s="246"/>
      <c r="O214" s="246"/>
      <c r="P214" s="246"/>
      <c r="Q214" s="246"/>
      <c r="R214" s="248">
        <f t="shared" si="112"/>
        <v>0</v>
      </c>
      <c r="S214" s="247" t="str">
        <f t="shared" si="113"/>
        <v/>
      </c>
      <c r="T214" s="247"/>
      <c r="U214" s="247"/>
      <c r="V214" s="245" t="str">
        <f t="shared" si="114"/>
        <v/>
      </c>
      <c r="W214" s="245" t="str">
        <f t="shared" si="115"/>
        <v/>
      </c>
      <c r="X214" s="245" t="str">
        <f t="shared" si="116"/>
        <v/>
      </c>
      <c r="Y214" s="245" t="str">
        <f t="shared" si="117"/>
        <v/>
      </c>
      <c r="Z214" s="249" t="str">
        <f t="shared" si="118"/>
        <v/>
      </c>
      <c r="AA214" s="250" t="str">
        <f t="shared" si="119"/>
        <v/>
      </c>
      <c r="AB214" s="250" t="str">
        <f t="shared" si="120"/>
        <v/>
      </c>
      <c r="AC214" s="251" t="str">
        <f t="shared" si="121"/>
        <v/>
      </c>
      <c r="AD214" s="252" t="str">
        <f>IF(OR(C214="",D214=""),"",IF(OR(10&lt;=S214,2.2&lt;F214),リスト!$B$3,IF(OR(D214=リスト!$A$2,F214&lt;0.9,S214&lt;=1.5),リスト!$B$4,リスト!$B$2)))</f>
        <v/>
      </c>
      <c r="AE214" s="253" t="str">
        <f>IF(OR(C214="",AD214=""),"",IF(N214="",リスト!$C$2,リスト!$C$3))</f>
        <v/>
      </c>
      <c r="AF214" s="254" t="str">
        <f>IF(OR(C214="",AD214=""),"",IF(D214&lt;=リスト!$A$5,リスト!$D$2,IF(D214=リスト!$A$6,リスト!$D$3,IF(D214=リスト!$A$7,リスト!$D$4,""))))</f>
        <v/>
      </c>
      <c r="AG214" s="255" t="str" cm="1">
        <f t="array" ref="AG214">IFERROR(INDEX(加味率リスト!$A$2:$J$25,MATCH(D214&amp;AF214,加味率リスト!$A$2:$A$25&amp;加味率リスト!$B$2:$B$25,0),10),"")</f>
        <v/>
      </c>
      <c r="AH214" s="256" t="str">
        <f>IF(S214="","",IF(S214&lt;3,リスト!$E$3,IF(S214&lt;5,リスト!$E$4,IF(S214&lt;7,リスト!$E$5,リスト!$E$6))))</f>
        <v/>
      </c>
      <c r="AI214" s="192" t="str">
        <f t="shared" si="122"/>
        <v/>
      </c>
      <c r="AJ214" s="193" t="str">
        <f t="shared" si="123"/>
        <v/>
      </c>
      <c r="AK214" s="141" t="str">
        <f t="shared" si="124"/>
        <v/>
      </c>
      <c r="AL214" s="194" t="str">
        <f>IFERROR(IF(AD214="","",IF(AE214=リスト!$C$2,"－",ROUND((3.142/4*E214^2*(N214+K214+J214+I214+H214)-3.142/4*(0.82^2*H214+(0.82^2+G214^2)/2*J214+G214^2*K214+(G214^2+E214^2)/2*N214))*(U214*V214+(R214-U214)*W214)/R214,2))),"")</f>
        <v/>
      </c>
      <c r="AM214" s="195" t="str">
        <f>IFERROR(IF(AD214="","",IF(AE214=リスト!$C$2,T214,T214+AL214)),"")</f>
        <v/>
      </c>
      <c r="AN214" s="195" t="str">
        <f>IFERROR(IF(AD214="","",IF(AE214=リスト!$C$2,3.142*E214*U214*AA214*V214*U214/2*TAN(X214/180*3.142),3.142*G214*U214*AA214*V214*U214/2*TAN(X214/180*3.142))),"")</f>
        <v/>
      </c>
      <c r="AO214" s="196" t="str">
        <f t="shared" si="127"/>
        <v/>
      </c>
      <c r="AP214" s="196" t="str">
        <f>IFERROR(IF(AE214=リスト!$C$2,(1-3.142*(E214/((E214+1)*2))^2)*(R214-(1-V214/(Z214+AC214*(W214-Z214)))*U214-(AN214+AM214)/(3.142*(Z214+AC214*(W214-Z214)))*(2/E214)^2)*100,AW214*(AX214-AY214)*100),"")</f>
        <v/>
      </c>
      <c r="AQ214" s="197" t="str">
        <f t="shared" si="128"/>
        <v/>
      </c>
      <c r="AR214" s="195" t="str">
        <f t="shared" si="129"/>
        <v/>
      </c>
      <c r="AS214" s="195" t="str">
        <f t="shared" si="130"/>
        <v/>
      </c>
      <c r="AT214" s="195" t="str">
        <f t="shared" si="131"/>
        <v/>
      </c>
      <c r="AU214" s="193" t="str">
        <f t="shared" si="132"/>
        <v/>
      </c>
      <c r="AV214" s="193" t="str">
        <f>IF(OR(AD214=リスト!$B$3,AD214=リスト!$B$5,許容浮上量&lt;AP214),AD214,リスト!$B$5)</f>
        <v/>
      </c>
      <c r="AW214" s="198" t="str">
        <f t="shared" si="133"/>
        <v/>
      </c>
      <c r="AX214" s="199" t="str">
        <f t="shared" si="134"/>
        <v/>
      </c>
      <c r="AY214" s="205" t="str">
        <f t="shared" si="135"/>
        <v/>
      </c>
      <c r="AZ214" s="204" t="str">
        <f>IF(OR(BO214=リスト!$B$3,BO214=リスト!$B$5,BO214=""),"","10^-2")</f>
        <v/>
      </c>
      <c r="BA214" s="200" t="str">
        <f>IF(OR(BO214=リスト!$B$3,BO214=リスト!$B$5,BO214=""),"",2)</f>
        <v/>
      </c>
      <c r="BB214" s="195" t="str">
        <f>IFERROR(IF(OR(BO214=リスト!$B$3,BO214=リスト!$B$5,BO214=""),"",V214*U214+(R214-U214)/2*(W214-Z214)),"")</f>
        <v/>
      </c>
      <c r="BC214" s="195" t="str">
        <f>IF(OR(BO214=リスト!$B$3,BO214=リスト!$B$5,BO214=""),"",40)</f>
        <v/>
      </c>
      <c r="BD214" s="195" t="str">
        <f t="shared" si="136"/>
        <v/>
      </c>
      <c r="BE214" s="195" t="str">
        <f t="shared" si="137"/>
        <v/>
      </c>
      <c r="BF214" s="195" t="str">
        <f t="shared" si="138"/>
        <v/>
      </c>
      <c r="BG214" s="195" t="str">
        <f>IF(OR(BO214=リスト!$B$3,BO214=リスト!$B$5,BO214=""),"",0.6)</f>
        <v/>
      </c>
      <c r="BH214" s="201" t="str">
        <f>IF(OR(BO214=リスト!$B$3,BO214=リスト!$B$5,BO214=""),"",AG214)</f>
        <v/>
      </c>
      <c r="BI214" s="195" t="str">
        <f>IF(OR(BO214=リスト!$B$3,BO214=リスト!$B$5,BO214=""),"",AM214)</f>
        <v/>
      </c>
      <c r="BJ214" s="195" t="str">
        <f>IF(OR(BO214=リスト!$B$3,BO214=リスト!$B$5,BO214=""),"",AN214)</f>
        <v/>
      </c>
      <c r="BK214" s="202" t="str">
        <f>IFERROR(IF(BM214=リスト!$C$2,(1-3.142*(E214/(2*(E214+1)))^2)*(R214-(1-AG214*V214/(Z214+AG214*BG214*(W214-Z214)))*U214-(AN214+AM214)/(3.142*(Z214+AG214*BG214*(W214-Z214)))*(2/E214)^2)*100,(AW214*(BV214-BX214)*100)),"")</f>
        <v/>
      </c>
      <c r="BL214" s="202" t="str">
        <f>IFERROR(IF(BM214=リスト!$C$2,(1-3.142*(E214/(2*(E214+1)))^2)*(R214-(1-AG214*V214/(Z214+AG214*BG214*(W214-Z214)))*U214-(AN214+BF214+AM214)/(3.142*(Z214+AG214*BG214*(W214-Z214)))*(2/E214)^2)*100,(AW214*(BV214-BW214)*100)),"")</f>
        <v/>
      </c>
      <c r="BM214" s="193" t="str">
        <f>IF(OR(BO214=リスト!$B$3,BO214=リスト!$B$5),"",AU214)</f>
        <v/>
      </c>
      <c r="BN214" s="196" t="str">
        <f>IF(OR(BO214=リスト!$B$3,BO214=リスト!$B$5),"",AF214)</f>
        <v/>
      </c>
      <c r="BO214" s="193" t="str">
        <f t="shared" si="139"/>
        <v/>
      </c>
      <c r="BP214" s="193" t="str">
        <f>IF(OR(BO214=リスト!$B$3,BO214=リスト!$B$5,BO214=""),"",IF(許容浮上量+1&lt;=BK214,リスト!$F$2,リスト!$F$3))</f>
        <v/>
      </c>
      <c r="BQ214" s="202" t="str">
        <f>IF(OR(BO214=リスト!$B$3,BO214=リスト!$B$5,BO214=""),"",20)</f>
        <v/>
      </c>
      <c r="BR214" s="195" t="str">
        <f t="shared" si="140"/>
        <v/>
      </c>
      <c r="BS214" s="195" t="str">
        <f t="shared" si="141"/>
        <v/>
      </c>
      <c r="BT214" s="198" t="str">
        <f t="shared" si="142"/>
        <v/>
      </c>
      <c r="BU214" s="198" t="str">
        <f t="shared" si="143"/>
        <v/>
      </c>
      <c r="BV214" s="198" t="str">
        <f t="shared" si="144"/>
        <v/>
      </c>
      <c r="BW214" s="198" t="str">
        <f t="shared" si="145"/>
        <v/>
      </c>
      <c r="BX214" s="205" t="str">
        <f t="shared" si="146"/>
        <v/>
      </c>
      <c r="BY214" s="206" t="str">
        <f>IFERROR(IF(CC214=リスト!$C$2,(CH214-BZ214/(100*CG214))/CI214*CJ214-AN214-AM214,(CH214-BZ214/(100*AW214))/CI214*CJ214-AN214-AM214),"")</f>
        <v/>
      </c>
      <c r="BZ214" s="196" t="str">
        <f>IF(OR(CE214=リスト!$B$3,CE214=リスト!$B$5,CF214=リスト!$F$3,CE214=""),"",許容浮上量)</f>
        <v/>
      </c>
      <c r="CA214" s="198" t="str">
        <f>IF(OR(CE214=リスト!$B$3,CE214=リスト!$B$5,CF214=リスト!$F$3,CE214=""),"",CK214)</f>
        <v/>
      </c>
      <c r="CB214" s="196" t="str">
        <f t="shared" si="147"/>
        <v/>
      </c>
      <c r="CC214" s="193" t="str">
        <f>IF(OR(CE214=リスト!$B$3,CE214=リスト!$B$5,CF214=リスト!$F$3,CE214=""),"",BM214)</f>
        <v/>
      </c>
      <c r="CD214" s="196" t="str">
        <f>IF(OR(CE214=リスト!$B$3,CE214=リスト!$B$5,CF214=リスト!$F$3,CE214=""),"",AH214)</f>
        <v/>
      </c>
      <c r="CE214" s="193" t="str">
        <f t="shared" si="125"/>
        <v/>
      </c>
      <c r="CF214" s="193" t="str">
        <f t="shared" si="126"/>
        <v/>
      </c>
      <c r="CG214" s="198" t="str">
        <f t="shared" si="148"/>
        <v/>
      </c>
      <c r="CH214" s="198" t="str">
        <f t="shared" si="149"/>
        <v/>
      </c>
      <c r="CI214" s="198" t="str">
        <f t="shared" si="150"/>
        <v/>
      </c>
      <c r="CJ214" s="198" t="str">
        <f t="shared" si="151"/>
        <v/>
      </c>
      <c r="CK214" s="205" t="str">
        <f t="shared" si="152"/>
        <v/>
      </c>
      <c r="CL214" s="204" t="str">
        <f>IF(AND(CE214=リスト!$B$4,CF214=リスト!$F$2),リスト!$B$3,CE214)</f>
        <v/>
      </c>
      <c r="CM214" s="193" t="str">
        <f>IF(CL214=リスト!$B$3,"",IF(CL214=リスト!$B$5,"("&amp;リスト!$F$3&amp;")",CF214))</f>
        <v/>
      </c>
      <c r="CN214" s="196" t="str">
        <f>IF(CL214=リスト!$B$3,"",AF214)</f>
        <v/>
      </c>
      <c r="CO214" s="196" t="str">
        <f>IF(OR(CL214=リスト!$B$3,CL214=リスト!$B$5,CL214=リスト!$B$4),"",CD214)</f>
        <v/>
      </c>
      <c r="CP214" s="196" t="str">
        <f>IF(OR(CL214=リスト!$B$3,CL214=リスト!$B$5),"",IF(CB214&lt;40,40,CB214))</f>
        <v/>
      </c>
      <c r="CQ214" s="203" t="str">
        <f>IF(CL214=リスト!$B$5,リスト!$G$2,"")</f>
        <v/>
      </c>
    </row>
    <row r="215" spans="2:95" ht="26.25" customHeight="1">
      <c r="B215" s="243">
        <v>152</v>
      </c>
      <c r="C215" s="244"/>
      <c r="D215" s="245"/>
      <c r="E215" s="246"/>
      <c r="F215" s="246"/>
      <c r="G215" s="247" t="str">
        <f>IF(AE215=リスト!$C$2,"－",IF(AE215=リスト!$C$3,1.05,""))</f>
        <v/>
      </c>
      <c r="H215" s="246"/>
      <c r="I215" s="246"/>
      <c r="J215" s="246"/>
      <c r="K215" s="246"/>
      <c r="L215" s="246"/>
      <c r="M215" s="246"/>
      <c r="N215" s="246"/>
      <c r="O215" s="246"/>
      <c r="P215" s="246"/>
      <c r="Q215" s="246"/>
      <c r="R215" s="248">
        <f t="shared" si="112"/>
        <v>0</v>
      </c>
      <c r="S215" s="247" t="str">
        <f t="shared" si="113"/>
        <v/>
      </c>
      <c r="T215" s="247"/>
      <c r="U215" s="247"/>
      <c r="V215" s="245" t="str">
        <f t="shared" si="114"/>
        <v/>
      </c>
      <c r="W215" s="245" t="str">
        <f t="shared" si="115"/>
        <v/>
      </c>
      <c r="X215" s="245" t="str">
        <f t="shared" si="116"/>
        <v/>
      </c>
      <c r="Y215" s="245" t="str">
        <f t="shared" si="117"/>
        <v/>
      </c>
      <c r="Z215" s="249" t="str">
        <f t="shared" si="118"/>
        <v/>
      </c>
      <c r="AA215" s="250" t="str">
        <f t="shared" si="119"/>
        <v/>
      </c>
      <c r="AB215" s="250" t="str">
        <f t="shared" si="120"/>
        <v/>
      </c>
      <c r="AC215" s="251" t="str">
        <f t="shared" si="121"/>
        <v/>
      </c>
      <c r="AD215" s="252" t="str">
        <f>IF(OR(C215="",D215=""),"",IF(OR(10&lt;=S215,2.2&lt;F215),リスト!$B$3,IF(OR(D215=リスト!$A$2,F215&lt;0.9,S215&lt;=1.5),リスト!$B$4,リスト!$B$2)))</f>
        <v/>
      </c>
      <c r="AE215" s="253" t="str">
        <f>IF(OR(C215="",AD215=""),"",IF(N215="",リスト!$C$2,リスト!$C$3))</f>
        <v/>
      </c>
      <c r="AF215" s="254" t="str">
        <f>IF(OR(C215="",AD215=""),"",IF(D215&lt;=リスト!$A$5,リスト!$D$2,IF(D215=リスト!$A$6,リスト!$D$3,IF(D215=リスト!$A$7,リスト!$D$4,""))))</f>
        <v/>
      </c>
      <c r="AG215" s="255" t="str" cm="1">
        <f t="array" ref="AG215">IFERROR(INDEX(加味率リスト!$A$2:$J$25,MATCH(D215&amp;AF215,加味率リスト!$A$2:$A$25&amp;加味率リスト!$B$2:$B$25,0),10),"")</f>
        <v/>
      </c>
      <c r="AH215" s="256" t="str">
        <f>IF(S215="","",IF(S215&lt;3,リスト!$E$3,IF(S215&lt;5,リスト!$E$4,IF(S215&lt;7,リスト!$E$5,リスト!$E$6))))</f>
        <v/>
      </c>
      <c r="AI215" s="192" t="str">
        <f t="shared" si="122"/>
        <v/>
      </c>
      <c r="AJ215" s="193" t="str">
        <f t="shared" si="123"/>
        <v/>
      </c>
      <c r="AK215" s="141" t="str">
        <f t="shared" si="124"/>
        <v/>
      </c>
      <c r="AL215" s="194" t="str">
        <f>IFERROR(IF(AD215="","",IF(AE215=リスト!$C$2,"－",ROUND((3.142/4*E215^2*(N215+K215+J215+I215+H215)-3.142/4*(0.82^2*H215+(0.82^2+G215^2)/2*J215+G215^2*K215+(G215^2+E215^2)/2*N215))*(U215*V215+(R215-U215)*W215)/R215,2))),"")</f>
        <v/>
      </c>
      <c r="AM215" s="195" t="str">
        <f>IFERROR(IF(AD215="","",IF(AE215=リスト!$C$2,T215,T215+AL215)),"")</f>
        <v/>
      </c>
      <c r="AN215" s="195" t="str">
        <f>IFERROR(IF(AD215="","",IF(AE215=リスト!$C$2,3.142*E215*U215*AA215*V215*U215/2*TAN(X215/180*3.142),3.142*G215*U215*AA215*V215*U215/2*TAN(X215/180*3.142))),"")</f>
        <v/>
      </c>
      <c r="AO215" s="196" t="str">
        <f t="shared" si="127"/>
        <v/>
      </c>
      <c r="AP215" s="196" t="str">
        <f>IFERROR(IF(AE215=リスト!$C$2,(1-3.142*(E215/((E215+1)*2))^2)*(R215-(1-V215/(Z215+AC215*(W215-Z215)))*U215-(AN215+AM215)/(3.142*(Z215+AC215*(W215-Z215)))*(2/E215)^2)*100,AW215*(AX215-AY215)*100),"")</f>
        <v/>
      </c>
      <c r="AQ215" s="197" t="str">
        <f t="shared" si="128"/>
        <v/>
      </c>
      <c r="AR215" s="195" t="str">
        <f t="shared" si="129"/>
        <v/>
      </c>
      <c r="AS215" s="195" t="str">
        <f t="shared" si="130"/>
        <v/>
      </c>
      <c r="AT215" s="195" t="str">
        <f t="shared" si="131"/>
        <v/>
      </c>
      <c r="AU215" s="193" t="str">
        <f t="shared" si="132"/>
        <v/>
      </c>
      <c r="AV215" s="193" t="str">
        <f>IF(OR(AD215=リスト!$B$3,AD215=リスト!$B$5,許容浮上量&lt;AP215),AD215,リスト!$B$5)</f>
        <v/>
      </c>
      <c r="AW215" s="198" t="str">
        <f t="shared" si="133"/>
        <v/>
      </c>
      <c r="AX215" s="199" t="str">
        <f t="shared" si="134"/>
        <v/>
      </c>
      <c r="AY215" s="205" t="str">
        <f t="shared" si="135"/>
        <v/>
      </c>
      <c r="AZ215" s="204" t="str">
        <f>IF(OR(BO215=リスト!$B$3,BO215=リスト!$B$5,BO215=""),"","10^-2")</f>
        <v/>
      </c>
      <c r="BA215" s="200" t="str">
        <f>IF(OR(BO215=リスト!$B$3,BO215=リスト!$B$5,BO215=""),"",2)</f>
        <v/>
      </c>
      <c r="BB215" s="195" t="str">
        <f>IFERROR(IF(OR(BO215=リスト!$B$3,BO215=リスト!$B$5,BO215=""),"",V215*U215+(R215-U215)/2*(W215-Z215)),"")</f>
        <v/>
      </c>
      <c r="BC215" s="195" t="str">
        <f>IF(OR(BO215=リスト!$B$3,BO215=リスト!$B$5,BO215=""),"",40)</f>
        <v/>
      </c>
      <c r="BD215" s="195" t="str">
        <f t="shared" si="136"/>
        <v/>
      </c>
      <c r="BE215" s="195" t="str">
        <f t="shared" si="137"/>
        <v/>
      </c>
      <c r="BF215" s="195" t="str">
        <f t="shared" si="138"/>
        <v/>
      </c>
      <c r="BG215" s="195" t="str">
        <f>IF(OR(BO215=リスト!$B$3,BO215=リスト!$B$5,BO215=""),"",0.6)</f>
        <v/>
      </c>
      <c r="BH215" s="201" t="str">
        <f>IF(OR(BO215=リスト!$B$3,BO215=リスト!$B$5,BO215=""),"",AG215)</f>
        <v/>
      </c>
      <c r="BI215" s="195" t="str">
        <f>IF(OR(BO215=リスト!$B$3,BO215=リスト!$B$5,BO215=""),"",AM215)</f>
        <v/>
      </c>
      <c r="BJ215" s="195" t="str">
        <f>IF(OR(BO215=リスト!$B$3,BO215=リスト!$B$5,BO215=""),"",AN215)</f>
        <v/>
      </c>
      <c r="BK215" s="202" t="str">
        <f>IFERROR(IF(BM215=リスト!$C$2,(1-3.142*(E215/(2*(E215+1)))^2)*(R215-(1-AG215*V215/(Z215+AG215*BG215*(W215-Z215)))*U215-(AN215+AM215)/(3.142*(Z215+AG215*BG215*(W215-Z215)))*(2/E215)^2)*100,(AW215*(BV215-BX215)*100)),"")</f>
        <v/>
      </c>
      <c r="BL215" s="202" t="str">
        <f>IFERROR(IF(BM215=リスト!$C$2,(1-3.142*(E215/(2*(E215+1)))^2)*(R215-(1-AG215*V215/(Z215+AG215*BG215*(W215-Z215)))*U215-(AN215+BF215+AM215)/(3.142*(Z215+AG215*BG215*(W215-Z215)))*(2/E215)^2)*100,(AW215*(BV215-BW215)*100)),"")</f>
        <v/>
      </c>
      <c r="BM215" s="193" t="str">
        <f>IF(OR(BO215=リスト!$B$3,BO215=リスト!$B$5),"",AU215)</f>
        <v/>
      </c>
      <c r="BN215" s="196" t="str">
        <f>IF(OR(BO215=リスト!$B$3,BO215=リスト!$B$5),"",AF215)</f>
        <v/>
      </c>
      <c r="BO215" s="193" t="str">
        <f t="shared" si="139"/>
        <v/>
      </c>
      <c r="BP215" s="193" t="str">
        <f>IF(OR(BO215=リスト!$B$3,BO215=リスト!$B$5,BO215=""),"",IF(許容浮上量+1&lt;=BK215,リスト!$F$2,リスト!$F$3))</f>
        <v/>
      </c>
      <c r="BQ215" s="202" t="str">
        <f>IF(OR(BO215=リスト!$B$3,BO215=リスト!$B$5,BO215=""),"",20)</f>
        <v/>
      </c>
      <c r="BR215" s="195" t="str">
        <f t="shared" si="140"/>
        <v/>
      </c>
      <c r="BS215" s="195" t="str">
        <f t="shared" si="141"/>
        <v/>
      </c>
      <c r="BT215" s="198" t="str">
        <f t="shared" si="142"/>
        <v/>
      </c>
      <c r="BU215" s="198" t="str">
        <f t="shared" si="143"/>
        <v/>
      </c>
      <c r="BV215" s="198" t="str">
        <f t="shared" si="144"/>
        <v/>
      </c>
      <c r="BW215" s="198" t="str">
        <f t="shared" si="145"/>
        <v/>
      </c>
      <c r="BX215" s="205" t="str">
        <f t="shared" si="146"/>
        <v/>
      </c>
      <c r="BY215" s="206" t="str">
        <f>IFERROR(IF(CC215=リスト!$C$2,(CH215-BZ215/(100*CG215))/CI215*CJ215-AN215-AM215,(CH215-BZ215/(100*AW215))/CI215*CJ215-AN215-AM215),"")</f>
        <v/>
      </c>
      <c r="BZ215" s="196" t="str">
        <f>IF(OR(CE215=リスト!$B$3,CE215=リスト!$B$5,CF215=リスト!$F$3,CE215=""),"",許容浮上量)</f>
        <v/>
      </c>
      <c r="CA215" s="198" t="str">
        <f>IF(OR(CE215=リスト!$B$3,CE215=リスト!$B$5,CF215=リスト!$F$3,CE215=""),"",CK215)</f>
        <v/>
      </c>
      <c r="CB215" s="196" t="str">
        <f t="shared" si="147"/>
        <v/>
      </c>
      <c r="CC215" s="193" t="str">
        <f>IF(OR(CE215=リスト!$B$3,CE215=リスト!$B$5,CF215=リスト!$F$3,CE215=""),"",BM215)</f>
        <v/>
      </c>
      <c r="CD215" s="196" t="str">
        <f>IF(OR(CE215=リスト!$B$3,CE215=リスト!$B$5,CF215=リスト!$F$3,CE215=""),"",AH215)</f>
        <v/>
      </c>
      <c r="CE215" s="193" t="str">
        <f t="shared" si="125"/>
        <v/>
      </c>
      <c r="CF215" s="193" t="str">
        <f t="shared" si="126"/>
        <v/>
      </c>
      <c r="CG215" s="198" t="str">
        <f t="shared" si="148"/>
        <v/>
      </c>
      <c r="CH215" s="198" t="str">
        <f t="shared" si="149"/>
        <v/>
      </c>
      <c r="CI215" s="198" t="str">
        <f t="shared" si="150"/>
        <v/>
      </c>
      <c r="CJ215" s="198" t="str">
        <f t="shared" si="151"/>
        <v/>
      </c>
      <c r="CK215" s="205" t="str">
        <f t="shared" si="152"/>
        <v/>
      </c>
      <c r="CL215" s="204" t="str">
        <f>IF(AND(CE215=リスト!$B$4,CF215=リスト!$F$2),リスト!$B$3,CE215)</f>
        <v/>
      </c>
      <c r="CM215" s="193" t="str">
        <f>IF(CL215=リスト!$B$3,"",IF(CL215=リスト!$B$5,"("&amp;リスト!$F$3&amp;")",CF215))</f>
        <v/>
      </c>
      <c r="CN215" s="196" t="str">
        <f>IF(CL215=リスト!$B$3,"",AF215)</f>
        <v/>
      </c>
      <c r="CO215" s="196" t="str">
        <f>IF(OR(CL215=リスト!$B$3,CL215=リスト!$B$5,CL215=リスト!$B$4),"",CD215)</f>
        <v/>
      </c>
      <c r="CP215" s="196" t="str">
        <f>IF(OR(CL215=リスト!$B$3,CL215=リスト!$B$5),"",IF(CB215&lt;40,40,CB215))</f>
        <v/>
      </c>
      <c r="CQ215" s="203" t="str">
        <f>IF(CL215=リスト!$B$5,リスト!$G$2,"")</f>
        <v/>
      </c>
    </row>
    <row r="216" spans="2:95" ht="26.25" customHeight="1">
      <c r="B216" s="243">
        <v>153</v>
      </c>
      <c r="C216" s="244"/>
      <c r="D216" s="245"/>
      <c r="E216" s="246"/>
      <c r="F216" s="246"/>
      <c r="G216" s="247" t="str">
        <f>IF(AE216=リスト!$C$2,"－",IF(AE216=リスト!$C$3,1.05,""))</f>
        <v/>
      </c>
      <c r="H216" s="246"/>
      <c r="I216" s="246"/>
      <c r="J216" s="246"/>
      <c r="K216" s="246"/>
      <c r="L216" s="246"/>
      <c r="M216" s="246"/>
      <c r="N216" s="246"/>
      <c r="O216" s="246"/>
      <c r="P216" s="246"/>
      <c r="Q216" s="246"/>
      <c r="R216" s="248">
        <f t="shared" si="112"/>
        <v>0</v>
      </c>
      <c r="S216" s="247" t="str">
        <f t="shared" si="113"/>
        <v/>
      </c>
      <c r="T216" s="247"/>
      <c r="U216" s="247"/>
      <c r="V216" s="245" t="str">
        <f t="shared" si="114"/>
        <v/>
      </c>
      <c r="W216" s="245" t="str">
        <f t="shared" si="115"/>
        <v/>
      </c>
      <c r="X216" s="245" t="str">
        <f t="shared" si="116"/>
        <v/>
      </c>
      <c r="Y216" s="245" t="str">
        <f t="shared" si="117"/>
        <v/>
      </c>
      <c r="Z216" s="249" t="str">
        <f t="shared" si="118"/>
        <v/>
      </c>
      <c r="AA216" s="250" t="str">
        <f t="shared" si="119"/>
        <v/>
      </c>
      <c r="AB216" s="250" t="str">
        <f t="shared" si="120"/>
        <v/>
      </c>
      <c r="AC216" s="251" t="str">
        <f t="shared" si="121"/>
        <v/>
      </c>
      <c r="AD216" s="252" t="str">
        <f>IF(OR(C216="",D216=""),"",IF(OR(10&lt;=S216,2.2&lt;F216),リスト!$B$3,IF(OR(D216=リスト!$A$2,F216&lt;0.9,S216&lt;=1.5),リスト!$B$4,リスト!$B$2)))</f>
        <v/>
      </c>
      <c r="AE216" s="253" t="str">
        <f>IF(OR(C216="",AD216=""),"",IF(N216="",リスト!$C$2,リスト!$C$3))</f>
        <v/>
      </c>
      <c r="AF216" s="254" t="str">
        <f>IF(OR(C216="",AD216=""),"",IF(D216&lt;=リスト!$A$5,リスト!$D$2,IF(D216=リスト!$A$6,リスト!$D$3,IF(D216=リスト!$A$7,リスト!$D$4,""))))</f>
        <v/>
      </c>
      <c r="AG216" s="255" t="str" cm="1">
        <f t="array" ref="AG216">IFERROR(INDEX(加味率リスト!$A$2:$J$25,MATCH(D216&amp;AF216,加味率リスト!$A$2:$A$25&amp;加味率リスト!$B$2:$B$25,0),10),"")</f>
        <v/>
      </c>
      <c r="AH216" s="256" t="str">
        <f>IF(S216="","",IF(S216&lt;3,リスト!$E$3,IF(S216&lt;5,リスト!$E$4,IF(S216&lt;7,リスト!$E$5,リスト!$E$6))))</f>
        <v/>
      </c>
      <c r="AI216" s="192" t="str">
        <f t="shared" si="122"/>
        <v/>
      </c>
      <c r="AJ216" s="193" t="str">
        <f t="shared" si="123"/>
        <v/>
      </c>
      <c r="AK216" s="141" t="str">
        <f t="shared" si="124"/>
        <v/>
      </c>
      <c r="AL216" s="194" t="str">
        <f>IFERROR(IF(AD216="","",IF(AE216=リスト!$C$2,"－",ROUND((3.142/4*E216^2*(N216+K216+J216+I216+H216)-3.142/4*(0.82^2*H216+(0.82^2+G216^2)/2*J216+G216^2*K216+(G216^2+E216^2)/2*N216))*(U216*V216+(R216-U216)*W216)/R216,2))),"")</f>
        <v/>
      </c>
      <c r="AM216" s="195" t="str">
        <f>IFERROR(IF(AD216="","",IF(AE216=リスト!$C$2,T216,T216+AL216)),"")</f>
        <v/>
      </c>
      <c r="AN216" s="195" t="str">
        <f>IFERROR(IF(AD216="","",IF(AE216=リスト!$C$2,3.142*E216*U216*AA216*V216*U216/2*TAN(X216/180*3.142),3.142*G216*U216*AA216*V216*U216/2*TAN(X216/180*3.142))),"")</f>
        <v/>
      </c>
      <c r="AO216" s="196" t="str">
        <f t="shared" si="127"/>
        <v/>
      </c>
      <c r="AP216" s="196" t="str">
        <f>IFERROR(IF(AE216=リスト!$C$2,(1-3.142*(E216/((E216+1)*2))^2)*(R216-(1-V216/(Z216+AC216*(W216-Z216)))*U216-(AN216+AM216)/(3.142*(Z216+AC216*(W216-Z216)))*(2/E216)^2)*100,AW216*(AX216-AY216)*100),"")</f>
        <v/>
      </c>
      <c r="AQ216" s="197" t="str">
        <f t="shared" si="128"/>
        <v/>
      </c>
      <c r="AR216" s="195" t="str">
        <f t="shared" si="129"/>
        <v/>
      </c>
      <c r="AS216" s="195" t="str">
        <f t="shared" si="130"/>
        <v/>
      </c>
      <c r="AT216" s="195" t="str">
        <f t="shared" si="131"/>
        <v/>
      </c>
      <c r="AU216" s="193" t="str">
        <f t="shared" si="132"/>
        <v/>
      </c>
      <c r="AV216" s="193" t="str">
        <f>IF(OR(AD216=リスト!$B$3,AD216=リスト!$B$5,許容浮上量&lt;AP216),AD216,リスト!$B$5)</f>
        <v/>
      </c>
      <c r="AW216" s="198" t="str">
        <f t="shared" si="133"/>
        <v/>
      </c>
      <c r="AX216" s="199" t="str">
        <f t="shared" si="134"/>
        <v/>
      </c>
      <c r="AY216" s="205" t="str">
        <f t="shared" si="135"/>
        <v/>
      </c>
      <c r="AZ216" s="204" t="str">
        <f>IF(OR(BO216=リスト!$B$3,BO216=リスト!$B$5,BO216=""),"","10^-2")</f>
        <v/>
      </c>
      <c r="BA216" s="200" t="str">
        <f>IF(OR(BO216=リスト!$B$3,BO216=リスト!$B$5,BO216=""),"",2)</f>
        <v/>
      </c>
      <c r="BB216" s="195" t="str">
        <f>IFERROR(IF(OR(BO216=リスト!$B$3,BO216=リスト!$B$5,BO216=""),"",V216*U216+(R216-U216)/2*(W216-Z216)),"")</f>
        <v/>
      </c>
      <c r="BC216" s="195" t="str">
        <f>IF(OR(BO216=リスト!$B$3,BO216=リスト!$B$5,BO216=""),"",40)</f>
        <v/>
      </c>
      <c r="BD216" s="195" t="str">
        <f t="shared" si="136"/>
        <v/>
      </c>
      <c r="BE216" s="195" t="str">
        <f t="shared" si="137"/>
        <v/>
      </c>
      <c r="BF216" s="195" t="str">
        <f t="shared" si="138"/>
        <v/>
      </c>
      <c r="BG216" s="195" t="str">
        <f>IF(OR(BO216=リスト!$B$3,BO216=リスト!$B$5,BO216=""),"",0.6)</f>
        <v/>
      </c>
      <c r="BH216" s="201" t="str">
        <f>IF(OR(BO216=リスト!$B$3,BO216=リスト!$B$5,BO216=""),"",AG216)</f>
        <v/>
      </c>
      <c r="BI216" s="195" t="str">
        <f>IF(OR(BO216=リスト!$B$3,BO216=リスト!$B$5,BO216=""),"",AM216)</f>
        <v/>
      </c>
      <c r="BJ216" s="195" t="str">
        <f>IF(OR(BO216=リスト!$B$3,BO216=リスト!$B$5,BO216=""),"",AN216)</f>
        <v/>
      </c>
      <c r="BK216" s="202" t="str">
        <f>IFERROR(IF(BM216=リスト!$C$2,(1-3.142*(E216/(2*(E216+1)))^2)*(R216-(1-AG216*V216/(Z216+AG216*BG216*(W216-Z216)))*U216-(AN216+AM216)/(3.142*(Z216+AG216*BG216*(W216-Z216)))*(2/E216)^2)*100,(AW216*(BV216-BX216)*100)),"")</f>
        <v/>
      </c>
      <c r="BL216" s="202" t="str">
        <f>IFERROR(IF(BM216=リスト!$C$2,(1-3.142*(E216/(2*(E216+1)))^2)*(R216-(1-AG216*V216/(Z216+AG216*BG216*(W216-Z216)))*U216-(AN216+BF216+AM216)/(3.142*(Z216+AG216*BG216*(W216-Z216)))*(2/E216)^2)*100,(AW216*(BV216-BW216)*100)),"")</f>
        <v/>
      </c>
      <c r="BM216" s="193" t="str">
        <f>IF(OR(BO216=リスト!$B$3,BO216=リスト!$B$5),"",AU216)</f>
        <v/>
      </c>
      <c r="BN216" s="196" t="str">
        <f>IF(OR(BO216=リスト!$B$3,BO216=リスト!$B$5),"",AF216)</f>
        <v/>
      </c>
      <c r="BO216" s="193" t="str">
        <f t="shared" si="139"/>
        <v/>
      </c>
      <c r="BP216" s="193" t="str">
        <f>IF(OR(BO216=リスト!$B$3,BO216=リスト!$B$5,BO216=""),"",IF(許容浮上量+1&lt;=BK216,リスト!$F$2,リスト!$F$3))</f>
        <v/>
      </c>
      <c r="BQ216" s="202" t="str">
        <f>IF(OR(BO216=リスト!$B$3,BO216=リスト!$B$5,BO216=""),"",20)</f>
        <v/>
      </c>
      <c r="BR216" s="195" t="str">
        <f t="shared" si="140"/>
        <v/>
      </c>
      <c r="BS216" s="195" t="str">
        <f t="shared" si="141"/>
        <v/>
      </c>
      <c r="BT216" s="198" t="str">
        <f t="shared" si="142"/>
        <v/>
      </c>
      <c r="BU216" s="198" t="str">
        <f t="shared" si="143"/>
        <v/>
      </c>
      <c r="BV216" s="198" t="str">
        <f t="shared" si="144"/>
        <v/>
      </c>
      <c r="BW216" s="198" t="str">
        <f t="shared" si="145"/>
        <v/>
      </c>
      <c r="BX216" s="205" t="str">
        <f t="shared" si="146"/>
        <v/>
      </c>
      <c r="BY216" s="206" t="str">
        <f>IFERROR(IF(CC216=リスト!$C$2,(CH216-BZ216/(100*CG216))/CI216*CJ216-AN216-AM216,(CH216-BZ216/(100*AW216))/CI216*CJ216-AN216-AM216),"")</f>
        <v/>
      </c>
      <c r="BZ216" s="196" t="str">
        <f>IF(OR(CE216=リスト!$B$3,CE216=リスト!$B$5,CF216=リスト!$F$3,CE216=""),"",許容浮上量)</f>
        <v/>
      </c>
      <c r="CA216" s="198" t="str">
        <f>IF(OR(CE216=リスト!$B$3,CE216=リスト!$B$5,CF216=リスト!$F$3,CE216=""),"",CK216)</f>
        <v/>
      </c>
      <c r="CB216" s="196" t="str">
        <f t="shared" si="147"/>
        <v/>
      </c>
      <c r="CC216" s="193" t="str">
        <f>IF(OR(CE216=リスト!$B$3,CE216=リスト!$B$5,CF216=リスト!$F$3,CE216=""),"",BM216)</f>
        <v/>
      </c>
      <c r="CD216" s="196" t="str">
        <f>IF(OR(CE216=リスト!$B$3,CE216=リスト!$B$5,CF216=リスト!$F$3,CE216=""),"",AH216)</f>
        <v/>
      </c>
      <c r="CE216" s="193" t="str">
        <f t="shared" si="125"/>
        <v/>
      </c>
      <c r="CF216" s="193" t="str">
        <f t="shared" si="126"/>
        <v/>
      </c>
      <c r="CG216" s="198" t="str">
        <f t="shared" si="148"/>
        <v/>
      </c>
      <c r="CH216" s="198" t="str">
        <f t="shared" si="149"/>
        <v/>
      </c>
      <c r="CI216" s="198" t="str">
        <f t="shared" si="150"/>
        <v/>
      </c>
      <c r="CJ216" s="198" t="str">
        <f t="shared" si="151"/>
        <v/>
      </c>
      <c r="CK216" s="205" t="str">
        <f t="shared" si="152"/>
        <v/>
      </c>
      <c r="CL216" s="204" t="str">
        <f>IF(AND(CE216=リスト!$B$4,CF216=リスト!$F$2),リスト!$B$3,CE216)</f>
        <v/>
      </c>
      <c r="CM216" s="193" t="str">
        <f>IF(CL216=リスト!$B$3,"",IF(CL216=リスト!$B$5,"("&amp;リスト!$F$3&amp;")",CF216))</f>
        <v/>
      </c>
      <c r="CN216" s="196" t="str">
        <f>IF(CL216=リスト!$B$3,"",AF216)</f>
        <v/>
      </c>
      <c r="CO216" s="196" t="str">
        <f>IF(OR(CL216=リスト!$B$3,CL216=リスト!$B$5,CL216=リスト!$B$4),"",CD216)</f>
        <v/>
      </c>
      <c r="CP216" s="196" t="str">
        <f>IF(OR(CL216=リスト!$B$3,CL216=リスト!$B$5),"",IF(CB216&lt;40,40,CB216))</f>
        <v/>
      </c>
      <c r="CQ216" s="203" t="str">
        <f>IF(CL216=リスト!$B$5,リスト!$G$2,"")</f>
        <v/>
      </c>
    </row>
    <row r="217" spans="2:95" ht="26.25" customHeight="1">
      <c r="B217" s="243">
        <v>154</v>
      </c>
      <c r="C217" s="244"/>
      <c r="D217" s="245"/>
      <c r="E217" s="246"/>
      <c r="F217" s="246"/>
      <c r="G217" s="247" t="str">
        <f>IF(AE217=リスト!$C$2,"－",IF(AE217=リスト!$C$3,1.05,""))</f>
        <v/>
      </c>
      <c r="H217" s="246"/>
      <c r="I217" s="246"/>
      <c r="J217" s="246"/>
      <c r="K217" s="246"/>
      <c r="L217" s="246"/>
      <c r="M217" s="246"/>
      <c r="N217" s="246"/>
      <c r="O217" s="246"/>
      <c r="P217" s="246"/>
      <c r="Q217" s="246"/>
      <c r="R217" s="248">
        <f t="shared" si="112"/>
        <v>0</v>
      </c>
      <c r="S217" s="247" t="str">
        <f t="shared" si="113"/>
        <v/>
      </c>
      <c r="T217" s="247"/>
      <c r="U217" s="247"/>
      <c r="V217" s="245" t="str">
        <f t="shared" si="114"/>
        <v/>
      </c>
      <c r="W217" s="245" t="str">
        <f t="shared" si="115"/>
        <v/>
      </c>
      <c r="X217" s="245" t="str">
        <f t="shared" si="116"/>
        <v/>
      </c>
      <c r="Y217" s="245" t="str">
        <f t="shared" si="117"/>
        <v/>
      </c>
      <c r="Z217" s="249" t="str">
        <f t="shared" si="118"/>
        <v/>
      </c>
      <c r="AA217" s="250" t="str">
        <f t="shared" si="119"/>
        <v/>
      </c>
      <c r="AB217" s="250" t="str">
        <f t="shared" si="120"/>
        <v/>
      </c>
      <c r="AC217" s="251" t="str">
        <f t="shared" si="121"/>
        <v/>
      </c>
      <c r="AD217" s="252" t="str">
        <f>IF(OR(C217="",D217=""),"",IF(OR(10&lt;=S217,2.2&lt;F217),リスト!$B$3,IF(OR(D217=リスト!$A$2,F217&lt;0.9,S217&lt;=1.5),リスト!$B$4,リスト!$B$2)))</f>
        <v/>
      </c>
      <c r="AE217" s="253" t="str">
        <f>IF(OR(C217="",AD217=""),"",IF(N217="",リスト!$C$2,リスト!$C$3))</f>
        <v/>
      </c>
      <c r="AF217" s="254" t="str">
        <f>IF(OR(C217="",AD217=""),"",IF(D217&lt;=リスト!$A$5,リスト!$D$2,IF(D217=リスト!$A$6,リスト!$D$3,IF(D217=リスト!$A$7,リスト!$D$4,""))))</f>
        <v/>
      </c>
      <c r="AG217" s="255" t="str" cm="1">
        <f t="array" ref="AG217">IFERROR(INDEX(加味率リスト!$A$2:$J$25,MATCH(D217&amp;AF217,加味率リスト!$A$2:$A$25&amp;加味率リスト!$B$2:$B$25,0),10),"")</f>
        <v/>
      </c>
      <c r="AH217" s="256" t="str">
        <f>IF(S217="","",IF(S217&lt;3,リスト!$E$3,IF(S217&lt;5,リスト!$E$4,IF(S217&lt;7,リスト!$E$5,リスト!$E$6))))</f>
        <v/>
      </c>
      <c r="AI217" s="192" t="str">
        <f t="shared" si="122"/>
        <v/>
      </c>
      <c r="AJ217" s="193" t="str">
        <f t="shared" si="123"/>
        <v/>
      </c>
      <c r="AK217" s="141" t="str">
        <f t="shared" si="124"/>
        <v/>
      </c>
      <c r="AL217" s="194" t="str">
        <f>IFERROR(IF(AD217="","",IF(AE217=リスト!$C$2,"－",ROUND((3.142/4*E217^2*(N217+K217+J217+I217+H217)-3.142/4*(0.82^2*H217+(0.82^2+G217^2)/2*J217+G217^2*K217+(G217^2+E217^2)/2*N217))*(U217*V217+(R217-U217)*W217)/R217,2))),"")</f>
        <v/>
      </c>
      <c r="AM217" s="195" t="str">
        <f>IFERROR(IF(AD217="","",IF(AE217=リスト!$C$2,T217,T217+AL217)),"")</f>
        <v/>
      </c>
      <c r="AN217" s="195" t="str">
        <f>IFERROR(IF(AD217="","",IF(AE217=リスト!$C$2,3.142*E217*U217*AA217*V217*U217/2*TAN(X217/180*3.142),3.142*G217*U217*AA217*V217*U217/2*TAN(X217/180*3.142))),"")</f>
        <v/>
      </c>
      <c r="AO217" s="196" t="str">
        <f t="shared" si="127"/>
        <v/>
      </c>
      <c r="AP217" s="196" t="str">
        <f>IFERROR(IF(AE217=リスト!$C$2,(1-3.142*(E217/((E217+1)*2))^2)*(R217-(1-V217/(Z217+AC217*(W217-Z217)))*U217-(AN217+AM217)/(3.142*(Z217+AC217*(W217-Z217)))*(2/E217)^2)*100,AW217*(AX217-AY217)*100),"")</f>
        <v/>
      </c>
      <c r="AQ217" s="197" t="str">
        <f t="shared" si="128"/>
        <v/>
      </c>
      <c r="AR217" s="195" t="str">
        <f t="shared" si="129"/>
        <v/>
      </c>
      <c r="AS217" s="195" t="str">
        <f t="shared" si="130"/>
        <v/>
      </c>
      <c r="AT217" s="195" t="str">
        <f t="shared" si="131"/>
        <v/>
      </c>
      <c r="AU217" s="193" t="str">
        <f t="shared" si="132"/>
        <v/>
      </c>
      <c r="AV217" s="193" t="str">
        <f>IF(OR(AD217=リスト!$B$3,AD217=リスト!$B$5,許容浮上量&lt;AP217),AD217,リスト!$B$5)</f>
        <v/>
      </c>
      <c r="AW217" s="198" t="str">
        <f t="shared" si="133"/>
        <v/>
      </c>
      <c r="AX217" s="199" t="str">
        <f t="shared" si="134"/>
        <v/>
      </c>
      <c r="AY217" s="205" t="str">
        <f t="shared" si="135"/>
        <v/>
      </c>
      <c r="AZ217" s="204" t="str">
        <f>IF(OR(BO217=リスト!$B$3,BO217=リスト!$B$5,BO217=""),"","10^-2")</f>
        <v/>
      </c>
      <c r="BA217" s="200" t="str">
        <f>IF(OR(BO217=リスト!$B$3,BO217=リスト!$B$5,BO217=""),"",2)</f>
        <v/>
      </c>
      <c r="BB217" s="195" t="str">
        <f>IFERROR(IF(OR(BO217=リスト!$B$3,BO217=リスト!$B$5,BO217=""),"",V217*U217+(R217-U217)/2*(W217-Z217)),"")</f>
        <v/>
      </c>
      <c r="BC217" s="195" t="str">
        <f>IF(OR(BO217=リスト!$B$3,BO217=リスト!$B$5,BO217=""),"",40)</f>
        <v/>
      </c>
      <c r="BD217" s="195" t="str">
        <f t="shared" si="136"/>
        <v/>
      </c>
      <c r="BE217" s="195" t="str">
        <f t="shared" si="137"/>
        <v/>
      </c>
      <c r="BF217" s="195" t="str">
        <f t="shared" si="138"/>
        <v/>
      </c>
      <c r="BG217" s="195" t="str">
        <f>IF(OR(BO217=リスト!$B$3,BO217=リスト!$B$5,BO217=""),"",0.6)</f>
        <v/>
      </c>
      <c r="BH217" s="201" t="str">
        <f>IF(OR(BO217=リスト!$B$3,BO217=リスト!$B$5,BO217=""),"",AG217)</f>
        <v/>
      </c>
      <c r="BI217" s="195" t="str">
        <f>IF(OR(BO217=リスト!$B$3,BO217=リスト!$B$5,BO217=""),"",AM217)</f>
        <v/>
      </c>
      <c r="BJ217" s="195" t="str">
        <f>IF(OR(BO217=リスト!$B$3,BO217=リスト!$B$5,BO217=""),"",AN217)</f>
        <v/>
      </c>
      <c r="BK217" s="202" t="str">
        <f>IFERROR(IF(BM217=リスト!$C$2,(1-3.142*(E217/(2*(E217+1)))^2)*(R217-(1-AG217*V217/(Z217+AG217*BG217*(W217-Z217)))*U217-(AN217+AM217)/(3.142*(Z217+AG217*BG217*(W217-Z217)))*(2/E217)^2)*100,(AW217*(BV217-BX217)*100)),"")</f>
        <v/>
      </c>
      <c r="BL217" s="202" t="str">
        <f>IFERROR(IF(BM217=リスト!$C$2,(1-3.142*(E217/(2*(E217+1)))^2)*(R217-(1-AG217*V217/(Z217+AG217*BG217*(W217-Z217)))*U217-(AN217+BF217+AM217)/(3.142*(Z217+AG217*BG217*(W217-Z217)))*(2/E217)^2)*100,(AW217*(BV217-BW217)*100)),"")</f>
        <v/>
      </c>
      <c r="BM217" s="193" t="str">
        <f>IF(OR(BO217=リスト!$B$3,BO217=リスト!$B$5),"",AU217)</f>
        <v/>
      </c>
      <c r="BN217" s="196" t="str">
        <f>IF(OR(BO217=リスト!$B$3,BO217=リスト!$B$5),"",AF217)</f>
        <v/>
      </c>
      <c r="BO217" s="193" t="str">
        <f t="shared" si="139"/>
        <v/>
      </c>
      <c r="BP217" s="193" t="str">
        <f>IF(OR(BO217=リスト!$B$3,BO217=リスト!$B$5,BO217=""),"",IF(許容浮上量+1&lt;=BK217,リスト!$F$2,リスト!$F$3))</f>
        <v/>
      </c>
      <c r="BQ217" s="202" t="str">
        <f>IF(OR(BO217=リスト!$B$3,BO217=リスト!$B$5,BO217=""),"",20)</f>
        <v/>
      </c>
      <c r="BR217" s="195" t="str">
        <f t="shared" si="140"/>
        <v/>
      </c>
      <c r="BS217" s="195" t="str">
        <f t="shared" si="141"/>
        <v/>
      </c>
      <c r="BT217" s="198" t="str">
        <f t="shared" si="142"/>
        <v/>
      </c>
      <c r="BU217" s="198" t="str">
        <f t="shared" si="143"/>
        <v/>
      </c>
      <c r="BV217" s="198" t="str">
        <f t="shared" si="144"/>
        <v/>
      </c>
      <c r="BW217" s="198" t="str">
        <f t="shared" si="145"/>
        <v/>
      </c>
      <c r="BX217" s="205" t="str">
        <f t="shared" si="146"/>
        <v/>
      </c>
      <c r="BY217" s="206" t="str">
        <f>IFERROR(IF(CC217=リスト!$C$2,(CH217-BZ217/(100*CG217))/CI217*CJ217-AN217-AM217,(CH217-BZ217/(100*AW217))/CI217*CJ217-AN217-AM217),"")</f>
        <v/>
      </c>
      <c r="BZ217" s="196" t="str">
        <f>IF(OR(CE217=リスト!$B$3,CE217=リスト!$B$5,CF217=リスト!$F$3,CE217=""),"",許容浮上量)</f>
        <v/>
      </c>
      <c r="CA217" s="198" t="str">
        <f>IF(OR(CE217=リスト!$B$3,CE217=リスト!$B$5,CF217=リスト!$F$3,CE217=""),"",CK217)</f>
        <v/>
      </c>
      <c r="CB217" s="196" t="str">
        <f t="shared" si="147"/>
        <v/>
      </c>
      <c r="CC217" s="193" t="str">
        <f>IF(OR(CE217=リスト!$B$3,CE217=リスト!$B$5,CF217=リスト!$F$3,CE217=""),"",BM217)</f>
        <v/>
      </c>
      <c r="CD217" s="196" t="str">
        <f>IF(OR(CE217=リスト!$B$3,CE217=リスト!$B$5,CF217=リスト!$F$3,CE217=""),"",AH217)</f>
        <v/>
      </c>
      <c r="CE217" s="193" t="str">
        <f t="shared" si="125"/>
        <v/>
      </c>
      <c r="CF217" s="193" t="str">
        <f t="shared" si="126"/>
        <v/>
      </c>
      <c r="CG217" s="198" t="str">
        <f t="shared" si="148"/>
        <v/>
      </c>
      <c r="CH217" s="198" t="str">
        <f t="shared" si="149"/>
        <v/>
      </c>
      <c r="CI217" s="198" t="str">
        <f t="shared" si="150"/>
        <v/>
      </c>
      <c r="CJ217" s="198" t="str">
        <f t="shared" si="151"/>
        <v/>
      </c>
      <c r="CK217" s="205" t="str">
        <f t="shared" si="152"/>
        <v/>
      </c>
      <c r="CL217" s="204" t="str">
        <f>IF(AND(CE217=リスト!$B$4,CF217=リスト!$F$2),リスト!$B$3,CE217)</f>
        <v/>
      </c>
      <c r="CM217" s="193" t="str">
        <f>IF(CL217=リスト!$B$3,"",IF(CL217=リスト!$B$5,"("&amp;リスト!$F$3&amp;")",CF217))</f>
        <v/>
      </c>
      <c r="CN217" s="196" t="str">
        <f>IF(CL217=リスト!$B$3,"",AF217)</f>
        <v/>
      </c>
      <c r="CO217" s="196" t="str">
        <f>IF(OR(CL217=リスト!$B$3,CL217=リスト!$B$5,CL217=リスト!$B$4),"",CD217)</f>
        <v/>
      </c>
      <c r="CP217" s="196" t="str">
        <f>IF(OR(CL217=リスト!$B$3,CL217=リスト!$B$5),"",IF(CB217&lt;40,40,CB217))</f>
        <v/>
      </c>
      <c r="CQ217" s="203" t="str">
        <f>IF(CL217=リスト!$B$5,リスト!$G$2,"")</f>
        <v/>
      </c>
    </row>
    <row r="218" spans="2:95" ht="26.25" customHeight="1">
      <c r="B218" s="243">
        <v>155</v>
      </c>
      <c r="C218" s="244"/>
      <c r="D218" s="245"/>
      <c r="E218" s="246"/>
      <c r="F218" s="246"/>
      <c r="G218" s="247" t="str">
        <f>IF(AE218=リスト!$C$2,"－",IF(AE218=リスト!$C$3,1.05,""))</f>
        <v/>
      </c>
      <c r="H218" s="246"/>
      <c r="I218" s="246"/>
      <c r="J218" s="246"/>
      <c r="K218" s="246"/>
      <c r="L218" s="246"/>
      <c r="M218" s="246"/>
      <c r="N218" s="246"/>
      <c r="O218" s="246"/>
      <c r="P218" s="246"/>
      <c r="Q218" s="246"/>
      <c r="R218" s="248">
        <f t="shared" si="112"/>
        <v>0</v>
      </c>
      <c r="S218" s="247" t="str">
        <f t="shared" si="113"/>
        <v/>
      </c>
      <c r="T218" s="247"/>
      <c r="U218" s="247"/>
      <c r="V218" s="245" t="str">
        <f t="shared" si="114"/>
        <v/>
      </c>
      <c r="W218" s="245" t="str">
        <f t="shared" si="115"/>
        <v/>
      </c>
      <c r="X218" s="245" t="str">
        <f t="shared" si="116"/>
        <v/>
      </c>
      <c r="Y218" s="245" t="str">
        <f t="shared" si="117"/>
        <v/>
      </c>
      <c r="Z218" s="249" t="str">
        <f t="shared" si="118"/>
        <v/>
      </c>
      <c r="AA218" s="250" t="str">
        <f t="shared" si="119"/>
        <v/>
      </c>
      <c r="AB218" s="250" t="str">
        <f t="shared" si="120"/>
        <v/>
      </c>
      <c r="AC218" s="251" t="str">
        <f t="shared" si="121"/>
        <v/>
      </c>
      <c r="AD218" s="252" t="str">
        <f>IF(OR(C218="",D218=""),"",IF(OR(10&lt;=S218,2.2&lt;F218),リスト!$B$3,IF(OR(D218=リスト!$A$2,F218&lt;0.9,S218&lt;=1.5),リスト!$B$4,リスト!$B$2)))</f>
        <v/>
      </c>
      <c r="AE218" s="253" t="str">
        <f>IF(OR(C218="",AD218=""),"",IF(N218="",リスト!$C$2,リスト!$C$3))</f>
        <v/>
      </c>
      <c r="AF218" s="254" t="str">
        <f>IF(OR(C218="",AD218=""),"",IF(D218&lt;=リスト!$A$5,リスト!$D$2,IF(D218=リスト!$A$6,リスト!$D$3,IF(D218=リスト!$A$7,リスト!$D$4,""))))</f>
        <v/>
      </c>
      <c r="AG218" s="255" t="str" cm="1">
        <f t="array" ref="AG218">IFERROR(INDEX(加味率リスト!$A$2:$J$25,MATCH(D218&amp;AF218,加味率リスト!$A$2:$A$25&amp;加味率リスト!$B$2:$B$25,0),10),"")</f>
        <v/>
      </c>
      <c r="AH218" s="256" t="str">
        <f>IF(S218="","",IF(S218&lt;3,リスト!$E$3,IF(S218&lt;5,リスト!$E$4,IF(S218&lt;7,リスト!$E$5,リスト!$E$6))))</f>
        <v/>
      </c>
      <c r="AI218" s="192" t="str">
        <f t="shared" si="122"/>
        <v/>
      </c>
      <c r="AJ218" s="193" t="str">
        <f t="shared" si="123"/>
        <v/>
      </c>
      <c r="AK218" s="141" t="str">
        <f t="shared" si="124"/>
        <v/>
      </c>
      <c r="AL218" s="194" t="str">
        <f>IFERROR(IF(AD218="","",IF(AE218=リスト!$C$2,"－",ROUND((3.142/4*E218^2*(N218+K218+J218+I218+H218)-3.142/4*(0.82^2*H218+(0.82^2+G218^2)/2*J218+G218^2*K218+(G218^2+E218^2)/2*N218))*(U218*V218+(R218-U218)*W218)/R218,2))),"")</f>
        <v/>
      </c>
      <c r="AM218" s="195" t="str">
        <f>IFERROR(IF(AD218="","",IF(AE218=リスト!$C$2,T218,T218+AL218)),"")</f>
        <v/>
      </c>
      <c r="AN218" s="195" t="str">
        <f>IFERROR(IF(AD218="","",IF(AE218=リスト!$C$2,3.142*E218*U218*AA218*V218*U218/2*TAN(X218/180*3.142),3.142*G218*U218*AA218*V218*U218/2*TAN(X218/180*3.142))),"")</f>
        <v/>
      </c>
      <c r="AO218" s="196" t="str">
        <f t="shared" si="127"/>
        <v/>
      </c>
      <c r="AP218" s="196" t="str">
        <f>IFERROR(IF(AE218=リスト!$C$2,(1-3.142*(E218/((E218+1)*2))^2)*(R218-(1-V218/(Z218+AC218*(W218-Z218)))*U218-(AN218+AM218)/(3.142*(Z218+AC218*(W218-Z218)))*(2/E218)^2)*100,AW218*(AX218-AY218)*100),"")</f>
        <v/>
      </c>
      <c r="AQ218" s="197" t="str">
        <f t="shared" si="128"/>
        <v/>
      </c>
      <c r="AR218" s="195" t="str">
        <f t="shared" si="129"/>
        <v/>
      </c>
      <c r="AS218" s="195" t="str">
        <f t="shared" si="130"/>
        <v/>
      </c>
      <c r="AT218" s="195" t="str">
        <f t="shared" si="131"/>
        <v/>
      </c>
      <c r="AU218" s="193" t="str">
        <f t="shared" si="132"/>
        <v/>
      </c>
      <c r="AV218" s="193" t="str">
        <f>IF(OR(AD218=リスト!$B$3,AD218=リスト!$B$5,許容浮上量&lt;AP218),AD218,リスト!$B$5)</f>
        <v/>
      </c>
      <c r="AW218" s="198" t="str">
        <f t="shared" si="133"/>
        <v/>
      </c>
      <c r="AX218" s="199" t="str">
        <f t="shared" si="134"/>
        <v/>
      </c>
      <c r="AY218" s="205" t="str">
        <f t="shared" si="135"/>
        <v/>
      </c>
      <c r="AZ218" s="204" t="str">
        <f>IF(OR(BO218=リスト!$B$3,BO218=リスト!$B$5,BO218=""),"","10^-2")</f>
        <v/>
      </c>
      <c r="BA218" s="200" t="str">
        <f>IF(OR(BO218=リスト!$B$3,BO218=リスト!$B$5,BO218=""),"",2)</f>
        <v/>
      </c>
      <c r="BB218" s="195" t="str">
        <f>IFERROR(IF(OR(BO218=リスト!$B$3,BO218=リスト!$B$5,BO218=""),"",V218*U218+(R218-U218)/2*(W218-Z218)),"")</f>
        <v/>
      </c>
      <c r="BC218" s="195" t="str">
        <f>IF(OR(BO218=リスト!$B$3,BO218=リスト!$B$5,BO218=""),"",40)</f>
        <v/>
      </c>
      <c r="BD218" s="195" t="str">
        <f t="shared" si="136"/>
        <v/>
      </c>
      <c r="BE218" s="195" t="str">
        <f t="shared" si="137"/>
        <v/>
      </c>
      <c r="BF218" s="195" t="str">
        <f t="shared" si="138"/>
        <v/>
      </c>
      <c r="BG218" s="195" t="str">
        <f>IF(OR(BO218=リスト!$B$3,BO218=リスト!$B$5,BO218=""),"",0.6)</f>
        <v/>
      </c>
      <c r="BH218" s="201" t="str">
        <f>IF(OR(BO218=リスト!$B$3,BO218=リスト!$B$5,BO218=""),"",AG218)</f>
        <v/>
      </c>
      <c r="BI218" s="195" t="str">
        <f>IF(OR(BO218=リスト!$B$3,BO218=リスト!$B$5,BO218=""),"",AM218)</f>
        <v/>
      </c>
      <c r="BJ218" s="195" t="str">
        <f>IF(OR(BO218=リスト!$B$3,BO218=リスト!$B$5,BO218=""),"",AN218)</f>
        <v/>
      </c>
      <c r="BK218" s="202" t="str">
        <f>IFERROR(IF(BM218=リスト!$C$2,(1-3.142*(E218/(2*(E218+1)))^2)*(R218-(1-AG218*V218/(Z218+AG218*BG218*(W218-Z218)))*U218-(AN218+AM218)/(3.142*(Z218+AG218*BG218*(W218-Z218)))*(2/E218)^2)*100,(AW218*(BV218-BX218)*100)),"")</f>
        <v/>
      </c>
      <c r="BL218" s="202" t="str">
        <f>IFERROR(IF(BM218=リスト!$C$2,(1-3.142*(E218/(2*(E218+1)))^2)*(R218-(1-AG218*V218/(Z218+AG218*BG218*(W218-Z218)))*U218-(AN218+BF218+AM218)/(3.142*(Z218+AG218*BG218*(W218-Z218)))*(2/E218)^2)*100,(AW218*(BV218-BW218)*100)),"")</f>
        <v/>
      </c>
      <c r="BM218" s="193" t="str">
        <f>IF(OR(BO218=リスト!$B$3,BO218=リスト!$B$5),"",AU218)</f>
        <v/>
      </c>
      <c r="BN218" s="196" t="str">
        <f>IF(OR(BO218=リスト!$B$3,BO218=リスト!$B$5),"",AF218)</f>
        <v/>
      </c>
      <c r="BO218" s="193" t="str">
        <f t="shared" si="139"/>
        <v/>
      </c>
      <c r="BP218" s="193" t="str">
        <f>IF(OR(BO218=リスト!$B$3,BO218=リスト!$B$5,BO218=""),"",IF(許容浮上量+1&lt;=BK218,リスト!$F$2,リスト!$F$3))</f>
        <v/>
      </c>
      <c r="BQ218" s="202" t="str">
        <f>IF(OR(BO218=リスト!$B$3,BO218=リスト!$B$5,BO218=""),"",20)</f>
        <v/>
      </c>
      <c r="BR218" s="195" t="str">
        <f t="shared" si="140"/>
        <v/>
      </c>
      <c r="BS218" s="195" t="str">
        <f t="shared" si="141"/>
        <v/>
      </c>
      <c r="BT218" s="198" t="str">
        <f t="shared" si="142"/>
        <v/>
      </c>
      <c r="BU218" s="198" t="str">
        <f t="shared" si="143"/>
        <v/>
      </c>
      <c r="BV218" s="198" t="str">
        <f t="shared" si="144"/>
        <v/>
      </c>
      <c r="BW218" s="198" t="str">
        <f t="shared" si="145"/>
        <v/>
      </c>
      <c r="BX218" s="205" t="str">
        <f t="shared" si="146"/>
        <v/>
      </c>
      <c r="BY218" s="206" t="str">
        <f>IFERROR(IF(CC218=リスト!$C$2,(CH218-BZ218/(100*CG218))/CI218*CJ218-AN218-AM218,(CH218-BZ218/(100*AW218))/CI218*CJ218-AN218-AM218),"")</f>
        <v/>
      </c>
      <c r="BZ218" s="196" t="str">
        <f>IF(OR(CE218=リスト!$B$3,CE218=リスト!$B$5,CF218=リスト!$F$3,CE218=""),"",許容浮上量)</f>
        <v/>
      </c>
      <c r="CA218" s="198" t="str">
        <f>IF(OR(CE218=リスト!$B$3,CE218=リスト!$B$5,CF218=リスト!$F$3,CE218=""),"",CK218)</f>
        <v/>
      </c>
      <c r="CB218" s="196" t="str">
        <f t="shared" si="147"/>
        <v/>
      </c>
      <c r="CC218" s="193" t="str">
        <f>IF(OR(CE218=リスト!$B$3,CE218=リスト!$B$5,CF218=リスト!$F$3,CE218=""),"",BM218)</f>
        <v/>
      </c>
      <c r="CD218" s="196" t="str">
        <f>IF(OR(CE218=リスト!$B$3,CE218=リスト!$B$5,CF218=リスト!$F$3,CE218=""),"",AH218)</f>
        <v/>
      </c>
      <c r="CE218" s="193" t="str">
        <f t="shared" si="125"/>
        <v/>
      </c>
      <c r="CF218" s="193" t="str">
        <f t="shared" si="126"/>
        <v/>
      </c>
      <c r="CG218" s="198" t="str">
        <f t="shared" si="148"/>
        <v/>
      </c>
      <c r="CH218" s="198" t="str">
        <f t="shared" si="149"/>
        <v/>
      </c>
      <c r="CI218" s="198" t="str">
        <f t="shared" si="150"/>
        <v/>
      </c>
      <c r="CJ218" s="198" t="str">
        <f t="shared" si="151"/>
        <v/>
      </c>
      <c r="CK218" s="205" t="str">
        <f t="shared" si="152"/>
        <v/>
      </c>
      <c r="CL218" s="204" t="str">
        <f>IF(AND(CE218=リスト!$B$4,CF218=リスト!$F$2),リスト!$B$3,CE218)</f>
        <v/>
      </c>
      <c r="CM218" s="193" t="str">
        <f>IF(CL218=リスト!$B$3,"",IF(CL218=リスト!$B$5,"("&amp;リスト!$F$3&amp;")",CF218))</f>
        <v/>
      </c>
      <c r="CN218" s="196" t="str">
        <f>IF(CL218=リスト!$B$3,"",AF218)</f>
        <v/>
      </c>
      <c r="CO218" s="196" t="str">
        <f>IF(OR(CL218=リスト!$B$3,CL218=リスト!$B$5,CL218=リスト!$B$4),"",CD218)</f>
        <v/>
      </c>
      <c r="CP218" s="196" t="str">
        <f>IF(OR(CL218=リスト!$B$3,CL218=リスト!$B$5),"",IF(CB218&lt;40,40,CB218))</f>
        <v/>
      </c>
      <c r="CQ218" s="203" t="str">
        <f>IF(CL218=リスト!$B$5,リスト!$G$2,"")</f>
        <v/>
      </c>
    </row>
    <row r="219" spans="2:95" ht="26.25" customHeight="1">
      <c r="B219" s="243">
        <v>156</v>
      </c>
      <c r="C219" s="244"/>
      <c r="D219" s="245"/>
      <c r="E219" s="246"/>
      <c r="F219" s="246"/>
      <c r="G219" s="247" t="str">
        <f>IF(AE219=リスト!$C$2,"－",IF(AE219=リスト!$C$3,1.05,""))</f>
        <v/>
      </c>
      <c r="H219" s="246"/>
      <c r="I219" s="246"/>
      <c r="J219" s="246"/>
      <c r="K219" s="246"/>
      <c r="L219" s="246"/>
      <c r="M219" s="246"/>
      <c r="N219" s="246"/>
      <c r="O219" s="246"/>
      <c r="P219" s="246"/>
      <c r="Q219" s="246"/>
      <c r="R219" s="248">
        <f t="shared" si="112"/>
        <v>0</v>
      </c>
      <c r="S219" s="247" t="str">
        <f t="shared" si="113"/>
        <v/>
      </c>
      <c r="T219" s="247"/>
      <c r="U219" s="247"/>
      <c r="V219" s="245" t="str">
        <f t="shared" si="114"/>
        <v/>
      </c>
      <c r="W219" s="245" t="str">
        <f t="shared" si="115"/>
        <v/>
      </c>
      <c r="X219" s="245" t="str">
        <f t="shared" si="116"/>
        <v/>
      </c>
      <c r="Y219" s="245" t="str">
        <f t="shared" si="117"/>
        <v/>
      </c>
      <c r="Z219" s="249" t="str">
        <f t="shared" si="118"/>
        <v/>
      </c>
      <c r="AA219" s="250" t="str">
        <f t="shared" si="119"/>
        <v/>
      </c>
      <c r="AB219" s="250" t="str">
        <f t="shared" si="120"/>
        <v/>
      </c>
      <c r="AC219" s="251" t="str">
        <f t="shared" si="121"/>
        <v/>
      </c>
      <c r="AD219" s="252" t="str">
        <f>IF(OR(C219="",D219=""),"",IF(OR(10&lt;=S219,2.2&lt;F219),リスト!$B$3,IF(OR(D219=リスト!$A$2,F219&lt;0.9,S219&lt;=1.5),リスト!$B$4,リスト!$B$2)))</f>
        <v/>
      </c>
      <c r="AE219" s="253" t="str">
        <f>IF(OR(C219="",AD219=""),"",IF(N219="",リスト!$C$2,リスト!$C$3))</f>
        <v/>
      </c>
      <c r="AF219" s="254" t="str">
        <f>IF(OR(C219="",AD219=""),"",IF(D219&lt;=リスト!$A$5,リスト!$D$2,IF(D219=リスト!$A$6,リスト!$D$3,IF(D219=リスト!$A$7,リスト!$D$4,""))))</f>
        <v/>
      </c>
      <c r="AG219" s="255" t="str" cm="1">
        <f t="array" ref="AG219">IFERROR(INDEX(加味率リスト!$A$2:$J$25,MATCH(D219&amp;AF219,加味率リスト!$A$2:$A$25&amp;加味率リスト!$B$2:$B$25,0),10),"")</f>
        <v/>
      </c>
      <c r="AH219" s="256" t="str">
        <f>IF(S219="","",IF(S219&lt;3,リスト!$E$3,IF(S219&lt;5,リスト!$E$4,IF(S219&lt;7,リスト!$E$5,リスト!$E$6))))</f>
        <v/>
      </c>
      <c r="AI219" s="192" t="str">
        <f t="shared" si="122"/>
        <v/>
      </c>
      <c r="AJ219" s="193" t="str">
        <f t="shared" si="123"/>
        <v/>
      </c>
      <c r="AK219" s="141" t="str">
        <f t="shared" si="124"/>
        <v/>
      </c>
      <c r="AL219" s="194" t="str">
        <f>IFERROR(IF(AD219="","",IF(AE219=リスト!$C$2,"－",ROUND((3.142/4*E219^2*(N219+K219+J219+I219+H219)-3.142/4*(0.82^2*H219+(0.82^2+G219^2)/2*J219+G219^2*K219+(G219^2+E219^2)/2*N219))*(U219*V219+(R219-U219)*W219)/R219,2))),"")</f>
        <v/>
      </c>
      <c r="AM219" s="195" t="str">
        <f>IFERROR(IF(AD219="","",IF(AE219=リスト!$C$2,T219,T219+AL219)),"")</f>
        <v/>
      </c>
      <c r="AN219" s="195" t="str">
        <f>IFERROR(IF(AD219="","",IF(AE219=リスト!$C$2,3.142*E219*U219*AA219*V219*U219/2*TAN(X219/180*3.142),3.142*G219*U219*AA219*V219*U219/2*TAN(X219/180*3.142))),"")</f>
        <v/>
      </c>
      <c r="AO219" s="196" t="str">
        <f t="shared" si="127"/>
        <v/>
      </c>
      <c r="AP219" s="196" t="str">
        <f>IFERROR(IF(AE219=リスト!$C$2,(1-3.142*(E219/((E219+1)*2))^2)*(R219-(1-V219/(Z219+AC219*(W219-Z219)))*U219-(AN219+AM219)/(3.142*(Z219+AC219*(W219-Z219)))*(2/E219)^2)*100,AW219*(AX219-AY219)*100),"")</f>
        <v/>
      </c>
      <c r="AQ219" s="197" t="str">
        <f t="shared" si="128"/>
        <v/>
      </c>
      <c r="AR219" s="195" t="str">
        <f t="shared" si="129"/>
        <v/>
      </c>
      <c r="AS219" s="195" t="str">
        <f t="shared" si="130"/>
        <v/>
      </c>
      <c r="AT219" s="195" t="str">
        <f t="shared" si="131"/>
        <v/>
      </c>
      <c r="AU219" s="193" t="str">
        <f t="shared" si="132"/>
        <v/>
      </c>
      <c r="AV219" s="193" t="str">
        <f>IF(OR(AD219=リスト!$B$3,AD219=リスト!$B$5,許容浮上量&lt;AP219),AD219,リスト!$B$5)</f>
        <v/>
      </c>
      <c r="AW219" s="198" t="str">
        <f t="shared" si="133"/>
        <v/>
      </c>
      <c r="AX219" s="199" t="str">
        <f t="shared" si="134"/>
        <v/>
      </c>
      <c r="AY219" s="205" t="str">
        <f t="shared" si="135"/>
        <v/>
      </c>
      <c r="AZ219" s="204" t="str">
        <f>IF(OR(BO219=リスト!$B$3,BO219=リスト!$B$5,BO219=""),"","10^-2")</f>
        <v/>
      </c>
      <c r="BA219" s="200" t="str">
        <f>IF(OR(BO219=リスト!$B$3,BO219=リスト!$B$5,BO219=""),"",2)</f>
        <v/>
      </c>
      <c r="BB219" s="195" t="str">
        <f>IFERROR(IF(OR(BO219=リスト!$B$3,BO219=リスト!$B$5,BO219=""),"",V219*U219+(R219-U219)/2*(W219-Z219)),"")</f>
        <v/>
      </c>
      <c r="BC219" s="195" t="str">
        <f>IF(OR(BO219=リスト!$B$3,BO219=リスト!$B$5,BO219=""),"",40)</f>
        <v/>
      </c>
      <c r="BD219" s="195" t="str">
        <f t="shared" si="136"/>
        <v/>
      </c>
      <c r="BE219" s="195" t="str">
        <f t="shared" si="137"/>
        <v/>
      </c>
      <c r="BF219" s="195" t="str">
        <f t="shared" si="138"/>
        <v/>
      </c>
      <c r="BG219" s="195" t="str">
        <f>IF(OR(BO219=リスト!$B$3,BO219=リスト!$B$5,BO219=""),"",0.6)</f>
        <v/>
      </c>
      <c r="BH219" s="201" t="str">
        <f>IF(OR(BO219=リスト!$B$3,BO219=リスト!$B$5,BO219=""),"",AG219)</f>
        <v/>
      </c>
      <c r="BI219" s="195" t="str">
        <f>IF(OR(BO219=リスト!$B$3,BO219=リスト!$B$5,BO219=""),"",AM219)</f>
        <v/>
      </c>
      <c r="BJ219" s="195" t="str">
        <f>IF(OR(BO219=リスト!$B$3,BO219=リスト!$B$5,BO219=""),"",AN219)</f>
        <v/>
      </c>
      <c r="BK219" s="202" t="str">
        <f>IFERROR(IF(BM219=リスト!$C$2,(1-3.142*(E219/(2*(E219+1)))^2)*(R219-(1-AG219*V219/(Z219+AG219*BG219*(W219-Z219)))*U219-(AN219+AM219)/(3.142*(Z219+AG219*BG219*(W219-Z219)))*(2/E219)^2)*100,(AW219*(BV219-BX219)*100)),"")</f>
        <v/>
      </c>
      <c r="BL219" s="202" t="str">
        <f>IFERROR(IF(BM219=リスト!$C$2,(1-3.142*(E219/(2*(E219+1)))^2)*(R219-(1-AG219*V219/(Z219+AG219*BG219*(W219-Z219)))*U219-(AN219+BF219+AM219)/(3.142*(Z219+AG219*BG219*(W219-Z219)))*(2/E219)^2)*100,(AW219*(BV219-BW219)*100)),"")</f>
        <v/>
      </c>
      <c r="BM219" s="193" t="str">
        <f>IF(OR(BO219=リスト!$B$3,BO219=リスト!$B$5),"",AU219)</f>
        <v/>
      </c>
      <c r="BN219" s="196" t="str">
        <f>IF(OR(BO219=リスト!$B$3,BO219=リスト!$B$5),"",AF219)</f>
        <v/>
      </c>
      <c r="BO219" s="193" t="str">
        <f t="shared" si="139"/>
        <v/>
      </c>
      <c r="BP219" s="193" t="str">
        <f>IF(OR(BO219=リスト!$B$3,BO219=リスト!$B$5,BO219=""),"",IF(許容浮上量+1&lt;=BK219,リスト!$F$2,リスト!$F$3))</f>
        <v/>
      </c>
      <c r="BQ219" s="202" t="str">
        <f>IF(OR(BO219=リスト!$B$3,BO219=リスト!$B$5,BO219=""),"",20)</f>
        <v/>
      </c>
      <c r="BR219" s="195" t="str">
        <f t="shared" si="140"/>
        <v/>
      </c>
      <c r="BS219" s="195" t="str">
        <f t="shared" si="141"/>
        <v/>
      </c>
      <c r="BT219" s="198" t="str">
        <f t="shared" si="142"/>
        <v/>
      </c>
      <c r="BU219" s="198" t="str">
        <f t="shared" si="143"/>
        <v/>
      </c>
      <c r="BV219" s="198" t="str">
        <f t="shared" si="144"/>
        <v/>
      </c>
      <c r="BW219" s="198" t="str">
        <f t="shared" si="145"/>
        <v/>
      </c>
      <c r="BX219" s="205" t="str">
        <f t="shared" si="146"/>
        <v/>
      </c>
      <c r="BY219" s="206" t="str">
        <f>IFERROR(IF(CC219=リスト!$C$2,(CH219-BZ219/(100*CG219))/CI219*CJ219-AN219-AM219,(CH219-BZ219/(100*AW219))/CI219*CJ219-AN219-AM219),"")</f>
        <v/>
      </c>
      <c r="BZ219" s="196" t="str">
        <f>IF(OR(CE219=リスト!$B$3,CE219=リスト!$B$5,CF219=リスト!$F$3,CE219=""),"",許容浮上量)</f>
        <v/>
      </c>
      <c r="CA219" s="198" t="str">
        <f>IF(OR(CE219=リスト!$B$3,CE219=リスト!$B$5,CF219=リスト!$F$3,CE219=""),"",CK219)</f>
        <v/>
      </c>
      <c r="CB219" s="196" t="str">
        <f t="shared" si="147"/>
        <v/>
      </c>
      <c r="CC219" s="193" t="str">
        <f>IF(OR(CE219=リスト!$B$3,CE219=リスト!$B$5,CF219=リスト!$F$3,CE219=""),"",BM219)</f>
        <v/>
      </c>
      <c r="CD219" s="196" t="str">
        <f>IF(OR(CE219=リスト!$B$3,CE219=リスト!$B$5,CF219=リスト!$F$3,CE219=""),"",AH219)</f>
        <v/>
      </c>
      <c r="CE219" s="193" t="str">
        <f t="shared" si="125"/>
        <v/>
      </c>
      <c r="CF219" s="193" t="str">
        <f t="shared" si="126"/>
        <v/>
      </c>
      <c r="CG219" s="198" t="str">
        <f t="shared" si="148"/>
        <v/>
      </c>
      <c r="CH219" s="198" t="str">
        <f t="shared" si="149"/>
        <v/>
      </c>
      <c r="CI219" s="198" t="str">
        <f t="shared" si="150"/>
        <v/>
      </c>
      <c r="CJ219" s="198" t="str">
        <f t="shared" si="151"/>
        <v/>
      </c>
      <c r="CK219" s="205" t="str">
        <f t="shared" si="152"/>
        <v/>
      </c>
      <c r="CL219" s="204" t="str">
        <f>IF(AND(CE219=リスト!$B$4,CF219=リスト!$F$2),リスト!$B$3,CE219)</f>
        <v/>
      </c>
      <c r="CM219" s="193" t="str">
        <f>IF(CL219=リスト!$B$3,"",IF(CL219=リスト!$B$5,"("&amp;リスト!$F$3&amp;")",CF219))</f>
        <v/>
      </c>
      <c r="CN219" s="196" t="str">
        <f>IF(CL219=リスト!$B$3,"",AF219)</f>
        <v/>
      </c>
      <c r="CO219" s="196" t="str">
        <f>IF(OR(CL219=リスト!$B$3,CL219=リスト!$B$5,CL219=リスト!$B$4),"",CD219)</f>
        <v/>
      </c>
      <c r="CP219" s="196" t="str">
        <f>IF(OR(CL219=リスト!$B$3,CL219=リスト!$B$5),"",IF(CB219&lt;40,40,CB219))</f>
        <v/>
      </c>
      <c r="CQ219" s="203" t="str">
        <f>IF(CL219=リスト!$B$5,リスト!$G$2,"")</f>
        <v/>
      </c>
    </row>
    <row r="220" spans="2:95" ht="26.25" customHeight="1">
      <c r="B220" s="243">
        <v>157</v>
      </c>
      <c r="C220" s="244"/>
      <c r="D220" s="245"/>
      <c r="E220" s="246"/>
      <c r="F220" s="246"/>
      <c r="G220" s="247" t="str">
        <f>IF(AE220=リスト!$C$2,"－",IF(AE220=リスト!$C$3,1.05,""))</f>
        <v/>
      </c>
      <c r="H220" s="246"/>
      <c r="I220" s="246"/>
      <c r="J220" s="246"/>
      <c r="K220" s="246"/>
      <c r="L220" s="246"/>
      <c r="M220" s="246"/>
      <c r="N220" s="246"/>
      <c r="O220" s="246"/>
      <c r="P220" s="246"/>
      <c r="Q220" s="246"/>
      <c r="R220" s="248">
        <f t="shared" si="112"/>
        <v>0</v>
      </c>
      <c r="S220" s="247" t="str">
        <f t="shared" si="113"/>
        <v/>
      </c>
      <c r="T220" s="247"/>
      <c r="U220" s="247"/>
      <c r="V220" s="245" t="str">
        <f t="shared" si="114"/>
        <v/>
      </c>
      <c r="W220" s="245" t="str">
        <f t="shared" si="115"/>
        <v/>
      </c>
      <c r="X220" s="245" t="str">
        <f t="shared" si="116"/>
        <v/>
      </c>
      <c r="Y220" s="245" t="str">
        <f t="shared" si="117"/>
        <v/>
      </c>
      <c r="Z220" s="249" t="str">
        <f t="shared" si="118"/>
        <v/>
      </c>
      <c r="AA220" s="250" t="str">
        <f t="shared" si="119"/>
        <v/>
      </c>
      <c r="AB220" s="250" t="str">
        <f t="shared" si="120"/>
        <v/>
      </c>
      <c r="AC220" s="251" t="str">
        <f t="shared" si="121"/>
        <v/>
      </c>
      <c r="AD220" s="252" t="str">
        <f>IF(OR(C220="",D220=""),"",IF(OR(10&lt;=S220,2.2&lt;F220),リスト!$B$3,IF(OR(D220=リスト!$A$2,F220&lt;0.9,S220&lt;=1.5),リスト!$B$4,リスト!$B$2)))</f>
        <v/>
      </c>
      <c r="AE220" s="253" t="str">
        <f>IF(OR(C220="",AD220=""),"",IF(N220="",リスト!$C$2,リスト!$C$3))</f>
        <v/>
      </c>
      <c r="AF220" s="254" t="str">
        <f>IF(OR(C220="",AD220=""),"",IF(D220&lt;=リスト!$A$5,リスト!$D$2,IF(D220=リスト!$A$6,リスト!$D$3,IF(D220=リスト!$A$7,リスト!$D$4,""))))</f>
        <v/>
      </c>
      <c r="AG220" s="255" t="str" cm="1">
        <f t="array" ref="AG220">IFERROR(INDEX(加味率リスト!$A$2:$J$25,MATCH(D220&amp;AF220,加味率リスト!$A$2:$A$25&amp;加味率リスト!$B$2:$B$25,0),10),"")</f>
        <v/>
      </c>
      <c r="AH220" s="256" t="str">
        <f>IF(S220="","",IF(S220&lt;3,リスト!$E$3,IF(S220&lt;5,リスト!$E$4,IF(S220&lt;7,リスト!$E$5,リスト!$E$6))))</f>
        <v/>
      </c>
      <c r="AI220" s="192" t="str">
        <f t="shared" si="122"/>
        <v/>
      </c>
      <c r="AJ220" s="193" t="str">
        <f t="shared" si="123"/>
        <v/>
      </c>
      <c r="AK220" s="141" t="str">
        <f t="shared" si="124"/>
        <v/>
      </c>
      <c r="AL220" s="194" t="str">
        <f>IFERROR(IF(AD220="","",IF(AE220=リスト!$C$2,"－",ROUND((3.142/4*E220^2*(N220+K220+J220+I220+H220)-3.142/4*(0.82^2*H220+(0.82^2+G220^2)/2*J220+G220^2*K220+(G220^2+E220^2)/2*N220))*(U220*V220+(R220-U220)*W220)/R220,2))),"")</f>
        <v/>
      </c>
      <c r="AM220" s="195" t="str">
        <f>IFERROR(IF(AD220="","",IF(AE220=リスト!$C$2,T220,T220+AL220)),"")</f>
        <v/>
      </c>
      <c r="AN220" s="195" t="str">
        <f>IFERROR(IF(AD220="","",IF(AE220=リスト!$C$2,3.142*E220*U220*AA220*V220*U220/2*TAN(X220/180*3.142),3.142*G220*U220*AA220*V220*U220/2*TAN(X220/180*3.142))),"")</f>
        <v/>
      </c>
      <c r="AO220" s="196" t="str">
        <f t="shared" si="127"/>
        <v/>
      </c>
      <c r="AP220" s="196" t="str">
        <f>IFERROR(IF(AE220=リスト!$C$2,(1-3.142*(E220/((E220+1)*2))^2)*(R220-(1-V220/(Z220+AC220*(W220-Z220)))*U220-(AN220+AM220)/(3.142*(Z220+AC220*(W220-Z220)))*(2/E220)^2)*100,AW220*(AX220-AY220)*100),"")</f>
        <v/>
      </c>
      <c r="AQ220" s="197" t="str">
        <f t="shared" si="128"/>
        <v/>
      </c>
      <c r="AR220" s="195" t="str">
        <f t="shared" si="129"/>
        <v/>
      </c>
      <c r="AS220" s="195" t="str">
        <f t="shared" si="130"/>
        <v/>
      </c>
      <c r="AT220" s="195" t="str">
        <f t="shared" si="131"/>
        <v/>
      </c>
      <c r="AU220" s="193" t="str">
        <f t="shared" si="132"/>
        <v/>
      </c>
      <c r="AV220" s="193" t="str">
        <f>IF(OR(AD220=リスト!$B$3,AD220=リスト!$B$5,許容浮上量&lt;AP220),AD220,リスト!$B$5)</f>
        <v/>
      </c>
      <c r="AW220" s="198" t="str">
        <f t="shared" si="133"/>
        <v/>
      </c>
      <c r="AX220" s="199" t="str">
        <f t="shared" si="134"/>
        <v/>
      </c>
      <c r="AY220" s="205" t="str">
        <f t="shared" si="135"/>
        <v/>
      </c>
      <c r="AZ220" s="204" t="str">
        <f>IF(OR(BO220=リスト!$B$3,BO220=リスト!$B$5,BO220=""),"","10^-2")</f>
        <v/>
      </c>
      <c r="BA220" s="200" t="str">
        <f>IF(OR(BO220=リスト!$B$3,BO220=リスト!$B$5,BO220=""),"",2)</f>
        <v/>
      </c>
      <c r="BB220" s="195" t="str">
        <f>IFERROR(IF(OR(BO220=リスト!$B$3,BO220=リスト!$B$5,BO220=""),"",V220*U220+(R220-U220)/2*(W220-Z220)),"")</f>
        <v/>
      </c>
      <c r="BC220" s="195" t="str">
        <f>IF(OR(BO220=リスト!$B$3,BO220=リスト!$B$5,BO220=""),"",40)</f>
        <v/>
      </c>
      <c r="BD220" s="195" t="str">
        <f t="shared" si="136"/>
        <v/>
      </c>
      <c r="BE220" s="195" t="str">
        <f t="shared" si="137"/>
        <v/>
      </c>
      <c r="BF220" s="195" t="str">
        <f t="shared" si="138"/>
        <v/>
      </c>
      <c r="BG220" s="195" t="str">
        <f>IF(OR(BO220=リスト!$B$3,BO220=リスト!$B$5,BO220=""),"",0.6)</f>
        <v/>
      </c>
      <c r="BH220" s="201" t="str">
        <f>IF(OR(BO220=リスト!$B$3,BO220=リスト!$B$5,BO220=""),"",AG220)</f>
        <v/>
      </c>
      <c r="BI220" s="195" t="str">
        <f>IF(OR(BO220=リスト!$B$3,BO220=リスト!$B$5,BO220=""),"",AM220)</f>
        <v/>
      </c>
      <c r="BJ220" s="195" t="str">
        <f>IF(OR(BO220=リスト!$B$3,BO220=リスト!$B$5,BO220=""),"",AN220)</f>
        <v/>
      </c>
      <c r="BK220" s="202" t="str">
        <f>IFERROR(IF(BM220=リスト!$C$2,(1-3.142*(E220/(2*(E220+1)))^2)*(R220-(1-AG220*V220/(Z220+AG220*BG220*(W220-Z220)))*U220-(AN220+AM220)/(3.142*(Z220+AG220*BG220*(W220-Z220)))*(2/E220)^2)*100,(AW220*(BV220-BX220)*100)),"")</f>
        <v/>
      </c>
      <c r="BL220" s="202" t="str">
        <f>IFERROR(IF(BM220=リスト!$C$2,(1-3.142*(E220/(2*(E220+1)))^2)*(R220-(1-AG220*V220/(Z220+AG220*BG220*(W220-Z220)))*U220-(AN220+BF220+AM220)/(3.142*(Z220+AG220*BG220*(W220-Z220)))*(2/E220)^2)*100,(AW220*(BV220-BW220)*100)),"")</f>
        <v/>
      </c>
      <c r="BM220" s="193" t="str">
        <f>IF(OR(BO220=リスト!$B$3,BO220=リスト!$B$5),"",AU220)</f>
        <v/>
      </c>
      <c r="BN220" s="196" t="str">
        <f>IF(OR(BO220=リスト!$B$3,BO220=リスト!$B$5),"",AF220)</f>
        <v/>
      </c>
      <c r="BO220" s="193" t="str">
        <f t="shared" si="139"/>
        <v/>
      </c>
      <c r="BP220" s="193" t="str">
        <f>IF(OR(BO220=リスト!$B$3,BO220=リスト!$B$5,BO220=""),"",IF(許容浮上量+1&lt;=BK220,リスト!$F$2,リスト!$F$3))</f>
        <v/>
      </c>
      <c r="BQ220" s="202" t="str">
        <f>IF(OR(BO220=リスト!$B$3,BO220=リスト!$B$5,BO220=""),"",20)</f>
        <v/>
      </c>
      <c r="BR220" s="195" t="str">
        <f t="shared" si="140"/>
        <v/>
      </c>
      <c r="BS220" s="195" t="str">
        <f t="shared" si="141"/>
        <v/>
      </c>
      <c r="BT220" s="198" t="str">
        <f t="shared" si="142"/>
        <v/>
      </c>
      <c r="BU220" s="198" t="str">
        <f t="shared" si="143"/>
        <v/>
      </c>
      <c r="BV220" s="198" t="str">
        <f t="shared" si="144"/>
        <v/>
      </c>
      <c r="BW220" s="198" t="str">
        <f t="shared" si="145"/>
        <v/>
      </c>
      <c r="BX220" s="205" t="str">
        <f t="shared" si="146"/>
        <v/>
      </c>
      <c r="BY220" s="206" t="str">
        <f>IFERROR(IF(CC220=リスト!$C$2,(CH220-BZ220/(100*CG220))/CI220*CJ220-AN220-AM220,(CH220-BZ220/(100*AW220))/CI220*CJ220-AN220-AM220),"")</f>
        <v/>
      </c>
      <c r="BZ220" s="196" t="str">
        <f>IF(OR(CE220=リスト!$B$3,CE220=リスト!$B$5,CF220=リスト!$F$3,CE220=""),"",許容浮上量)</f>
        <v/>
      </c>
      <c r="CA220" s="198" t="str">
        <f>IF(OR(CE220=リスト!$B$3,CE220=リスト!$B$5,CF220=リスト!$F$3,CE220=""),"",CK220)</f>
        <v/>
      </c>
      <c r="CB220" s="196" t="str">
        <f t="shared" si="147"/>
        <v/>
      </c>
      <c r="CC220" s="193" t="str">
        <f>IF(OR(CE220=リスト!$B$3,CE220=リスト!$B$5,CF220=リスト!$F$3,CE220=""),"",BM220)</f>
        <v/>
      </c>
      <c r="CD220" s="196" t="str">
        <f>IF(OR(CE220=リスト!$B$3,CE220=リスト!$B$5,CF220=リスト!$F$3,CE220=""),"",AH220)</f>
        <v/>
      </c>
      <c r="CE220" s="193" t="str">
        <f t="shared" si="125"/>
        <v/>
      </c>
      <c r="CF220" s="193" t="str">
        <f t="shared" si="126"/>
        <v/>
      </c>
      <c r="CG220" s="198" t="str">
        <f t="shared" si="148"/>
        <v/>
      </c>
      <c r="CH220" s="198" t="str">
        <f t="shared" si="149"/>
        <v/>
      </c>
      <c r="CI220" s="198" t="str">
        <f t="shared" si="150"/>
        <v/>
      </c>
      <c r="CJ220" s="198" t="str">
        <f t="shared" si="151"/>
        <v/>
      </c>
      <c r="CK220" s="205" t="str">
        <f t="shared" si="152"/>
        <v/>
      </c>
      <c r="CL220" s="204" t="str">
        <f>IF(AND(CE220=リスト!$B$4,CF220=リスト!$F$2),リスト!$B$3,CE220)</f>
        <v/>
      </c>
      <c r="CM220" s="193" t="str">
        <f>IF(CL220=リスト!$B$3,"",IF(CL220=リスト!$B$5,"("&amp;リスト!$F$3&amp;")",CF220))</f>
        <v/>
      </c>
      <c r="CN220" s="196" t="str">
        <f>IF(CL220=リスト!$B$3,"",AF220)</f>
        <v/>
      </c>
      <c r="CO220" s="196" t="str">
        <f>IF(OR(CL220=リスト!$B$3,CL220=リスト!$B$5,CL220=リスト!$B$4),"",CD220)</f>
        <v/>
      </c>
      <c r="CP220" s="196" t="str">
        <f>IF(OR(CL220=リスト!$B$3,CL220=リスト!$B$5),"",IF(CB220&lt;40,40,CB220))</f>
        <v/>
      </c>
      <c r="CQ220" s="203" t="str">
        <f>IF(CL220=リスト!$B$5,リスト!$G$2,"")</f>
        <v/>
      </c>
    </row>
    <row r="221" spans="2:95" ht="26.25" customHeight="1">
      <c r="B221" s="243">
        <v>158</v>
      </c>
      <c r="C221" s="244"/>
      <c r="D221" s="245"/>
      <c r="E221" s="246"/>
      <c r="F221" s="246"/>
      <c r="G221" s="247" t="str">
        <f>IF(AE221=リスト!$C$2,"－",IF(AE221=リスト!$C$3,1.05,""))</f>
        <v/>
      </c>
      <c r="H221" s="246"/>
      <c r="I221" s="246"/>
      <c r="J221" s="246"/>
      <c r="K221" s="246"/>
      <c r="L221" s="246"/>
      <c r="M221" s="246"/>
      <c r="N221" s="246"/>
      <c r="O221" s="246"/>
      <c r="P221" s="246"/>
      <c r="Q221" s="246"/>
      <c r="R221" s="248">
        <f t="shared" si="112"/>
        <v>0</v>
      </c>
      <c r="S221" s="247" t="str">
        <f t="shared" si="113"/>
        <v/>
      </c>
      <c r="T221" s="247"/>
      <c r="U221" s="247"/>
      <c r="V221" s="245" t="str">
        <f t="shared" si="114"/>
        <v/>
      </c>
      <c r="W221" s="245" t="str">
        <f t="shared" si="115"/>
        <v/>
      </c>
      <c r="X221" s="245" t="str">
        <f t="shared" si="116"/>
        <v/>
      </c>
      <c r="Y221" s="245" t="str">
        <f t="shared" si="117"/>
        <v/>
      </c>
      <c r="Z221" s="249" t="str">
        <f t="shared" si="118"/>
        <v/>
      </c>
      <c r="AA221" s="250" t="str">
        <f t="shared" si="119"/>
        <v/>
      </c>
      <c r="AB221" s="250" t="str">
        <f t="shared" si="120"/>
        <v/>
      </c>
      <c r="AC221" s="251" t="str">
        <f t="shared" si="121"/>
        <v/>
      </c>
      <c r="AD221" s="252" t="str">
        <f>IF(OR(C221="",D221=""),"",IF(OR(10&lt;=S221,2.2&lt;F221),リスト!$B$3,IF(OR(D221=リスト!$A$2,F221&lt;0.9,S221&lt;=1.5),リスト!$B$4,リスト!$B$2)))</f>
        <v/>
      </c>
      <c r="AE221" s="253" t="str">
        <f>IF(OR(C221="",AD221=""),"",IF(N221="",リスト!$C$2,リスト!$C$3))</f>
        <v/>
      </c>
      <c r="AF221" s="254" t="str">
        <f>IF(OR(C221="",AD221=""),"",IF(D221&lt;=リスト!$A$5,リスト!$D$2,IF(D221=リスト!$A$6,リスト!$D$3,IF(D221=リスト!$A$7,リスト!$D$4,""))))</f>
        <v/>
      </c>
      <c r="AG221" s="255" t="str" cm="1">
        <f t="array" ref="AG221">IFERROR(INDEX(加味率リスト!$A$2:$J$25,MATCH(D221&amp;AF221,加味率リスト!$A$2:$A$25&amp;加味率リスト!$B$2:$B$25,0),10),"")</f>
        <v/>
      </c>
      <c r="AH221" s="256" t="str">
        <f>IF(S221="","",IF(S221&lt;3,リスト!$E$3,IF(S221&lt;5,リスト!$E$4,IF(S221&lt;7,リスト!$E$5,リスト!$E$6))))</f>
        <v/>
      </c>
      <c r="AI221" s="192" t="str">
        <f t="shared" si="122"/>
        <v/>
      </c>
      <c r="AJ221" s="193" t="str">
        <f t="shared" si="123"/>
        <v/>
      </c>
      <c r="AK221" s="141" t="str">
        <f t="shared" si="124"/>
        <v/>
      </c>
      <c r="AL221" s="194" t="str">
        <f>IFERROR(IF(AD221="","",IF(AE221=リスト!$C$2,"－",ROUND((3.142/4*E221^2*(N221+K221+J221+I221+H221)-3.142/4*(0.82^2*H221+(0.82^2+G221^2)/2*J221+G221^2*K221+(G221^2+E221^2)/2*N221))*(U221*V221+(R221-U221)*W221)/R221,2))),"")</f>
        <v/>
      </c>
      <c r="AM221" s="195" t="str">
        <f>IFERROR(IF(AD221="","",IF(AE221=リスト!$C$2,T221,T221+AL221)),"")</f>
        <v/>
      </c>
      <c r="AN221" s="195" t="str">
        <f>IFERROR(IF(AD221="","",IF(AE221=リスト!$C$2,3.142*E221*U221*AA221*V221*U221/2*TAN(X221/180*3.142),3.142*G221*U221*AA221*V221*U221/2*TAN(X221/180*3.142))),"")</f>
        <v/>
      </c>
      <c r="AO221" s="196" t="str">
        <f t="shared" si="127"/>
        <v/>
      </c>
      <c r="AP221" s="196" t="str">
        <f>IFERROR(IF(AE221=リスト!$C$2,(1-3.142*(E221/((E221+1)*2))^2)*(R221-(1-V221/(Z221+AC221*(W221-Z221)))*U221-(AN221+AM221)/(3.142*(Z221+AC221*(W221-Z221)))*(2/E221)^2)*100,AW221*(AX221-AY221)*100),"")</f>
        <v/>
      </c>
      <c r="AQ221" s="197" t="str">
        <f t="shared" si="128"/>
        <v/>
      </c>
      <c r="AR221" s="195" t="str">
        <f t="shared" si="129"/>
        <v/>
      </c>
      <c r="AS221" s="195" t="str">
        <f t="shared" si="130"/>
        <v/>
      </c>
      <c r="AT221" s="195" t="str">
        <f t="shared" si="131"/>
        <v/>
      </c>
      <c r="AU221" s="193" t="str">
        <f t="shared" si="132"/>
        <v/>
      </c>
      <c r="AV221" s="193" t="str">
        <f>IF(OR(AD221=リスト!$B$3,AD221=リスト!$B$5,許容浮上量&lt;AP221),AD221,リスト!$B$5)</f>
        <v/>
      </c>
      <c r="AW221" s="198" t="str">
        <f t="shared" si="133"/>
        <v/>
      </c>
      <c r="AX221" s="199" t="str">
        <f t="shared" si="134"/>
        <v/>
      </c>
      <c r="AY221" s="205" t="str">
        <f t="shared" si="135"/>
        <v/>
      </c>
      <c r="AZ221" s="204" t="str">
        <f>IF(OR(BO221=リスト!$B$3,BO221=リスト!$B$5,BO221=""),"","10^-2")</f>
        <v/>
      </c>
      <c r="BA221" s="200" t="str">
        <f>IF(OR(BO221=リスト!$B$3,BO221=リスト!$B$5,BO221=""),"",2)</f>
        <v/>
      </c>
      <c r="BB221" s="195" t="str">
        <f>IFERROR(IF(OR(BO221=リスト!$B$3,BO221=リスト!$B$5,BO221=""),"",V221*U221+(R221-U221)/2*(W221-Z221)),"")</f>
        <v/>
      </c>
      <c r="BC221" s="195" t="str">
        <f>IF(OR(BO221=リスト!$B$3,BO221=リスト!$B$5,BO221=""),"",40)</f>
        <v/>
      </c>
      <c r="BD221" s="195" t="str">
        <f t="shared" si="136"/>
        <v/>
      </c>
      <c r="BE221" s="195" t="str">
        <f t="shared" si="137"/>
        <v/>
      </c>
      <c r="BF221" s="195" t="str">
        <f t="shared" si="138"/>
        <v/>
      </c>
      <c r="BG221" s="195" t="str">
        <f>IF(OR(BO221=リスト!$B$3,BO221=リスト!$B$5,BO221=""),"",0.6)</f>
        <v/>
      </c>
      <c r="BH221" s="201" t="str">
        <f>IF(OR(BO221=リスト!$B$3,BO221=リスト!$B$5,BO221=""),"",AG221)</f>
        <v/>
      </c>
      <c r="BI221" s="195" t="str">
        <f>IF(OR(BO221=リスト!$B$3,BO221=リスト!$B$5,BO221=""),"",AM221)</f>
        <v/>
      </c>
      <c r="BJ221" s="195" t="str">
        <f>IF(OR(BO221=リスト!$B$3,BO221=リスト!$B$5,BO221=""),"",AN221)</f>
        <v/>
      </c>
      <c r="BK221" s="202" t="str">
        <f>IFERROR(IF(BM221=リスト!$C$2,(1-3.142*(E221/(2*(E221+1)))^2)*(R221-(1-AG221*V221/(Z221+AG221*BG221*(W221-Z221)))*U221-(AN221+AM221)/(3.142*(Z221+AG221*BG221*(W221-Z221)))*(2/E221)^2)*100,(AW221*(BV221-BX221)*100)),"")</f>
        <v/>
      </c>
      <c r="BL221" s="202" t="str">
        <f>IFERROR(IF(BM221=リスト!$C$2,(1-3.142*(E221/(2*(E221+1)))^2)*(R221-(1-AG221*V221/(Z221+AG221*BG221*(W221-Z221)))*U221-(AN221+BF221+AM221)/(3.142*(Z221+AG221*BG221*(W221-Z221)))*(2/E221)^2)*100,(AW221*(BV221-BW221)*100)),"")</f>
        <v/>
      </c>
      <c r="BM221" s="193" t="str">
        <f>IF(OR(BO221=リスト!$B$3,BO221=リスト!$B$5),"",AU221)</f>
        <v/>
      </c>
      <c r="BN221" s="196" t="str">
        <f>IF(OR(BO221=リスト!$B$3,BO221=リスト!$B$5),"",AF221)</f>
        <v/>
      </c>
      <c r="BO221" s="193" t="str">
        <f t="shared" si="139"/>
        <v/>
      </c>
      <c r="BP221" s="193" t="str">
        <f>IF(OR(BO221=リスト!$B$3,BO221=リスト!$B$5,BO221=""),"",IF(許容浮上量+1&lt;=BK221,リスト!$F$2,リスト!$F$3))</f>
        <v/>
      </c>
      <c r="BQ221" s="202" t="str">
        <f>IF(OR(BO221=リスト!$B$3,BO221=リスト!$B$5,BO221=""),"",20)</f>
        <v/>
      </c>
      <c r="BR221" s="195" t="str">
        <f t="shared" si="140"/>
        <v/>
      </c>
      <c r="BS221" s="195" t="str">
        <f t="shared" si="141"/>
        <v/>
      </c>
      <c r="BT221" s="198" t="str">
        <f t="shared" si="142"/>
        <v/>
      </c>
      <c r="BU221" s="198" t="str">
        <f t="shared" si="143"/>
        <v/>
      </c>
      <c r="BV221" s="198" t="str">
        <f t="shared" si="144"/>
        <v/>
      </c>
      <c r="BW221" s="198" t="str">
        <f t="shared" si="145"/>
        <v/>
      </c>
      <c r="BX221" s="205" t="str">
        <f t="shared" si="146"/>
        <v/>
      </c>
      <c r="BY221" s="206" t="str">
        <f>IFERROR(IF(CC221=リスト!$C$2,(CH221-BZ221/(100*CG221))/CI221*CJ221-AN221-AM221,(CH221-BZ221/(100*AW221))/CI221*CJ221-AN221-AM221),"")</f>
        <v/>
      </c>
      <c r="BZ221" s="196" t="str">
        <f>IF(OR(CE221=リスト!$B$3,CE221=リスト!$B$5,CF221=リスト!$F$3,CE221=""),"",許容浮上量)</f>
        <v/>
      </c>
      <c r="CA221" s="198" t="str">
        <f>IF(OR(CE221=リスト!$B$3,CE221=リスト!$B$5,CF221=リスト!$F$3,CE221=""),"",CK221)</f>
        <v/>
      </c>
      <c r="CB221" s="196" t="str">
        <f t="shared" si="147"/>
        <v/>
      </c>
      <c r="CC221" s="193" t="str">
        <f>IF(OR(CE221=リスト!$B$3,CE221=リスト!$B$5,CF221=リスト!$F$3,CE221=""),"",BM221)</f>
        <v/>
      </c>
      <c r="CD221" s="196" t="str">
        <f>IF(OR(CE221=リスト!$B$3,CE221=リスト!$B$5,CF221=リスト!$F$3,CE221=""),"",AH221)</f>
        <v/>
      </c>
      <c r="CE221" s="193" t="str">
        <f t="shared" si="125"/>
        <v/>
      </c>
      <c r="CF221" s="193" t="str">
        <f t="shared" si="126"/>
        <v/>
      </c>
      <c r="CG221" s="198" t="str">
        <f t="shared" si="148"/>
        <v/>
      </c>
      <c r="CH221" s="198" t="str">
        <f t="shared" si="149"/>
        <v/>
      </c>
      <c r="CI221" s="198" t="str">
        <f t="shared" si="150"/>
        <v/>
      </c>
      <c r="CJ221" s="198" t="str">
        <f t="shared" si="151"/>
        <v/>
      </c>
      <c r="CK221" s="205" t="str">
        <f t="shared" si="152"/>
        <v/>
      </c>
      <c r="CL221" s="204" t="str">
        <f>IF(AND(CE221=リスト!$B$4,CF221=リスト!$F$2),リスト!$B$3,CE221)</f>
        <v/>
      </c>
      <c r="CM221" s="193" t="str">
        <f>IF(CL221=リスト!$B$3,"",IF(CL221=リスト!$B$5,"("&amp;リスト!$F$3&amp;")",CF221))</f>
        <v/>
      </c>
      <c r="CN221" s="196" t="str">
        <f>IF(CL221=リスト!$B$3,"",AF221)</f>
        <v/>
      </c>
      <c r="CO221" s="196" t="str">
        <f>IF(OR(CL221=リスト!$B$3,CL221=リスト!$B$5,CL221=リスト!$B$4),"",CD221)</f>
        <v/>
      </c>
      <c r="CP221" s="196" t="str">
        <f>IF(OR(CL221=リスト!$B$3,CL221=リスト!$B$5),"",IF(CB221&lt;40,40,CB221))</f>
        <v/>
      </c>
      <c r="CQ221" s="203" t="str">
        <f>IF(CL221=リスト!$B$5,リスト!$G$2,"")</f>
        <v/>
      </c>
    </row>
    <row r="222" spans="2:95" ht="26.25" customHeight="1">
      <c r="B222" s="243">
        <v>159</v>
      </c>
      <c r="C222" s="244"/>
      <c r="D222" s="245"/>
      <c r="E222" s="246"/>
      <c r="F222" s="246"/>
      <c r="G222" s="247" t="str">
        <f>IF(AE222=リスト!$C$2,"－",IF(AE222=リスト!$C$3,1.05,""))</f>
        <v/>
      </c>
      <c r="H222" s="246"/>
      <c r="I222" s="246"/>
      <c r="J222" s="246"/>
      <c r="K222" s="246"/>
      <c r="L222" s="246"/>
      <c r="M222" s="246"/>
      <c r="N222" s="246"/>
      <c r="O222" s="246"/>
      <c r="P222" s="246"/>
      <c r="Q222" s="246"/>
      <c r="R222" s="248">
        <f t="shared" si="112"/>
        <v>0</v>
      </c>
      <c r="S222" s="247" t="str">
        <f t="shared" si="113"/>
        <v/>
      </c>
      <c r="T222" s="247"/>
      <c r="U222" s="247"/>
      <c r="V222" s="245" t="str">
        <f t="shared" si="114"/>
        <v/>
      </c>
      <c r="W222" s="245" t="str">
        <f t="shared" si="115"/>
        <v/>
      </c>
      <c r="X222" s="245" t="str">
        <f t="shared" si="116"/>
        <v/>
      </c>
      <c r="Y222" s="245" t="str">
        <f t="shared" si="117"/>
        <v/>
      </c>
      <c r="Z222" s="249" t="str">
        <f t="shared" si="118"/>
        <v/>
      </c>
      <c r="AA222" s="250" t="str">
        <f t="shared" si="119"/>
        <v/>
      </c>
      <c r="AB222" s="250" t="str">
        <f t="shared" si="120"/>
        <v/>
      </c>
      <c r="AC222" s="251" t="str">
        <f t="shared" si="121"/>
        <v/>
      </c>
      <c r="AD222" s="252" t="str">
        <f>IF(OR(C222="",D222=""),"",IF(OR(10&lt;=S222,2.2&lt;F222),リスト!$B$3,IF(OR(D222=リスト!$A$2,F222&lt;0.9,S222&lt;=1.5),リスト!$B$4,リスト!$B$2)))</f>
        <v/>
      </c>
      <c r="AE222" s="253" t="str">
        <f>IF(OR(C222="",AD222=""),"",IF(N222="",リスト!$C$2,リスト!$C$3))</f>
        <v/>
      </c>
      <c r="AF222" s="254" t="str">
        <f>IF(OR(C222="",AD222=""),"",IF(D222&lt;=リスト!$A$5,リスト!$D$2,IF(D222=リスト!$A$6,リスト!$D$3,IF(D222=リスト!$A$7,リスト!$D$4,""))))</f>
        <v/>
      </c>
      <c r="AG222" s="255" t="str" cm="1">
        <f t="array" ref="AG222">IFERROR(INDEX(加味率リスト!$A$2:$J$25,MATCH(D222&amp;AF222,加味率リスト!$A$2:$A$25&amp;加味率リスト!$B$2:$B$25,0),10),"")</f>
        <v/>
      </c>
      <c r="AH222" s="256" t="str">
        <f>IF(S222="","",IF(S222&lt;3,リスト!$E$3,IF(S222&lt;5,リスト!$E$4,IF(S222&lt;7,リスト!$E$5,リスト!$E$6))))</f>
        <v/>
      </c>
      <c r="AI222" s="192" t="str">
        <f t="shared" si="122"/>
        <v/>
      </c>
      <c r="AJ222" s="193" t="str">
        <f t="shared" si="123"/>
        <v/>
      </c>
      <c r="AK222" s="141" t="str">
        <f t="shared" si="124"/>
        <v/>
      </c>
      <c r="AL222" s="194" t="str">
        <f>IFERROR(IF(AD222="","",IF(AE222=リスト!$C$2,"－",ROUND((3.142/4*E222^2*(N222+K222+J222+I222+H222)-3.142/4*(0.82^2*H222+(0.82^2+G222^2)/2*J222+G222^2*K222+(G222^2+E222^2)/2*N222))*(U222*V222+(R222-U222)*W222)/R222,2))),"")</f>
        <v/>
      </c>
      <c r="AM222" s="195" t="str">
        <f>IFERROR(IF(AD222="","",IF(AE222=リスト!$C$2,T222,T222+AL222)),"")</f>
        <v/>
      </c>
      <c r="AN222" s="195" t="str">
        <f>IFERROR(IF(AD222="","",IF(AE222=リスト!$C$2,3.142*E222*U222*AA222*V222*U222/2*TAN(X222/180*3.142),3.142*G222*U222*AA222*V222*U222/2*TAN(X222/180*3.142))),"")</f>
        <v/>
      </c>
      <c r="AO222" s="196" t="str">
        <f t="shared" si="127"/>
        <v/>
      </c>
      <c r="AP222" s="196" t="str">
        <f>IFERROR(IF(AE222=リスト!$C$2,(1-3.142*(E222/((E222+1)*2))^2)*(R222-(1-V222/(Z222+AC222*(W222-Z222)))*U222-(AN222+AM222)/(3.142*(Z222+AC222*(W222-Z222)))*(2/E222)^2)*100,AW222*(AX222-AY222)*100),"")</f>
        <v/>
      </c>
      <c r="AQ222" s="197" t="str">
        <f t="shared" si="128"/>
        <v/>
      </c>
      <c r="AR222" s="195" t="str">
        <f t="shared" si="129"/>
        <v/>
      </c>
      <c r="AS222" s="195" t="str">
        <f t="shared" si="130"/>
        <v/>
      </c>
      <c r="AT222" s="195" t="str">
        <f t="shared" si="131"/>
        <v/>
      </c>
      <c r="AU222" s="193" t="str">
        <f t="shared" si="132"/>
        <v/>
      </c>
      <c r="AV222" s="193" t="str">
        <f>IF(OR(AD222=リスト!$B$3,AD222=リスト!$B$5,許容浮上量&lt;AP222),AD222,リスト!$B$5)</f>
        <v/>
      </c>
      <c r="AW222" s="198" t="str">
        <f t="shared" si="133"/>
        <v/>
      </c>
      <c r="AX222" s="199" t="str">
        <f t="shared" si="134"/>
        <v/>
      </c>
      <c r="AY222" s="205" t="str">
        <f t="shared" si="135"/>
        <v/>
      </c>
      <c r="AZ222" s="204" t="str">
        <f>IF(OR(BO222=リスト!$B$3,BO222=リスト!$B$5,BO222=""),"","10^-2")</f>
        <v/>
      </c>
      <c r="BA222" s="200" t="str">
        <f>IF(OR(BO222=リスト!$B$3,BO222=リスト!$B$5,BO222=""),"",2)</f>
        <v/>
      </c>
      <c r="BB222" s="195" t="str">
        <f>IFERROR(IF(OR(BO222=リスト!$B$3,BO222=リスト!$B$5,BO222=""),"",V222*U222+(R222-U222)/2*(W222-Z222)),"")</f>
        <v/>
      </c>
      <c r="BC222" s="195" t="str">
        <f>IF(OR(BO222=リスト!$B$3,BO222=リスト!$B$5,BO222=""),"",40)</f>
        <v/>
      </c>
      <c r="BD222" s="195" t="str">
        <f t="shared" si="136"/>
        <v/>
      </c>
      <c r="BE222" s="195" t="str">
        <f t="shared" si="137"/>
        <v/>
      </c>
      <c r="BF222" s="195" t="str">
        <f t="shared" si="138"/>
        <v/>
      </c>
      <c r="BG222" s="195" t="str">
        <f>IF(OR(BO222=リスト!$B$3,BO222=リスト!$B$5,BO222=""),"",0.6)</f>
        <v/>
      </c>
      <c r="BH222" s="201" t="str">
        <f>IF(OR(BO222=リスト!$B$3,BO222=リスト!$B$5,BO222=""),"",AG222)</f>
        <v/>
      </c>
      <c r="BI222" s="195" t="str">
        <f>IF(OR(BO222=リスト!$B$3,BO222=リスト!$B$5,BO222=""),"",AM222)</f>
        <v/>
      </c>
      <c r="BJ222" s="195" t="str">
        <f>IF(OR(BO222=リスト!$B$3,BO222=リスト!$B$5,BO222=""),"",AN222)</f>
        <v/>
      </c>
      <c r="BK222" s="202" t="str">
        <f>IFERROR(IF(BM222=リスト!$C$2,(1-3.142*(E222/(2*(E222+1)))^2)*(R222-(1-AG222*V222/(Z222+AG222*BG222*(W222-Z222)))*U222-(AN222+AM222)/(3.142*(Z222+AG222*BG222*(W222-Z222)))*(2/E222)^2)*100,(AW222*(BV222-BX222)*100)),"")</f>
        <v/>
      </c>
      <c r="BL222" s="202" t="str">
        <f>IFERROR(IF(BM222=リスト!$C$2,(1-3.142*(E222/(2*(E222+1)))^2)*(R222-(1-AG222*V222/(Z222+AG222*BG222*(W222-Z222)))*U222-(AN222+BF222+AM222)/(3.142*(Z222+AG222*BG222*(W222-Z222)))*(2/E222)^2)*100,(AW222*(BV222-BW222)*100)),"")</f>
        <v/>
      </c>
      <c r="BM222" s="193" t="str">
        <f>IF(OR(BO222=リスト!$B$3,BO222=リスト!$B$5),"",AU222)</f>
        <v/>
      </c>
      <c r="BN222" s="196" t="str">
        <f>IF(OR(BO222=リスト!$B$3,BO222=リスト!$B$5),"",AF222)</f>
        <v/>
      </c>
      <c r="BO222" s="193" t="str">
        <f t="shared" si="139"/>
        <v/>
      </c>
      <c r="BP222" s="193" t="str">
        <f>IF(OR(BO222=リスト!$B$3,BO222=リスト!$B$5,BO222=""),"",IF(許容浮上量+1&lt;=BK222,リスト!$F$2,リスト!$F$3))</f>
        <v/>
      </c>
      <c r="BQ222" s="202" t="str">
        <f>IF(OR(BO222=リスト!$B$3,BO222=リスト!$B$5,BO222=""),"",20)</f>
        <v/>
      </c>
      <c r="BR222" s="195" t="str">
        <f t="shared" si="140"/>
        <v/>
      </c>
      <c r="BS222" s="195" t="str">
        <f t="shared" si="141"/>
        <v/>
      </c>
      <c r="BT222" s="198" t="str">
        <f t="shared" si="142"/>
        <v/>
      </c>
      <c r="BU222" s="198" t="str">
        <f t="shared" si="143"/>
        <v/>
      </c>
      <c r="BV222" s="198" t="str">
        <f t="shared" si="144"/>
        <v/>
      </c>
      <c r="BW222" s="198" t="str">
        <f t="shared" si="145"/>
        <v/>
      </c>
      <c r="BX222" s="205" t="str">
        <f t="shared" si="146"/>
        <v/>
      </c>
      <c r="BY222" s="206" t="str">
        <f>IFERROR(IF(CC222=リスト!$C$2,(CH222-BZ222/(100*CG222))/CI222*CJ222-AN222-AM222,(CH222-BZ222/(100*AW222))/CI222*CJ222-AN222-AM222),"")</f>
        <v/>
      </c>
      <c r="BZ222" s="196" t="str">
        <f>IF(OR(CE222=リスト!$B$3,CE222=リスト!$B$5,CF222=リスト!$F$3,CE222=""),"",許容浮上量)</f>
        <v/>
      </c>
      <c r="CA222" s="198" t="str">
        <f>IF(OR(CE222=リスト!$B$3,CE222=リスト!$B$5,CF222=リスト!$F$3,CE222=""),"",CK222)</f>
        <v/>
      </c>
      <c r="CB222" s="196" t="str">
        <f t="shared" si="147"/>
        <v/>
      </c>
      <c r="CC222" s="193" t="str">
        <f>IF(OR(CE222=リスト!$B$3,CE222=リスト!$B$5,CF222=リスト!$F$3,CE222=""),"",BM222)</f>
        <v/>
      </c>
      <c r="CD222" s="196" t="str">
        <f>IF(OR(CE222=リスト!$B$3,CE222=リスト!$B$5,CF222=リスト!$F$3,CE222=""),"",AH222)</f>
        <v/>
      </c>
      <c r="CE222" s="193" t="str">
        <f t="shared" si="125"/>
        <v/>
      </c>
      <c r="CF222" s="193" t="str">
        <f t="shared" si="126"/>
        <v/>
      </c>
      <c r="CG222" s="198" t="str">
        <f t="shared" si="148"/>
        <v/>
      </c>
      <c r="CH222" s="198" t="str">
        <f t="shared" si="149"/>
        <v/>
      </c>
      <c r="CI222" s="198" t="str">
        <f t="shared" si="150"/>
        <v/>
      </c>
      <c r="CJ222" s="198" t="str">
        <f t="shared" si="151"/>
        <v/>
      </c>
      <c r="CK222" s="205" t="str">
        <f t="shared" si="152"/>
        <v/>
      </c>
      <c r="CL222" s="204" t="str">
        <f>IF(AND(CE222=リスト!$B$4,CF222=リスト!$F$2),リスト!$B$3,CE222)</f>
        <v/>
      </c>
      <c r="CM222" s="193" t="str">
        <f>IF(CL222=リスト!$B$3,"",IF(CL222=リスト!$B$5,"("&amp;リスト!$F$3&amp;")",CF222))</f>
        <v/>
      </c>
      <c r="CN222" s="196" t="str">
        <f>IF(CL222=リスト!$B$3,"",AF222)</f>
        <v/>
      </c>
      <c r="CO222" s="196" t="str">
        <f>IF(OR(CL222=リスト!$B$3,CL222=リスト!$B$5,CL222=リスト!$B$4),"",CD222)</f>
        <v/>
      </c>
      <c r="CP222" s="196" t="str">
        <f>IF(OR(CL222=リスト!$B$3,CL222=リスト!$B$5),"",IF(CB222&lt;40,40,CB222))</f>
        <v/>
      </c>
      <c r="CQ222" s="203" t="str">
        <f>IF(CL222=リスト!$B$5,リスト!$G$2,"")</f>
        <v/>
      </c>
    </row>
    <row r="223" spans="2:95" ht="26.25" customHeight="1">
      <c r="B223" s="243">
        <v>160</v>
      </c>
      <c r="C223" s="244"/>
      <c r="D223" s="245"/>
      <c r="E223" s="246"/>
      <c r="F223" s="246"/>
      <c r="G223" s="247" t="str">
        <f>IF(AE223=リスト!$C$2,"－",IF(AE223=リスト!$C$3,1.05,""))</f>
        <v/>
      </c>
      <c r="H223" s="246"/>
      <c r="I223" s="246"/>
      <c r="J223" s="246"/>
      <c r="K223" s="246"/>
      <c r="L223" s="246"/>
      <c r="M223" s="246"/>
      <c r="N223" s="246"/>
      <c r="O223" s="246"/>
      <c r="P223" s="246"/>
      <c r="Q223" s="246"/>
      <c r="R223" s="248">
        <f t="shared" si="112"/>
        <v>0</v>
      </c>
      <c r="S223" s="247" t="str">
        <f t="shared" si="113"/>
        <v/>
      </c>
      <c r="T223" s="247"/>
      <c r="U223" s="247"/>
      <c r="V223" s="245" t="str">
        <f t="shared" si="114"/>
        <v/>
      </c>
      <c r="W223" s="245" t="str">
        <f t="shared" si="115"/>
        <v/>
      </c>
      <c r="X223" s="245" t="str">
        <f t="shared" si="116"/>
        <v/>
      </c>
      <c r="Y223" s="245" t="str">
        <f t="shared" si="117"/>
        <v/>
      </c>
      <c r="Z223" s="249" t="str">
        <f t="shared" si="118"/>
        <v/>
      </c>
      <c r="AA223" s="250" t="str">
        <f t="shared" si="119"/>
        <v/>
      </c>
      <c r="AB223" s="250" t="str">
        <f t="shared" si="120"/>
        <v/>
      </c>
      <c r="AC223" s="251" t="str">
        <f t="shared" si="121"/>
        <v/>
      </c>
      <c r="AD223" s="252" t="str">
        <f>IF(OR(C223="",D223=""),"",IF(OR(10&lt;=S223,2.2&lt;F223),リスト!$B$3,IF(OR(D223=リスト!$A$2,F223&lt;0.9,S223&lt;=1.5),リスト!$B$4,リスト!$B$2)))</f>
        <v/>
      </c>
      <c r="AE223" s="253" t="str">
        <f>IF(OR(C223="",AD223=""),"",IF(N223="",リスト!$C$2,リスト!$C$3))</f>
        <v/>
      </c>
      <c r="AF223" s="254" t="str">
        <f>IF(OR(C223="",AD223=""),"",IF(D223&lt;=リスト!$A$5,リスト!$D$2,IF(D223=リスト!$A$6,リスト!$D$3,IF(D223=リスト!$A$7,リスト!$D$4,""))))</f>
        <v/>
      </c>
      <c r="AG223" s="255" t="str" cm="1">
        <f t="array" ref="AG223">IFERROR(INDEX(加味率リスト!$A$2:$J$25,MATCH(D223&amp;AF223,加味率リスト!$A$2:$A$25&amp;加味率リスト!$B$2:$B$25,0),10),"")</f>
        <v/>
      </c>
      <c r="AH223" s="256" t="str">
        <f>IF(S223="","",IF(S223&lt;3,リスト!$E$3,IF(S223&lt;5,リスト!$E$4,IF(S223&lt;7,リスト!$E$5,リスト!$E$6))))</f>
        <v/>
      </c>
      <c r="AI223" s="192" t="str">
        <f t="shared" si="122"/>
        <v/>
      </c>
      <c r="AJ223" s="193" t="str">
        <f t="shared" si="123"/>
        <v/>
      </c>
      <c r="AK223" s="141" t="str">
        <f t="shared" si="124"/>
        <v/>
      </c>
      <c r="AL223" s="194" t="str">
        <f>IFERROR(IF(AD223="","",IF(AE223=リスト!$C$2,"－",ROUND((3.142/4*E223^2*(N223+K223+J223+I223+H223)-3.142/4*(0.82^2*H223+(0.82^2+G223^2)/2*J223+G223^2*K223+(G223^2+E223^2)/2*N223))*(U223*V223+(R223-U223)*W223)/R223,2))),"")</f>
        <v/>
      </c>
      <c r="AM223" s="195" t="str">
        <f>IFERROR(IF(AD223="","",IF(AE223=リスト!$C$2,T223,T223+AL223)),"")</f>
        <v/>
      </c>
      <c r="AN223" s="195" t="str">
        <f>IFERROR(IF(AD223="","",IF(AE223=リスト!$C$2,3.142*E223*U223*AA223*V223*U223/2*TAN(X223/180*3.142),3.142*G223*U223*AA223*V223*U223/2*TAN(X223/180*3.142))),"")</f>
        <v/>
      </c>
      <c r="AO223" s="196" t="str">
        <f t="shared" si="127"/>
        <v/>
      </c>
      <c r="AP223" s="196" t="str">
        <f>IFERROR(IF(AE223=リスト!$C$2,(1-3.142*(E223/((E223+1)*2))^2)*(R223-(1-V223/(Z223+AC223*(W223-Z223)))*U223-(AN223+AM223)/(3.142*(Z223+AC223*(W223-Z223)))*(2/E223)^2)*100,AW223*(AX223-AY223)*100),"")</f>
        <v/>
      </c>
      <c r="AQ223" s="197" t="str">
        <f t="shared" si="128"/>
        <v/>
      </c>
      <c r="AR223" s="195" t="str">
        <f t="shared" si="129"/>
        <v/>
      </c>
      <c r="AS223" s="195" t="str">
        <f t="shared" si="130"/>
        <v/>
      </c>
      <c r="AT223" s="195" t="str">
        <f t="shared" si="131"/>
        <v/>
      </c>
      <c r="AU223" s="193" t="str">
        <f t="shared" si="132"/>
        <v/>
      </c>
      <c r="AV223" s="193" t="str">
        <f>IF(OR(AD223=リスト!$B$3,AD223=リスト!$B$5,許容浮上量&lt;AP223),AD223,リスト!$B$5)</f>
        <v/>
      </c>
      <c r="AW223" s="198" t="str">
        <f t="shared" si="133"/>
        <v/>
      </c>
      <c r="AX223" s="199" t="str">
        <f t="shared" si="134"/>
        <v/>
      </c>
      <c r="AY223" s="205" t="str">
        <f t="shared" si="135"/>
        <v/>
      </c>
      <c r="AZ223" s="204" t="str">
        <f>IF(OR(BO223=リスト!$B$3,BO223=リスト!$B$5,BO223=""),"","10^-2")</f>
        <v/>
      </c>
      <c r="BA223" s="200" t="str">
        <f>IF(OR(BO223=リスト!$B$3,BO223=リスト!$B$5,BO223=""),"",2)</f>
        <v/>
      </c>
      <c r="BB223" s="195" t="str">
        <f>IFERROR(IF(OR(BO223=リスト!$B$3,BO223=リスト!$B$5,BO223=""),"",V223*U223+(R223-U223)/2*(W223-Z223)),"")</f>
        <v/>
      </c>
      <c r="BC223" s="195" t="str">
        <f>IF(OR(BO223=リスト!$B$3,BO223=リスト!$B$5,BO223=""),"",40)</f>
        <v/>
      </c>
      <c r="BD223" s="195" t="str">
        <f t="shared" si="136"/>
        <v/>
      </c>
      <c r="BE223" s="195" t="str">
        <f t="shared" si="137"/>
        <v/>
      </c>
      <c r="BF223" s="195" t="str">
        <f t="shared" si="138"/>
        <v/>
      </c>
      <c r="BG223" s="195" t="str">
        <f>IF(OR(BO223=リスト!$B$3,BO223=リスト!$B$5,BO223=""),"",0.6)</f>
        <v/>
      </c>
      <c r="BH223" s="201" t="str">
        <f>IF(OR(BO223=リスト!$B$3,BO223=リスト!$B$5,BO223=""),"",AG223)</f>
        <v/>
      </c>
      <c r="BI223" s="195" t="str">
        <f>IF(OR(BO223=リスト!$B$3,BO223=リスト!$B$5,BO223=""),"",AM223)</f>
        <v/>
      </c>
      <c r="BJ223" s="195" t="str">
        <f>IF(OR(BO223=リスト!$B$3,BO223=リスト!$B$5,BO223=""),"",AN223)</f>
        <v/>
      </c>
      <c r="BK223" s="202" t="str">
        <f>IFERROR(IF(BM223=リスト!$C$2,(1-3.142*(E223/(2*(E223+1)))^2)*(R223-(1-AG223*V223/(Z223+AG223*BG223*(W223-Z223)))*U223-(AN223+AM223)/(3.142*(Z223+AG223*BG223*(W223-Z223)))*(2/E223)^2)*100,(AW223*(BV223-BX223)*100)),"")</f>
        <v/>
      </c>
      <c r="BL223" s="202" t="str">
        <f>IFERROR(IF(BM223=リスト!$C$2,(1-3.142*(E223/(2*(E223+1)))^2)*(R223-(1-AG223*V223/(Z223+AG223*BG223*(W223-Z223)))*U223-(AN223+BF223+AM223)/(3.142*(Z223+AG223*BG223*(W223-Z223)))*(2/E223)^2)*100,(AW223*(BV223-BW223)*100)),"")</f>
        <v/>
      </c>
      <c r="BM223" s="193" t="str">
        <f>IF(OR(BO223=リスト!$B$3,BO223=リスト!$B$5),"",AU223)</f>
        <v/>
      </c>
      <c r="BN223" s="196" t="str">
        <f>IF(OR(BO223=リスト!$B$3,BO223=リスト!$B$5),"",AF223)</f>
        <v/>
      </c>
      <c r="BO223" s="193" t="str">
        <f t="shared" si="139"/>
        <v/>
      </c>
      <c r="BP223" s="193" t="str">
        <f>IF(OR(BO223=リスト!$B$3,BO223=リスト!$B$5,BO223=""),"",IF(許容浮上量+1&lt;=BK223,リスト!$F$2,リスト!$F$3))</f>
        <v/>
      </c>
      <c r="BQ223" s="202" t="str">
        <f>IF(OR(BO223=リスト!$B$3,BO223=リスト!$B$5,BO223=""),"",20)</f>
        <v/>
      </c>
      <c r="BR223" s="195" t="str">
        <f t="shared" si="140"/>
        <v/>
      </c>
      <c r="BS223" s="195" t="str">
        <f t="shared" si="141"/>
        <v/>
      </c>
      <c r="BT223" s="198" t="str">
        <f t="shared" si="142"/>
        <v/>
      </c>
      <c r="BU223" s="198" t="str">
        <f t="shared" si="143"/>
        <v/>
      </c>
      <c r="BV223" s="198" t="str">
        <f t="shared" si="144"/>
        <v/>
      </c>
      <c r="BW223" s="198" t="str">
        <f t="shared" si="145"/>
        <v/>
      </c>
      <c r="BX223" s="205" t="str">
        <f t="shared" si="146"/>
        <v/>
      </c>
      <c r="BY223" s="206" t="str">
        <f>IFERROR(IF(CC223=リスト!$C$2,(CH223-BZ223/(100*CG223))/CI223*CJ223-AN223-AM223,(CH223-BZ223/(100*AW223))/CI223*CJ223-AN223-AM223),"")</f>
        <v/>
      </c>
      <c r="BZ223" s="196" t="str">
        <f>IF(OR(CE223=リスト!$B$3,CE223=リスト!$B$5,CF223=リスト!$F$3,CE223=""),"",許容浮上量)</f>
        <v/>
      </c>
      <c r="CA223" s="198" t="str">
        <f>IF(OR(CE223=リスト!$B$3,CE223=リスト!$B$5,CF223=リスト!$F$3,CE223=""),"",CK223)</f>
        <v/>
      </c>
      <c r="CB223" s="196" t="str">
        <f t="shared" si="147"/>
        <v/>
      </c>
      <c r="CC223" s="193" t="str">
        <f>IF(OR(CE223=リスト!$B$3,CE223=リスト!$B$5,CF223=リスト!$F$3,CE223=""),"",BM223)</f>
        <v/>
      </c>
      <c r="CD223" s="196" t="str">
        <f>IF(OR(CE223=リスト!$B$3,CE223=リスト!$B$5,CF223=リスト!$F$3,CE223=""),"",AH223)</f>
        <v/>
      </c>
      <c r="CE223" s="193" t="str">
        <f t="shared" si="125"/>
        <v/>
      </c>
      <c r="CF223" s="193" t="str">
        <f t="shared" si="126"/>
        <v/>
      </c>
      <c r="CG223" s="198" t="str">
        <f t="shared" si="148"/>
        <v/>
      </c>
      <c r="CH223" s="198" t="str">
        <f t="shared" si="149"/>
        <v/>
      </c>
      <c r="CI223" s="198" t="str">
        <f t="shared" si="150"/>
        <v/>
      </c>
      <c r="CJ223" s="198" t="str">
        <f t="shared" si="151"/>
        <v/>
      </c>
      <c r="CK223" s="205" t="str">
        <f t="shared" si="152"/>
        <v/>
      </c>
      <c r="CL223" s="204" t="str">
        <f>IF(AND(CE223=リスト!$B$4,CF223=リスト!$F$2),リスト!$B$3,CE223)</f>
        <v/>
      </c>
      <c r="CM223" s="193" t="str">
        <f>IF(CL223=リスト!$B$3,"",IF(CL223=リスト!$B$5,"("&amp;リスト!$F$3&amp;")",CF223))</f>
        <v/>
      </c>
      <c r="CN223" s="196" t="str">
        <f>IF(CL223=リスト!$B$3,"",AF223)</f>
        <v/>
      </c>
      <c r="CO223" s="196" t="str">
        <f>IF(OR(CL223=リスト!$B$3,CL223=リスト!$B$5,CL223=リスト!$B$4),"",CD223)</f>
        <v/>
      </c>
      <c r="CP223" s="196" t="str">
        <f>IF(OR(CL223=リスト!$B$3,CL223=リスト!$B$5),"",IF(CB223&lt;40,40,CB223))</f>
        <v/>
      </c>
      <c r="CQ223" s="203" t="str">
        <f>IF(CL223=リスト!$B$5,リスト!$G$2,"")</f>
        <v/>
      </c>
    </row>
    <row r="224" spans="2:95" ht="26.25" customHeight="1">
      <c r="B224" s="243">
        <v>161</v>
      </c>
      <c r="C224" s="244"/>
      <c r="D224" s="245"/>
      <c r="E224" s="246"/>
      <c r="F224" s="246"/>
      <c r="G224" s="247" t="str">
        <f>IF(AE224=リスト!$C$2,"－",IF(AE224=リスト!$C$3,1.05,""))</f>
        <v/>
      </c>
      <c r="H224" s="246"/>
      <c r="I224" s="246"/>
      <c r="J224" s="246"/>
      <c r="K224" s="246"/>
      <c r="L224" s="246"/>
      <c r="M224" s="246"/>
      <c r="N224" s="246"/>
      <c r="O224" s="246"/>
      <c r="P224" s="246"/>
      <c r="Q224" s="246"/>
      <c r="R224" s="248">
        <f t="shared" ref="R224:R255" si="153">SUM(H224:Q224)</f>
        <v>0</v>
      </c>
      <c r="S224" s="247" t="str">
        <f t="shared" ref="S224:S255" si="154">IF(R224=0,"",R224-0.2)</f>
        <v/>
      </c>
      <c r="T224" s="247"/>
      <c r="U224" s="247"/>
      <c r="V224" s="245" t="str">
        <f t="shared" ref="V224:V255" si="155">IF(OR(C224="",AD224=""),"",18)</f>
        <v/>
      </c>
      <c r="W224" s="245" t="str">
        <f t="shared" ref="W224:W255" si="156">IF(OR(C224="",AD224=""),"",19)</f>
        <v/>
      </c>
      <c r="X224" s="245" t="str">
        <f t="shared" ref="X224:X255" si="157">IF(OR(C224="",AD224=""),"",30)</f>
        <v/>
      </c>
      <c r="Y224" s="245" t="str">
        <f t="shared" ref="Y224:Y255" si="158">IF(OR(C224="",AD224=""),"",30)</f>
        <v/>
      </c>
      <c r="Z224" s="249" t="str">
        <f t="shared" ref="Z224:Z255" si="159">IF(OR(C224="",AD224=""),"",10)</f>
        <v/>
      </c>
      <c r="AA224" s="250" t="str">
        <f t="shared" ref="AA224:AA255" si="160">IF(OR(C224="",AD224=""),"",0.5)</f>
        <v/>
      </c>
      <c r="AB224" s="250" t="str">
        <f t="shared" ref="AB224:AB255" si="161">IF(OR(C224="",AD224=""),"",1)</f>
        <v/>
      </c>
      <c r="AC224" s="251" t="str">
        <f t="shared" ref="AC224:AC255" si="162">IF(OR(C224="",AD224=""),"",1)</f>
        <v/>
      </c>
      <c r="AD224" s="252" t="str">
        <f>IF(OR(C224="",D224=""),"",IF(OR(10&lt;=S224,2.2&lt;F224),リスト!$B$3,IF(OR(D224=リスト!$A$2,F224&lt;0.9,S224&lt;=1.5),リスト!$B$4,リスト!$B$2)))</f>
        <v/>
      </c>
      <c r="AE224" s="253" t="str">
        <f>IF(OR(C224="",AD224=""),"",IF(N224="",リスト!$C$2,リスト!$C$3))</f>
        <v/>
      </c>
      <c r="AF224" s="254" t="str">
        <f>IF(OR(C224="",AD224=""),"",IF(D224&lt;=リスト!$A$5,リスト!$D$2,IF(D224=リスト!$A$6,リスト!$D$3,IF(D224=リスト!$A$7,リスト!$D$4,""))))</f>
        <v/>
      </c>
      <c r="AG224" s="255" t="str" cm="1">
        <f t="array" ref="AG224">IFERROR(INDEX(加味率リスト!$A$2:$J$25,MATCH(D224&amp;AF224,加味率リスト!$A$2:$A$25&amp;加味率リスト!$B$2:$B$25,0),10),"")</f>
        <v/>
      </c>
      <c r="AH224" s="256" t="str">
        <f>IF(S224="","",IF(S224&lt;3,リスト!$E$3,IF(S224&lt;5,リスト!$E$4,IF(S224&lt;7,リスト!$E$5,リスト!$E$6))))</f>
        <v/>
      </c>
      <c r="AI224" s="192" t="str">
        <f t="shared" ref="AI224:AI255" si="163">IF($B224="","",IF($AJ224="","",$B224))</f>
        <v/>
      </c>
      <c r="AJ224" s="193" t="str">
        <f t="shared" ref="AJ224:AJ255" si="164">IF($C224="","",$C224)</f>
        <v/>
      </c>
      <c r="AK224" s="141" t="str">
        <f t="shared" ref="AK224:AK255" si="165">IF($D224="","",$D224)</f>
        <v/>
      </c>
      <c r="AL224" s="194" t="str">
        <f>IFERROR(IF(AD224="","",IF(AE224=リスト!$C$2,"－",ROUND((3.142/4*E224^2*(N224+K224+J224+I224+H224)-3.142/4*(0.82^2*H224+(0.82^2+G224^2)/2*J224+G224^2*K224+(G224^2+E224^2)/2*N224))*(U224*V224+(R224-U224)*W224)/R224,2))),"")</f>
        <v/>
      </c>
      <c r="AM224" s="195" t="str">
        <f>IFERROR(IF(AD224="","",IF(AE224=リスト!$C$2,T224,T224+AL224)),"")</f>
        <v/>
      </c>
      <c r="AN224" s="195" t="str">
        <f>IFERROR(IF(AD224="","",IF(AE224=リスト!$C$2,3.142*E224*U224*AA224*V224*U224/2*TAN(X224/180*3.142),3.142*G224*U224*AA224*V224*U224/2*TAN(X224/180*3.142))),"")</f>
        <v/>
      </c>
      <c r="AO224" s="196" t="str">
        <f t="shared" si="127"/>
        <v/>
      </c>
      <c r="AP224" s="196" t="str">
        <f>IFERROR(IF(AE224=リスト!$C$2,(1-3.142*(E224/((E224+1)*2))^2)*(R224-(1-V224/(Z224+AC224*(W224-Z224)))*U224-(AN224+AM224)/(3.142*(Z224+AC224*(W224-Z224)))*(2/E224)^2)*100,AW224*(AX224-AY224)*100),"")</f>
        <v/>
      </c>
      <c r="AQ224" s="197" t="str">
        <f t="shared" si="128"/>
        <v/>
      </c>
      <c r="AR224" s="195" t="str">
        <f t="shared" si="129"/>
        <v/>
      </c>
      <c r="AS224" s="195" t="str">
        <f t="shared" si="130"/>
        <v/>
      </c>
      <c r="AT224" s="195" t="str">
        <f t="shared" si="131"/>
        <v/>
      </c>
      <c r="AU224" s="193" t="str">
        <f t="shared" si="132"/>
        <v/>
      </c>
      <c r="AV224" s="193" t="str">
        <f>IF(OR(AD224=リスト!$B$3,AD224=リスト!$B$5,許容浮上量&lt;AP224),AD224,リスト!$B$5)</f>
        <v/>
      </c>
      <c r="AW224" s="198" t="str">
        <f t="shared" si="133"/>
        <v/>
      </c>
      <c r="AX224" s="199" t="str">
        <f t="shared" si="134"/>
        <v/>
      </c>
      <c r="AY224" s="205" t="str">
        <f t="shared" si="135"/>
        <v/>
      </c>
      <c r="AZ224" s="204" t="str">
        <f>IF(OR(BO224=リスト!$B$3,BO224=リスト!$B$5,BO224=""),"","10^-2")</f>
        <v/>
      </c>
      <c r="BA224" s="200" t="str">
        <f>IF(OR(BO224=リスト!$B$3,BO224=リスト!$B$5,BO224=""),"",2)</f>
        <v/>
      </c>
      <c r="BB224" s="195" t="str">
        <f>IFERROR(IF(OR(BO224=リスト!$B$3,BO224=リスト!$B$5,BO224=""),"",V224*U224+(R224-U224)/2*(W224-Z224)),"")</f>
        <v/>
      </c>
      <c r="BC224" s="195" t="str">
        <f>IF(OR(BO224=リスト!$B$3,BO224=リスト!$B$5,BO224=""),"",40)</f>
        <v/>
      </c>
      <c r="BD224" s="195" t="str">
        <f t="shared" si="136"/>
        <v/>
      </c>
      <c r="BE224" s="195" t="str">
        <f t="shared" si="137"/>
        <v/>
      </c>
      <c r="BF224" s="195" t="str">
        <f t="shared" si="138"/>
        <v/>
      </c>
      <c r="BG224" s="195" t="str">
        <f>IF(OR(BO224=リスト!$B$3,BO224=リスト!$B$5,BO224=""),"",0.6)</f>
        <v/>
      </c>
      <c r="BH224" s="201" t="str">
        <f>IF(OR(BO224=リスト!$B$3,BO224=リスト!$B$5,BO224=""),"",AG224)</f>
        <v/>
      </c>
      <c r="BI224" s="195" t="str">
        <f>IF(OR(BO224=リスト!$B$3,BO224=リスト!$B$5,BO224=""),"",AM224)</f>
        <v/>
      </c>
      <c r="BJ224" s="195" t="str">
        <f>IF(OR(BO224=リスト!$B$3,BO224=リスト!$B$5,BO224=""),"",AN224)</f>
        <v/>
      </c>
      <c r="BK224" s="202" t="str">
        <f>IFERROR(IF(BM224=リスト!$C$2,(1-3.142*(E224/(2*(E224+1)))^2)*(R224-(1-AG224*V224/(Z224+AG224*BG224*(W224-Z224)))*U224-(AN224+AM224)/(3.142*(Z224+AG224*BG224*(W224-Z224)))*(2/E224)^2)*100,(AW224*(BV224-BX224)*100)),"")</f>
        <v/>
      </c>
      <c r="BL224" s="202" t="str">
        <f>IFERROR(IF(BM224=リスト!$C$2,(1-3.142*(E224/(2*(E224+1)))^2)*(R224-(1-AG224*V224/(Z224+AG224*BG224*(W224-Z224)))*U224-(AN224+BF224+AM224)/(3.142*(Z224+AG224*BG224*(W224-Z224)))*(2/E224)^2)*100,(AW224*(BV224-BW224)*100)),"")</f>
        <v/>
      </c>
      <c r="BM224" s="193" t="str">
        <f>IF(OR(BO224=リスト!$B$3,BO224=リスト!$B$5),"",AU224)</f>
        <v/>
      </c>
      <c r="BN224" s="196" t="str">
        <f>IF(OR(BO224=リスト!$B$3,BO224=リスト!$B$5),"",AF224)</f>
        <v/>
      </c>
      <c r="BO224" s="193" t="str">
        <f t="shared" si="139"/>
        <v/>
      </c>
      <c r="BP224" s="193" t="str">
        <f>IF(OR(BO224=リスト!$B$3,BO224=リスト!$B$5,BO224=""),"",IF(許容浮上量+1&lt;=BK224,リスト!$F$2,リスト!$F$3))</f>
        <v/>
      </c>
      <c r="BQ224" s="202" t="str">
        <f>IF(OR(BO224=リスト!$B$3,BO224=リスト!$B$5,BO224=""),"",20)</f>
        <v/>
      </c>
      <c r="BR224" s="195" t="str">
        <f t="shared" si="140"/>
        <v/>
      </c>
      <c r="BS224" s="195" t="str">
        <f t="shared" si="141"/>
        <v/>
      </c>
      <c r="BT224" s="198" t="str">
        <f t="shared" si="142"/>
        <v/>
      </c>
      <c r="BU224" s="198" t="str">
        <f t="shared" si="143"/>
        <v/>
      </c>
      <c r="BV224" s="198" t="str">
        <f t="shared" si="144"/>
        <v/>
      </c>
      <c r="BW224" s="198" t="str">
        <f t="shared" si="145"/>
        <v/>
      </c>
      <c r="BX224" s="205" t="str">
        <f t="shared" si="146"/>
        <v/>
      </c>
      <c r="BY224" s="206" t="str">
        <f>IFERROR(IF(CC224=リスト!$C$2,(CH224-BZ224/(100*CG224))/CI224*CJ224-AN224-AM224,(CH224-BZ224/(100*AW224))/CI224*CJ224-AN224-AM224),"")</f>
        <v/>
      </c>
      <c r="BZ224" s="196" t="str">
        <f>IF(OR(CE224=リスト!$B$3,CE224=リスト!$B$5,CF224=リスト!$F$3,CE224=""),"",許容浮上量)</f>
        <v/>
      </c>
      <c r="CA224" s="198" t="str">
        <f>IF(OR(CE224=リスト!$B$3,CE224=リスト!$B$5,CF224=リスト!$F$3,CE224=""),"",CK224)</f>
        <v/>
      </c>
      <c r="CB224" s="196" t="str">
        <f t="shared" si="147"/>
        <v/>
      </c>
      <c r="CC224" s="193" t="str">
        <f>IF(OR(CE224=リスト!$B$3,CE224=リスト!$B$5,CF224=リスト!$F$3,CE224=""),"",BM224)</f>
        <v/>
      </c>
      <c r="CD224" s="196" t="str">
        <f>IF(OR(CE224=リスト!$B$3,CE224=リスト!$B$5,CF224=リスト!$F$3,CE224=""),"",AH224)</f>
        <v/>
      </c>
      <c r="CE224" s="193" t="str">
        <f t="shared" ref="CE224:CE255" si="166">$BO224</f>
        <v/>
      </c>
      <c r="CF224" s="193" t="str">
        <f t="shared" ref="CF224:CF255" si="167">$BP224</f>
        <v/>
      </c>
      <c r="CG224" s="198" t="str">
        <f t="shared" si="148"/>
        <v/>
      </c>
      <c r="CH224" s="198" t="str">
        <f t="shared" si="149"/>
        <v/>
      </c>
      <c r="CI224" s="198" t="str">
        <f t="shared" si="150"/>
        <v/>
      </c>
      <c r="CJ224" s="198" t="str">
        <f t="shared" si="151"/>
        <v/>
      </c>
      <c r="CK224" s="205" t="str">
        <f t="shared" si="152"/>
        <v/>
      </c>
      <c r="CL224" s="204" t="str">
        <f>IF(AND(CE224=リスト!$B$4,CF224=リスト!$F$2),リスト!$B$3,CE224)</f>
        <v/>
      </c>
      <c r="CM224" s="193" t="str">
        <f>IF(CL224=リスト!$B$3,"",IF(CL224=リスト!$B$5,"("&amp;リスト!$F$3&amp;")",CF224))</f>
        <v/>
      </c>
      <c r="CN224" s="196" t="str">
        <f>IF(CL224=リスト!$B$3,"",AF224)</f>
        <v/>
      </c>
      <c r="CO224" s="196" t="str">
        <f>IF(OR(CL224=リスト!$B$3,CL224=リスト!$B$5,CL224=リスト!$B$4),"",CD224)</f>
        <v/>
      </c>
      <c r="CP224" s="196" t="str">
        <f>IF(OR(CL224=リスト!$B$3,CL224=リスト!$B$5),"",IF(CB224&lt;40,40,CB224))</f>
        <v/>
      </c>
      <c r="CQ224" s="203" t="str">
        <f>IF(CL224=リスト!$B$5,リスト!$G$2,"")</f>
        <v/>
      </c>
    </row>
    <row r="225" spans="2:95" ht="26.25" customHeight="1">
      <c r="B225" s="243">
        <v>162</v>
      </c>
      <c r="C225" s="244"/>
      <c r="D225" s="245"/>
      <c r="E225" s="246"/>
      <c r="F225" s="246"/>
      <c r="G225" s="247" t="str">
        <f>IF(AE225=リスト!$C$2,"－",IF(AE225=リスト!$C$3,1.05,""))</f>
        <v/>
      </c>
      <c r="H225" s="246"/>
      <c r="I225" s="246"/>
      <c r="J225" s="246"/>
      <c r="K225" s="246"/>
      <c r="L225" s="246"/>
      <c r="M225" s="246"/>
      <c r="N225" s="246"/>
      <c r="O225" s="246"/>
      <c r="P225" s="246"/>
      <c r="Q225" s="246"/>
      <c r="R225" s="248">
        <f t="shared" si="153"/>
        <v>0</v>
      </c>
      <c r="S225" s="247" t="str">
        <f t="shared" si="154"/>
        <v/>
      </c>
      <c r="T225" s="247"/>
      <c r="U225" s="247"/>
      <c r="V225" s="245" t="str">
        <f t="shared" si="155"/>
        <v/>
      </c>
      <c r="W225" s="245" t="str">
        <f t="shared" si="156"/>
        <v/>
      </c>
      <c r="X225" s="245" t="str">
        <f t="shared" si="157"/>
        <v/>
      </c>
      <c r="Y225" s="245" t="str">
        <f t="shared" si="158"/>
        <v/>
      </c>
      <c r="Z225" s="249" t="str">
        <f t="shared" si="159"/>
        <v/>
      </c>
      <c r="AA225" s="250" t="str">
        <f t="shared" si="160"/>
        <v/>
      </c>
      <c r="AB225" s="250" t="str">
        <f t="shared" si="161"/>
        <v/>
      </c>
      <c r="AC225" s="251" t="str">
        <f t="shared" si="162"/>
        <v/>
      </c>
      <c r="AD225" s="252" t="str">
        <f>IF(OR(C225="",D225=""),"",IF(OR(10&lt;=S225,2.2&lt;F225),リスト!$B$3,IF(OR(D225=リスト!$A$2,F225&lt;0.9,S225&lt;=1.5),リスト!$B$4,リスト!$B$2)))</f>
        <v/>
      </c>
      <c r="AE225" s="253" t="str">
        <f>IF(OR(C225="",AD225=""),"",IF(N225="",リスト!$C$2,リスト!$C$3))</f>
        <v/>
      </c>
      <c r="AF225" s="254" t="str">
        <f>IF(OR(C225="",AD225=""),"",IF(D225&lt;=リスト!$A$5,リスト!$D$2,IF(D225=リスト!$A$6,リスト!$D$3,IF(D225=リスト!$A$7,リスト!$D$4,""))))</f>
        <v/>
      </c>
      <c r="AG225" s="255" t="str" cm="1">
        <f t="array" ref="AG225">IFERROR(INDEX(加味率リスト!$A$2:$J$25,MATCH(D225&amp;AF225,加味率リスト!$A$2:$A$25&amp;加味率リスト!$B$2:$B$25,0),10),"")</f>
        <v/>
      </c>
      <c r="AH225" s="256" t="str">
        <f>IF(S225="","",IF(S225&lt;3,リスト!$E$3,IF(S225&lt;5,リスト!$E$4,IF(S225&lt;7,リスト!$E$5,リスト!$E$6))))</f>
        <v/>
      </c>
      <c r="AI225" s="192" t="str">
        <f t="shared" si="163"/>
        <v/>
      </c>
      <c r="AJ225" s="193" t="str">
        <f t="shared" si="164"/>
        <v/>
      </c>
      <c r="AK225" s="141" t="str">
        <f t="shared" si="165"/>
        <v/>
      </c>
      <c r="AL225" s="194" t="str">
        <f>IFERROR(IF(AD225="","",IF(AE225=リスト!$C$2,"－",ROUND((3.142/4*E225^2*(N225+K225+J225+I225+H225)-3.142/4*(0.82^2*H225+(0.82^2+G225^2)/2*J225+G225^2*K225+(G225^2+E225^2)/2*N225))*(U225*V225+(R225-U225)*W225)/R225,2))),"")</f>
        <v/>
      </c>
      <c r="AM225" s="195" t="str">
        <f>IFERROR(IF(AD225="","",IF(AE225=リスト!$C$2,T225,T225+AL225)),"")</f>
        <v/>
      </c>
      <c r="AN225" s="195" t="str">
        <f>IFERROR(IF(AD225="","",IF(AE225=リスト!$C$2,3.142*E225*U225*AA225*V225*U225/2*TAN(X225/180*3.142),3.142*G225*U225*AA225*V225*U225/2*TAN(X225/180*3.142))),"")</f>
        <v/>
      </c>
      <c r="AO225" s="196" t="str">
        <f t="shared" si="127"/>
        <v/>
      </c>
      <c r="AP225" s="196" t="str">
        <f>IFERROR(IF(AE225=リスト!$C$2,(1-3.142*(E225/((E225+1)*2))^2)*(R225-(1-V225/(Z225+AC225*(W225-Z225)))*U225-(AN225+AM225)/(3.142*(Z225+AC225*(W225-Z225)))*(2/E225)^2)*100,AW225*(AX225-AY225)*100),"")</f>
        <v/>
      </c>
      <c r="AQ225" s="197" t="str">
        <f t="shared" si="128"/>
        <v/>
      </c>
      <c r="AR225" s="195" t="str">
        <f t="shared" si="129"/>
        <v/>
      </c>
      <c r="AS225" s="195" t="str">
        <f t="shared" si="130"/>
        <v/>
      </c>
      <c r="AT225" s="195" t="str">
        <f t="shared" si="131"/>
        <v/>
      </c>
      <c r="AU225" s="193" t="str">
        <f t="shared" si="132"/>
        <v/>
      </c>
      <c r="AV225" s="193" t="str">
        <f>IF(OR(AD225=リスト!$B$3,AD225=リスト!$B$5,許容浮上量&lt;AP225),AD225,リスト!$B$5)</f>
        <v/>
      </c>
      <c r="AW225" s="198" t="str">
        <f t="shared" si="133"/>
        <v/>
      </c>
      <c r="AX225" s="199" t="str">
        <f t="shared" si="134"/>
        <v/>
      </c>
      <c r="AY225" s="205" t="str">
        <f t="shared" si="135"/>
        <v/>
      </c>
      <c r="AZ225" s="204" t="str">
        <f>IF(OR(BO225=リスト!$B$3,BO225=リスト!$B$5,BO225=""),"","10^-2")</f>
        <v/>
      </c>
      <c r="BA225" s="200" t="str">
        <f>IF(OR(BO225=リスト!$B$3,BO225=リスト!$B$5,BO225=""),"",2)</f>
        <v/>
      </c>
      <c r="BB225" s="195" t="str">
        <f>IFERROR(IF(OR(BO225=リスト!$B$3,BO225=リスト!$B$5,BO225=""),"",V225*U225+(R225-U225)/2*(W225-Z225)),"")</f>
        <v/>
      </c>
      <c r="BC225" s="195" t="str">
        <f>IF(OR(BO225=リスト!$B$3,BO225=リスト!$B$5,BO225=""),"",40)</f>
        <v/>
      </c>
      <c r="BD225" s="195" t="str">
        <f t="shared" si="136"/>
        <v/>
      </c>
      <c r="BE225" s="195" t="str">
        <f t="shared" si="137"/>
        <v/>
      </c>
      <c r="BF225" s="195" t="str">
        <f t="shared" si="138"/>
        <v/>
      </c>
      <c r="BG225" s="195" t="str">
        <f>IF(OR(BO225=リスト!$B$3,BO225=リスト!$B$5,BO225=""),"",0.6)</f>
        <v/>
      </c>
      <c r="BH225" s="201" t="str">
        <f>IF(OR(BO225=リスト!$B$3,BO225=リスト!$B$5,BO225=""),"",AG225)</f>
        <v/>
      </c>
      <c r="BI225" s="195" t="str">
        <f>IF(OR(BO225=リスト!$B$3,BO225=リスト!$B$5,BO225=""),"",AM225)</f>
        <v/>
      </c>
      <c r="BJ225" s="195" t="str">
        <f>IF(OR(BO225=リスト!$B$3,BO225=リスト!$B$5,BO225=""),"",AN225)</f>
        <v/>
      </c>
      <c r="BK225" s="202" t="str">
        <f>IFERROR(IF(BM225=リスト!$C$2,(1-3.142*(E225/(2*(E225+1)))^2)*(R225-(1-AG225*V225/(Z225+AG225*BG225*(W225-Z225)))*U225-(AN225+AM225)/(3.142*(Z225+AG225*BG225*(W225-Z225)))*(2/E225)^2)*100,(AW225*(BV225-BX225)*100)),"")</f>
        <v/>
      </c>
      <c r="BL225" s="202" t="str">
        <f>IFERROR(IF(BM225=リスト!$C$2,(1-3.142*(E225/(2*(E225+1)))^2)*(R225-(1-AG225*V225/(Z225+AG225*BG225*(W225-Z225)))*U225-(AN225+BF225+AM225)/(3.142*(Z225+AG225*BG225*(W225-Z225)))*(2/E225)^2)*100,(AW225*(BV225-BW225)*100)),"")</f>
        <v/>
      </c>
      <c r="BM225" s="193" t="str">
        <f>IF(OR(BO225=リスト!$B$3,BO225=リスト!$B$5),"",AU225)</f>
        <v/>
      </c>
      <c r="BN225" s="196" t="str">
        <f>IF(OR(BO225=リスト!$B$3,BO225=リスト!$B$5),"",AF225)</f>
        <v/>
      </c>
      <c r="BO225" s="193" t="str">
        <f t="shared" si="139"/>
        <v/>
      </c>
      <c r="BP225" s="193" t="str">
        <f>IF(OR(BO225=リスト!$B$3,BO225=リスト!$B$5,BO225=""),"",IF(許容浮上量+1&lt;=BK225,リスト!$F$2,リスト!$F$3))</f>
        <v/>
      </c>
      <c r="BQ225" s="202" t="str">
        <f>IF(OR(BO225=リスト!$B$3,BO225=リスト!$B$5,BO225=""),"",20)</f>
        <v/>
      </c>
      <c r="BR225" s="195" t="str">
        <f t="shared" si="140"/>
        <v/>
      </c>
      <c r="BS225" s="195" t="str">
        <f t="shared" si="141"/>
        <v/>
      </c>
      <c r="BT225" s="198" t="str">
        <f t="shared" si="142"/>
        <v/>
      </c>
      <c r="BU225" s="198" t="str">
        <f t="shared" si="143"/>
        <v/>
      </c>
      <c r="BV225" s="198" t="str">
        <f t="shared" si="144"/>
        <v/>
      </c>
      <c r="BW225" s="198" t="str">
        <f t="shared" si="145"/>
        <v/>
      </c>
      <c r="BX225" s="205" t="str">
        <f t="shared" si="146"/>
        <v/>
      </c>
      <c r="BY225" s="206" t="str">
        <f>IFERROR(IF(CC225=リスト!$C$2,(CH225-BZ225/(100*CG225))/CI225*CJ225-AN225-AM225,(CH225-BZ225/(100*AW225))/CI225*CJ225-AN225-AM225),"")</f>
        <v/>
      </c>
      <c r="BZ225" s="196" t="str">
        <f>IF(OR(CE225=リスト!$B$3,CE225=リスト!$B$5,CF225=リスト!$F$3,CE225=""),"",許容浮上量)</f>
        <v/>
      </c>
      <c r="CA225" s="198" t="str">
        <f>IF(OR(CE225=リスト!$B$3,CE225=リスト!$B$5,CF225=リスト!$F$3,CE225=""),"",CK225)</f>
        <v/>
      </c>
      <c r="CB225" s="196" t="str">
        <f t="shared" si="147"/>
        <v/>
      </c>
      <c r="CC225" s="193" t="str">
        <f>IF(OR(CE225=リスト!$B$3,CE225=リスト!$B$5,CF225=リスト!$F$3,CE225=""),"",BM225)</f>
        <v/>
      </c>
      <c r="CD225" s="196" t="str">
        <f>IF(OR(CE225=リスト!$B$3,CE225=リスト!$B$5,CF225=リスト!$F$3,CE225=""),"",AH225)</f>
        <v/>
      </c>
      <c r="CE225" s="193" t="str">
        <f t="shared" si="166"/>
        <v/>
      </c>
      <c r="CF225" s="193" t="str">
        <f t="shared" si="167"/>
        <v/>
      </c>
      <c r="CG225" s="198" t="str">
        <f t="shared" si="148"/>
        <v/>
      </c>
      <c r="CH225" s="198" t="str">
        <f t="shared" si="149"/>
        <v/>
      </c>
      <c r="CI225" s="198" t="str">
        <f t="shared" si="150"/>
        <v/>
      </c>
      <c r="CJ225" s="198" t="str">
        <f t="shared" si="151"/>
        <v/>
      </c>
      <c r="CK225" s="205" t="str">
        <f t="shared" si="152"/>
        <v/>
      </c>
      <c r="CL225" s="204" t="str">
        <f>IF(AND(CE225=リスト!$B$4,CF225=リスト!$F$2),リスト!$B$3,CE225)</f>
        <v/>
      </c>
      <c r="CM225" s="193" t="str">
        <f>IF(CL225=リスト!$B$3,"",IF(CL225=リスト!$B$5,"("&amp;リスト!$F$3&amp;")",CF225))</f>
        <v/>
      </c>
      <c r="CN225" s="196" t="str">
        <f>IF(CL225=リスト!$B$3,"",AF225)</f>
        <v/>
      </c>
      <c r="CO225" s="196" t="str">
        <f>IF(OR(CL225=リスト!$B$3,CL225=リスト!$B$5,CL225=リスト!$B$4),"",CD225)</f>
        <v/>
      </c>
      <c r="CP225" s="196" t="str">
        <f>IF(OR(CL225=リスト!$B$3,CL225=リスト!$B$5),"",IF(CB225&lt;40,40,CB225))</f>
        <v/>
      </c>
      <c r="CQ225" s="203" t="str">
        <f>IF(CL225=リスト!$B$5,リスト!$G$2,"")</f>
        <v/>
      </c>
    </row>
    <row r="226" spans="2:95" ht="26.25" customHeight="1">
      <c r="B226" s="243">
        <v>163</v>
      </c>
      <c r="C226" s="244"/>
      <c r="D226" s="245"/>
      <c r="E226" s="246"/>
      <c r="F226" s="246"/>
      <c r="G226" s="247" t="str">
        <f>IF(AE226=リスト!$C$2,"－",IF(AE226=リスト!$C$3,1.05,""))</f>
        <v/>
      </c>
      <c r="H226" s="246"/>
      <c r="I226" s="246"/>
      <c r="J226" s="246"/>
      <c r="K226" s="246"/>
      <c r="L226" s="246"/>
      <c r="M226" s="246"/>
      <c r="N226" s="246"/>
      <c r="O226" s="246"/>
      <c r="P226" s="246"/>
      <c r="Q226" s="246"/>
      <c r="R226" s="248">
        <f t="shared" si="153"/>
        <v>0</v>
      </c>
      <c r="S226" s="247" t="str">
        <f t="shared" si="154"/>
        <v/>
      </c>
      <c r="T226" s="247"/>
      <c r="U226" s="247"/>
      <c r="V226" s="245" t="str">
        <f t="shared" si="155"/>
        <v/>
      </c>
      <c r="W226" s="245" t="str">
        <f t="shared" si="156"/>
        <v/>
      </c>
      <c r="X226" s="245" t="str">
        <f t="shared" si="157"/>
        <v/>
      </c>
      <c r="Y226" s="245" t="str">
        <f t="shared" si="158"/>
        <v/>
      </c>
      <c r="Z226" s="249" t="str">
        <f t="shared" si="159"/>
        <v/>
      </c>
      <c r="AA226" s="250" t="str">
        <f t="shared" si="160"/>
        <v/>
      </c>
      <c r="AB226" s="250" t="str">
        <f t="shared" si="161"/>
        <v/>
      </c>
      <c r="AC226" s="251" t="str">
        <f t="shared" si="162"/>
        <v/>
      </c>
      <c r="AD226" s="252" t="str">
        <f>IF(OR(C226="",D226=""),"",IF(OR(10&lt;=S226,2.2&lt;F226),リスト!$B$3,IF(OR(D226=リスト!$A$2,F226&lt;0.9,S226&lt;=1.5),リスト!$B$4,リスト!$B$2)))</f>
        <v/>
      </c>
      <c r="AE226" s="253" t="str">
        <f>IF(OR(C226="",AD226=""),"",IF(N226="",リスト!$C$2,リスト!$C$3))</f>
        <v/>
      </c>
      <c r="AF226" s="254" t="str">
        <f>IF(OR(C226="",AD226=""),"",IF(D226&lt;=リスト!$A$5,リスト!$D$2,IF(D226=リスト!$A$6,リスト!$D$3,IF(D226=リスト!$A$7,リスト!$D$4,""))))</f>
        <v/>
      </c>
      <c r="AG226" s="255" t="str" cm="1">
        <f t="array" ref="AG226">IFERROR(INDEX(加味率リスト!$A$2:$J$25,MATCH(D226&amp;AF226,加味率リスト!$A$2:$A$25&amp;加味率リスト!$B$2:$B$25,0),10),"")</f>
        <v/>
      </c>
      <c r="AH226" s="256" t="str">
        <f>IF(S226="","",IF(S226&lt;3,リスト!$E$3,IF(S226&lt;5,リスト!$E$4,IF(S226&lt;7,リスト!$E$5,リスト!$E$6))))</f>
        <v/>
      </c>
      <c r="AI226" s="192" t="str">
        <f t="shared" si="163"/>
        <v/>
      </c>
      <c r="AJ226" s="193" t="str">
        <f t="shared" si="164"/>
        <v/>
      </c>
      <c r="AK226" s="141" t="str">
        <f t="shared" si="165"/>
        <v/>
      </c>
      <c r="AL226" s="194" t="str">
        <f>IFERROR(IF(AD226="","",IF(AE226=リスト!$C$2,"－",ROUND((3.142/4*E226^2*(N226+K226+J226+I226+H226)-3.142/4*(0.82^2*H226+(0.82^2+G226^2)/2*J226+G226^2*K226+(G226^2+E226^2)/2*N226))*(U226*V226+(R226-U226)*W226)/R226,2))),"")</f>
        <v/>
      </c>
      <c r="AM226" s="195" t="str">
        <f>IFERROR(IF(AD226="","",IF(AE226=リスト!$C$2,T226,T226+AL226)),"")</f>
        <v/>
      </c>
      <c r="AN226" s="195" t="str">
        <f>IFERROR(IF(AD226="","",IF(AE226=リスト!$C$2,3.142*E226*U226*AA226*V226*U226/2*TAN(X226/180*3.142),3.142*G226*U226*AA226*V226*U226/2*TAN(X226/180*3.142))),"")</f>
        <v/>
      </c>
      <c r="AO226" s="196" t="str">
        <f t="shared" si="127"/>
        <v/>
      </c>
      <c r="AP226" s="196" t="str">
        <f>IFERROR(IF(AE226=リスト!$C$2,(1-3.142*(E226/((E226+1)*2))^2)*(R226-(1-V226/(Z226+AC226*(W226-Z226)))*U226-(AN226+AM226)/(3.142*(Z226+AC226*(W226-Z226)))*(2/E226)^2)*100,AW226*(AX226-AY226)*100),"")</f>
        <v/>
      </c>
      <c r="AQ226" s="197" t="str">
        <f t="shared" si="128"/>
        <v/>
      </c>
      <c r="AR226" s="195" t="str">
        <f t="shared" si="129"/>
        <v/>
      </c>
      <c r="AS226" s="195" t="str">
        <f t="shared" si="130"/>
        <v/>
      </c>
      <c r="AT226" s="195" t="str">
        <f t="shared" si="131"/>
        <v/>
      </c>
      <c r="AU226" s="193" t="str">
        <f t="shared" si="132"/>
        <v/>
      </c>
      <c r="AV226" s="193" t="str">
        <f>IF(OR(AD226=リスト!$B$3,AD226=リスト!$B$5,許容浮上量&lt;AP226),AD226,リスト!$B$5)</f>
        <v/>
      </c>
      <c r="AW226" s="198" t="str">
        <f t="shared" si="133"/>
        <v/>
      </c>
      <c r="AX226" s="199" t="str">
        <f t="shared" si="134"/>
        <v/>
      </c>
      <c r="AY226" s="205" t="str">
        <f t="shared" si="135"/>
        <v/>
      </c>
      <c r="AZ226" s="204" t="str">
        <f>IF(OR(BO226=リスト!$B$3,BO226=リスト!$B$5,BO226=""),"","10^-2")</f>
        <v/>
      </c>
      <c r="BA226" s="200" t="str">
        <f>IF(OR(BO226=リスト!$B$3,BO226=リスト!$B$5,BO226=""),"",2)</f>
        <v/>
      </c>
      <c r="BB226" s="195" t="str">
        <f>IFERROR(IF(OR(BO226=リスト!$B$3,BO226=リスト!$B$5,BO226=""),"",V226*U226+(R226-U226)/2*(W226-Z226)),"")</f>
        <v/>
      </c>
      <c r="BC226" s="195" t="str">
        <f>IF(OR(BO226=リスト!$B$3,BO226=リスト!$B$5,BO226=""),"",40)</f>
        <v/>
      </c>
      <c r="BD226" s="195" t="str">
        <f t="shared" si="136"/>
        <v/>
      </c>
      <c r="BE226" s="195" t="str">
        <f t="shared" si="137"/>
        <v/>
      </c>
      <c r="BF226" s="195" t="str">
        <f t="shared" si="138"/>
        <v/>
      </c>
      <c r="BG226" s="195" t="str">
        <f>IF(OR(BO226=リスト!$B$3,BO226=リスト!$B$5,BO226=""),"",0.6)</f>
        <v/>
      </c>
      <c r="BH226" s="201" t="str">
        <f>IF(OR(BO226=リスト!$B$3,BO226=リスト!$B$5,BO226=""),"",AG226)</f>
        <v/>
      </c>
      <c r="BI226" s="195" t="str">
        <f>IF(OR(BO226=リスト!$B$3,BO226=リスト!$B$5,BO226=""),"",AM226)</f>
        <v/>
      </c>
      <c r="BJ226" s="195" t="str">
        <f>IF(OR(BO226=リスト!$B$3,BO226=リスト!$B$5,BO226=""),"",AN226)</f>
        <v/>
      </c>
      <c r="BK226" s="202" t="str">
        <f>IFERROR(IF(BM226=リスト!$C$2,(1-3.142*(E226/(2*(E226+1)))^2)*(R226-(1-AG226*V226/(Z226+AG226*BG226*(W226-Z226)))*U226-(AN226+AM226)/(3.142*(Z226+AG226*BG226*(W226-Z226)))*(2/E226)^2)*100,(AW226*(BV226-BX226)*100)),"")</f>
        <v/>
      </c>
      <c r="BL226" s="202" t="str">
        <f>IFERROR(IF(BM226=リスト!$C$2,(1-3.142*(E226/(2*(E226+1)))^2)*(R226-(1-AG226*V226/(Z226+AG226*BG226*(W226-Z226)))*U226-(AN226+BF226+AM226)/(3.142*(Z226+AG226*BG226*(W226-Z226)))*(2/E226)^2)*100,(AW226*(BV226-BW226)*100)),"")</f>
        <v/>
      </c>
      <c r="BM226" s="193" t="str">
        <f>IF(OR(BO226=リスト!$B$3,BO226=リスト!$B$5),"",AU226)</f>
        <v/>
      </c>
      <c r="BN226" s="196" t="str">
        <f>IF(OR(BO226=リスト!$B$3,BO226=リスト!$B$5),"",AF226)</f>
        <v/>
      </c>
      <c r="BO226" s="193" t="str">
        <f t="shared" si="139"/>
        <v/>
      </c>
      <c r="BP226" s="193" t="str">
        <f>IF(OR(BO226=リスト!$B$3,BO226=リスト!$B$5,BO226=""),"",IF(許容浮上量+1&lt;=BK226,リスト!$F$2,リスト!$F$3))</f>
        <v/>
      </c>
      <c r="BQ226" s="202" t="str">
        <f>IF(OR(BO226=リスト!$B$3,BO226=リスト!$B$5,BO226=""),"",20)</f>
        <v/>
      </c>
      <c r="BR226" s="195" t="str">
        <f t="shared" si="140"/>
        <v/>
      </c>
      <c r="BS226" s="195" t="str">
        <f t="shared" si="141"/>
        <v/>
      </c>
      <c r="BT226" s="198" t="str">
        <f t="shared" si="142"/>
        <v/>
      </c>
      <c r="BU226" s="198" t="str">
        <f t="shared" si="143"/>
        <v/>
      </c>
      <c r="BV226" s="198" t="str">
        <f t="shared" si="144"/>
        <v/>
      </c>
      <c r="BW226" s="198" t="str">
        <f t="shared" si="145"/>
        <v/>
      </c>
      <c r="BX226" s="205" t="str">
        <f t="shared" si="146"/>
        <v/>
      </c>
      <c r="BY226" s="206" t="str">
        <f>IFERROR(IF(CC226=リスト!$C$2,(CH226-BZ226/(100*CG226))/CI226*CJ226-AN226-AM226,(CH226-BZ226/(100*AW226))/CI226*CJ226-AN226-AM226),"")</f>
        <v/>
      </c>
      <c r="BZ226" s="196" t="str">
        <f>IF(OR(CE226=リスト!$B$3,CE226=リスト!$B$5,CF226=リスト!$F$3,CE226=""),"",許容浮上量)</f>
        <v/>
      </c>
      <c r="CA226" s="198" t="str">
        <f>IF(OR(CE226=リスト!$B$3,CE226=リスト!$B$5,CF226=リスト!$F$3,CE226=""),"",CK226)</f>
        <v/>
      </c>
      <c r="CB226" s="196" t="str">
        <f t="shared" si="147"/>
        <v/>
      </c>
      <c r="CC226" s="193" t="str">
        <f>IF(OR(CE226=リスト!$B$3,CE226=リスト!$B$5,CF226=リスト!$F$3,CE226=""),"",BM226)</f>
        <v/>
      </c>
      <c r="CD226" s="196" t="str">
        <f>IF(OR(CE226=リスト!$B$3,CE226=リスト!$B$5,CF226=リスト!$F$3,CE226=""),"",AH226)</f>
        <v/>
      </c>
      <c r="CE226" s="193" t="str">
        <f t="shared" si="166"/>
        <v/>
      </c>
      <c r="CF226" s="193" t="str">
        <f t="shared" si="167"/>
        <v/>
      </c>
      <c r="CG226" s="198" t="str">
        <f t="shared" si="148"/>
        <v/>
      </c>
      <c r="CH226" s="198" t="str">
        <f t="shared" si="149"/>
        <v/>
      </c>
      <c r="CI226" s="198" t="str">
        <f t="shared" si="150"/>
        <v/>
      </c>
      <c r="CJ226" s="198" t="str">
        <f t="shared" si="151"/>
        <v/>
      </c>
      <c r="CK226" s="205" t="str">
        <f t="shared" si="152"/>
        <v/>
      </c>
      <c r="CL226" s="204" t="str">
        <f>IF(AND(CE226=リスト!$B$4,CF226=リスト!$F$2),リスト!$B$3,CE226)</f>
        <v/>
      </c>
      <c r="CM226" s="193" t="str">
        <f>IF(CL226=リスト!$B$3,"",IF(CL226=リスト!$B$5,"("&amp;リスト!$F$3&amp;")",CF226))</f>
        <v/>
      </c>
      <c r="CN226" s="196" t="str">
        <f>IF(CL226=リスト!$B$3,"",AF226)</f>
        <v/>
      </c>
      <c r="CO226" s="196" t="str">
        <f>IF(OR(CL226=リスト!$B$3,CL226=リスト!$B$5,CL226=リスト!$B$4),"",CD226)</f>
        <v/>
      </c>
      <c r="CP226" s="196" t="str">
        <f>IF(OR(CL226=リスト!$B$3,CL226=リスト!$B$5),"",IF(CB226&lt;40,40,CB226))</f>
        <v/>
      </c>
      <c r="CQ226" s="203" t="str">
        <f>IF(CL226=リスト!$B$5,リスト!$G$2,"")</f>
        <v/>
      </c>
    </row>
    <row r="227" spans="2:95" ht="26.25" customHeight="1">
      <c r="B227" s="243">
        <v>164</v>
      </c>
      <c r="C227" s="244"/>
      <c r="D227" s="245"/>
      <c r="E227" s="246"/>
      <c r="F227" s="246"/>
      <c r="G227" s="247" t="str">
        <f>IF(AE227=リスト!$C$2,"－",IF(AE227=リスト!$C$3,1.05,""))</f>
        <v/>
      </c>
      <c r="H227" s="246"/>
      <c r="I227" s="246"/>
      <c r="J227" s="246"/>
      <c r="K227" s="246"/>
      <c r="L227" s="246"/>
      <c r="M227" s="246"/>
      <c r="N227" s="246"/>
      <c r="O227" s="246"/>
      <c r="P227" s="246"/>
      <c r="Q227" s="246"/>
      <c r="R227" s="248">
        <f t="shared" si="153"/>
        <v>0</v>
      </c>
      <c r="S227" s="247" t="str">
        <f t="shared" si="154"/>
        <v/>
      </c>
      <c r="T227" s="247"/>
      <c r="U227" s="247"/>
      <c r="V227" s="245" t="str">
        <f t="shared" si="155"/>
        <v/>
      </c>
      <c r="W227" s="245" t="str">
        <f t="shared" si="156"/>
        <v/>
      </c>
      <c r="X227" s="245" t="str">
        <f t="shared" si="157"/>
        <v/>
      </c>
      <c r="Y227" s="245" t="str">
        <f t="shared" si="158"/>
        <v/>
      </c>
      <c r="Z227" s="249" t="str">
        <f t="shared" si="159"/>
        <v/>
      </c>
      <c r="AA227" s="250" t="str">
        <f t="shared" si="160"/>
        <v/>
      </c>
      <c r="AB227" s="250" t="str">
        <f t="shared" si="161"/>
        <v/>
      </c>
      <c r="AC227" s="251" t="str">
        <f t="shared" si="162"/>
        <v/>
      </c>
      <c r="AD227" s="252" t="str">
        <f>IF(OR(C227="",D227=""),"",IF(OR(10&lt;=S227,2.2&lt;F227),リスト!$B$3,IF(OR(D227=リスト!$A$2,F227&lt;0.9,S227&lt;=1.5),リスト!$B$4,リスト!$B$2)))</f>
        <v/>
      </c>
      <c r="AE227" s="253" t="str">
        <f>IF(OR(C227="",AD227=""),"",IF(N227="",リスト!$C$2,リスト!$C$3))</f>
        <v/>
      </c>
      <c r="AF227" s="254" t="str">
        <f>IF(OR(C227="",AD227=""),"",IF(D227&lt;=リスト!$A$5,リスト!$D$2,IF(D227=リスト!$A$6,リスト!$D$3,IF(D227=リスト!$A$7,リスト!$D$4,""))))</f>
        <v/>
      </c>
      <c r="AG227" s="255" t="str" cm="1">
        <f t="array" ref="AG227">IFERROR(INDEX(加味率リスト!$A$2:$J$25,MATCH(D227&amp;AF227,加味率リスト!$A$2:$A$25&amp;加味率リスト!$B$2:$B$25,0),10),"")</f>
        <v/>
      </c>
      <c r="AH227" s="256" t="str">
        <f>IF(S227="","",IF(S227&lt;3,リスト!$E$3,IF(S227&lt;5,リスト!$E$4,IF(S227&lt;7,リスト!$E$5,リスト!$E$6))))</f>
        <v/>
      </c>
      <c r="AI227" s="192" t="str">
        <f t="shared" si="163"/>
        <v/>
      </c>
      <c r="AJ227" s="193" t="str">
        <f t="shared" si="164"/>
        <v/>
      </c>
      <c r="AK227" s="141" t="str">
        <f t="shared" si="165"/>
        <v/>
      </c>
      <c r="AL227" s="194" t="str">
        <f>IFERROR(IF(AD227="","",IF(AE227=リスト!$C$2,"－",ROUND((3.142/4*E227^2*(N227+K227+J227+I227+H227)-3.142/4*(0.82^2*H227+(0.82^2+G227^2)/2*J227+G227^2*K227+(G227^2+E227^2)/2*N227))*(U227*V227+(R227-U227)*W227)/R227,2))),"")</f>
        <v/>
      </c>
      <c r="AM227" s="195" t="str">
        <f>IFERROR(IF(AD227="","",IF(AE227=リスト!$C$2,T227,T227+AL227)),"")</f>
        <v/>
      </c>
      <c r="AN227" s="195" t="str">
        <f>IFERROR(IF(AD227="","",IF(AE227=リスト!$C$2,3.142*E227*U227*AA227*V227*U227/2*TAN(X227/180*3.142),3.142*G227*U227*AA227*V227*U227/2*TAN(X227/180*3.142))),"")</f>
        <v/>
      </c>
      <c r="AO227" s="196" t="str">
        <f t="shared" si="127"/>
        <v/>
      </c>
      <c r="AP227" s="196" t="str">
        <f>IFERROR(IF(AE227=リスト!$C$2,(1-3.142*(E227/((E227+1)*2))^2)*(R227-(1-V227/(Z227+AC227*(W227-Z227)))*U227-(AN227+AM227)/(3.142*(Z227+AC227*(W227-Z227)))*(2/E227)^2)*100,AW227*(AX227-AY227)*100),"")</f>
        <v/>
      </c>
      <c r="AQ227" s="197" t="str">
        <f t="shared" si="128"/>
        <v/>
      </c>
      <c r="AR227" s="195" t="str">
        <f t="shared" si="129"/>
        <v/>
      </c>
      <c r="AS227" s="195" t="str">
        <f t="shared" si="130"/>
        <v/>
      </c>
      <c r="AT227" s="195" t="str">
        <f t="shared" si="131"/>
        <v/>
      </c>
      <c r="AU227" s="193" t="str">
        <f t="shared" si="132"/>
        <v/>
      </c>
      <c r="AV227" s="193" t="str">
        <f>IF(OR(AD227=リスト!$B$3,AD227=リスト!$B$5,許容浮上量&lt;AP227),AD227,リスト!$B$5)</f>
        <v/>
      </c>
      <c r="AW227" s="198" t="str">
        <f t="shared" si="133"/>
        <v/>
      </c>
      <c r="AX227" s="199" t="str">
        <f t="shared" si="134"/>
        <v/>
      </c>
      <c r="AY227" s="205" t="str">
        <f t="shared" si="135"/>
        <v/>
      </c>
      <c r="AZ227" s="204" t="str">
        <f>IF(OR(BO227=リスト!$B$3,BO227=リスト!$B$5,BO227=""),"","10^-2")</f>
        <v/>
      </c>
      <c r="BA227" s="200" t="str">
        <f>IF(OR(BO227=リスト!$B$3,BO227=リスト!$B$5,BO227=""),"",2)</f>
        <v/>
      </c>
      <c r="BB227" s="195" t="str">
        <f>IFERROR(IF(OR(BO227=リスト!$B$3,BO227=リスト!$B$5,BO227=""),"",V227*U227+(R227-U227)/2*(W227-Z227)),"")</f>
        <v/>
      </c>
      <c r="BC227" s="195" t="str">
        <f>IF(OR(BO227=リスト!$B$3,BO227=リスト!$B$5,BO227=""),"",40)</f>
        <v/>
      </c>
      <c r="BD227" s="195" t="str">
        <f t="shared" si="136"/>
        <v/>
      </c>
      <c r="BE227" s="195" t="str">
        <f t="shared" si="137"/>
        <v/>
      </c>
      <c r="BF227" s="195" t="str">
        <f t="shared" si="138"/>
        <v/>
      </c>
      <c r="BG227" s="195" t="str">
        <f>IF(OR(BO227=リスト!$B$3,BO227=リスト!$B$5,BO227=""),"",0.6)</f>
        <v/>
      </c>
      <c r="BH227" s="201" t="str">
        <f>IF(OR(BO227=リスト!$B$3,BO227=リスト!$B$5,BO227=""),"",AG227)</f>
        <v/>
      </c>
      <c r="BI227" s="195" t="str">
        <f>IF(OR(BO227=リスト!$B$3,BO227=リスト!$B$5,BO227=""),"",AM227)</f>
        <v/>
      </c>
      <c r="BJ227" s="195" t="str">
        <f>IF(OR(BO227=リスト!$B$3,BO227=リスト!$B$5,BO227=""),"",AN227)</f>
        <v/>
      </c>
      <c r="BK227" s="202" t="str">
        <f>IFERROR(IF(BM227=リスト!$C$2,(1-3.142*(E227/(2*(E227+1)))^2)*(R227-(1-AG227*V227/(Z227+AG227*BG227*(W227-Z227)))*U227-(AN227+AM227)/(3.142*(Z227+AG227*BG227*(W227-Z227)))*(2/E227)^2)*100,(AW227*(BV227-BX227)*100)),"")</f>
        <v/>
      </c>
      <c r="BL227" s="202" t="str">
        <f>IFERROR(IF(BM227=リスト!$C$2,(1-3.142*(E227/(2*(E227+1)))^2)*(R227-(1-AG227*V227/(Z227+AG227*BG227*(W227-Z227)))*U227-(AN227+BF227+AM227)/(3.142*(Z227+AG227*BG227*(W227-Z227)))*(2/E227)^2)*100,(AW227*(BV227-BW227)*100)),"")</f>
        <v/>
      </c>
      <c r="BM227" s="193" t="str">
        <f>IF(OR(BO227=リスト!$B$3,BO227=リスト!$B$5),"",AU227)</f>
        <v/>
      </c>
      <c r="BN227" s="196" t="str">
        <f>IF(OR(BO227=リスト!$B$3,BO227=リスト!$B$5),"",AF227)</f>
        <v/>
      </c>
      <c r="BO227" s="193" t="str">
        <f t="shared" si="139"/>
        <v/>
      </c>
      <c r="BP227" s="193" t="str">
        <f>IF(OR(BO227=リスト!$B$3,BO227=リスト!$B$5,BO227=""),"",IF(許容浮上量+1&lt;=BK227,リスト!$F$2,リスト!$F$3))</f>
        <v/>
      </c>
      <c r="BQ227" s="202" t="str">
        <f>IF(OR(BO227=リスト!$B$3,BO227=リスト!$B$5,BO227=""),"",20)</f>
        <v/>
      </c>
      <c r="BR227" s="195" t="str">
        <f t="shared" si="140"/>
        <v/>
      </c>
      <c r="BS227" s="195" t="str">
        <f t="shared" si="141"/>
        <v/>
      </c>
      <c r="BT227" s="198" t="str">
        <f t="shared" si="142"/>
        <v/>
      </c>
      <c r="BU227" s="198" t="str">
        <f t="shared" si="143"/>
        <v/>
      </c>
      <c r="BV227" s="198" t="str">
        <f t="shared" si="144"/>
        <v/>
      </c>
      <c r="BW227" s="198" t="str">
        <f t="shared" si="145"/>
        <v/>
      </c>
      <c r="BX227" s="205" t="str">
        <f t="shared" si="146"/>
        <v/>
      </c>
      <c r="BY227" s="206" t="str">
        <f>IFERROR(IF(CC227=リスト!$C$2,(CH227-BZ227/(100*CG227))/CI227*CJ227-AN227-AM227,(CH227-BZ227/(100*AW227))/CI227*CJ227-AN227-AM227),"")</f>
        <v/>
      </c>
      <c r="BZ227" s="196" t="str">
        <f>IF(OR(CE227=リスト!$B$3,CE227=リスト!$B$5,CF227=リスト!$F$3,CE227=""),"",許容浮上量)</f>
        <v/>
      </c>
      <c r="CA227" s="198" t="str">
        <f>IF(OR(CE227=リスト!$B$3,CE227=リスト!$B$5,CF227=リスト!$F$3,CE227=""),"",CK227)</f>
        <v/>
      </c>
      <c r="CB227" s="196" t="str">
        <f t="shared" si="147"/>
        <v/>
      </c>
      <c r="CC227" s="193" t="str">
        <f>IF(OR(CE227=リスト!$B$3,CE227=リスト!$B$5,CF227=リスト!$F$3,CE227=""),"",BM227)</f>
        <v/>
      </c>
      <c r="CD227" s="196" t="str">
        <f>IF(OR(CE227=リスト!$B$3,CE227=リスト!$B$5,CF227=リスト!$F$3,CE227=""),"",AH227)</f>
        <v/>
      </c>
      <c r="CE227" s="193" t="str">
        <f t="shared" si="166"/>
        <v/>
      </c>
      <c r="CF227" s="193" t="str">
        <f t="shared" si="167"/>
        <v/>
      </c>
      <c r="CG227" s="198" t="str">
        <f t="shared" si="148"/>
        <v/>
      </c>
      <c r="CH227" s="198" t="str">
        <f t="shared" si="149"/>
        <v/>
      </c>
      <c r="CI227" s="198" t="str">
        <f t="shared" si="150"/>
        <v/>
      </c>
      <c r="CJ227" s="198" t="str">
        <f t="shared" si="151"/>
        <v/>
      </c>
      <c r="CK227" s="205" t="str">
        <f t="shared" si="152"/>
        <v/>
      </c>
      <c r="CL227" s="204" t="str">
        <f>IF(AND(CE227=リスト!$B$4,CF227=リスト!$F$2),リスト!$B$3,CE227)</f>
        <v/>
      </c>
      <c r="CM227" s="193" t="str">
        <f>IF(CL227=リスト!$B$3,"",IF(CL227=リスト!$B$5,"("&amp;リスト!$F$3&amp;")",CF227))</f>
        <v/>
      </c>
      <c r="CN227" s="196" t="str">
        <f>IF(CL227=リスト!$B$3,"",AF227)</f>
        <v/>
      </c>
      <c r="CO227" s="196" t="str">
        <f>IF(OR(CL227=リスト!$B$3,CL227=リスト!$B$5,CL227=リスト!$B$4),"",CD227)</f>
        <v/>
      </c>
      <c r="CP227" s="196" t="str">
        <f>IF(OR(CL227=リスト!$B$3,CL227=リスト!$B$5),"",IF(CB227&lt;40,40,CB227))</f>
        <v/>
      </c>
      <c r="CQ227" s="203" t="str">
        <f>IF(CL227=リスト!$B$5,リスト!$G$2,"")</f>
        <v/>
      </c>
    </row>
    <row r="228" spans="2:95" ht="26.25" customHeight="1">
      <c r="B228" s="243">
        <v>165</v>
      </c>
      <c r="C228" s="244"/>
      <c r="D228" s="245"/>
      <c r="E228" s="246"/>
      <c r="F228" s="246"/>
      <c r="G228" s="247" t="str">
        <f>IF(AE228=リスト!$C$2,"－",IF(AE228=リスト!$C$3,1.05,""))</f>
        <v/>
      </c>
      <c r="H228" s="246"/>
      <c r="I228" s="246"/>
      <c r="J228" s="246"/>
      <c r="K228" s="246"/>
      <c r="L228" s="246"/>
      <c r="M228" s="246"/>
      <c r="N228" s="246"/>
      <c r="O228" s="246"/>
      <c r="P228" s="246"/>
      <c r="Q228" s="246"/>
      <c r="R228" s="248">
        <f t="shared" si="153"/>
        <v>0</v>
      </c>
      <c r="S228" s="247" t="str">
        <f t="shared" si="154"/>
        <v/>
      </c>
      <c r="T228" s="247"/>
      <c r="U228" s="247"/>
      <c r="V228" s="245" t="str">
        <f t="shared" si="155"/>
        <v/>
      </c>
      <c r="W228" s="245" t="str">
        <f t="shared" si="156"/>
        <v/>
      </c>
      <c r="X228" s="245" t="str">
        <f t="shared" si="157"/>
        <v/>
      </c>
      <c r="Y228" s="245" t="str">
        <f t="shared" si="158"/>
        <v/>
      </c>
      <c r="Z228" s="249" t="str">
        <f t="shared" si="159"/>
        <v/>
      </c>
      <c r="AA228" s="250" t="str">
        <f t="shared" si="160"/>
        <v/>
      </c>
      <c r="AB228" s="250" t="str">
        <f t="shared" si="161"/>
        <v/>
      </c>
      <c r="AC228" s="251" t="str">
        <f t="shared" si="162"/>
        <v/>
      </c>
      <c r="AD228" s="252" t="str">
        <f>IF(OR(C228="",D228=""),"",IF(OR(10&lt;=S228,2.2&lt;F228),リスト!$B$3,IF(OR(D228=リスト!$A$2,F228&lt;0.9,S228&lt;=1.5),リスト!$B$4,リスト!$B$2)))</f>
        <v/>
      </c>
      <c r="AE228" s="253" t="str">
        <f>IF(OR(C228="",AD228=""),"",IF(N228="",リスト!$C$2,リスト!$C$3))</f>
        <v/>
      </c>
      <c r="AF228" s="254" t="str">
        <f>IF(OR(C228="",AD228=""),"",IF(D228&lt;=リスト!$A$5,リスト!$D$2,IF(D228=リスト!$A$6,リスト!$D$3,IF(D228=リスト!$A$7,リスト!$D$4,""))))</f>
        <v/>
      </c>
      <c r="AG228" s="255" t="str" cm="1">
        <f t="array" ref="AG228">IFERROR(INDEX(加味率リスト!$A$2:$J$25,MATCH(D228&amp;AF228,加味率リスト!$A$2:$A$25&amp;加味率リスト!$B$2:$B$25,0),10),"")</f>
        <v/>
      </c>
      <c r="AH228" s="256" t="str">
        <f>IF(S228="","",IF(S228&lt;3,リスト!$E$3,IF(S228&lt;5,リスト!$E$4,IF(S228&lt;7,リスト!$E$5,リスト!$E$6))))</f>
        <v/>
      </c>
      <c r="AI228" s="192" t="str">
        <f t="shared" si="163"/>
        <v/>
      </c>
      <c r="AJ228" s="193" t="str">
        <f t="shared" si="164"/>
        <v/>
      </c>
      <c r="AK228" s="141" t="str">
        <f t="shared" si="165"/>
        <v/>
      </c>
      <c r="AL228" s="194" t="str">
        <f>IFERROR(IF(AD228="","",IF(AE228=リスト!$C$2,"－",ROUND((3.142/4*E228^2*(N228+K228+J228+I228+H228)-3.142/4*(0.82^2*H228+(0.82^2+G228^2)/2*J228+G228^2*K228+(G228^2+E228^2)/2*N228))*(U228*V228+(R228-U228)*W228)/R228,2))),"")</f>
        <v/>
      </c>
      <c r="AM228" s="195" t="str">
        <f>IFERROR(IF(AD228="","",IF(AE228=リスト!$C$2,T228,T228+AL228)),"")</f>
        <v/>
      </c>
      <c r="AN228" s="195" t="str">
        <f>IFERROR(IF(AD228="","",IF(AE228=リスト!$C$2,3.142*E228*U228*AA228*V228*U228/2*TAN(X228/180*3.142),3.142*G228*U228*AA228*V228*U228/2*TAN(X228/180*3.142))),"")</f>
        <v/>
      </c>
      <c r="AO228" s="196" t="str">
        <f t="shared" si="127"/>
        <v/>
      </c>
      <c r="AP228" s="196" t="str">
        <f>IFERROR(IF(AE228=リスト!$C$2,(1-3.142*(E228/((E228+1)*2))^2)*(R228-(1-V228/(Z228+AC228*(W228-Z228)))*U228-(AN228+AM228)/(3.142*(Z228+AC228*(W228-Z228)))*(2/E228)^2)*100,AW228*(AX228-AY228)*100),"")</f>
        <v/>
      </c>
      <c r="AQ228" s="197" t="str">
        <f t="shared" si="128"/>
        <v/>
      </c>
      <c r="AR228" s="195" t="str">
        <f t="shared" si="129"/>
        <v/>
      </c>
      <c r="AS228" s="195" t="str">
        <f t="shared" si="130"/>
        <v/>
      </c>
      <c r="AT228" s="195" t="str">
        <f t="shared" si="131"/>
        <v/>
      </c>
      <c r="AU228" s="193" t="str">
        <f t="shared" si="132"/>
        <v/>
      </c>
      <c r="AV228" s="193" t="str">
        <f>IF(OR(AD228=リスト!$B$3,AD228=リスト!$B$5,許容浮上量&lt;AP228),AD228,リスト!$B$5)</f>
        <v/>
      </c>
      <c r="AW228" s="198" t="str">
        <f t="shared" si="133"/>
        <v/>
      </c>
      <c r="AX228" s="199" t="str">
        <f t="shared" si="134"/>
        <v/>
      </c>
      <c r="AY228" s="205" t="str">
        <f t="shared" si="135"/>
        <v/>
      </c>
      <c r="AZ228" s="204" t="str">
        <f>IF(OR(BO228=リスト!$B$3,BO228=リスト!$B$5,BO228=""),"","10^-2")</f>
        <v/>
      </c>
      <c r="BA228" s="200" t="str">
        <f>IF(OR(BO228=リスト!$B$3,BO228=リスト!$B$5,BO228=""),"",2)</f>
        <v/>
      </c>
      <c r="BB228" s="195" t="str">
        <f>IFERROR(IF(OR(BO228=リスト!$B$3,BO228=リスト!$B$5,BO228=""),"",V228*U228+(R228-U228)/2*(W228-Z228)),"")</f>
        <v/>
      </c>
      <c r="BC228" s="195" t="str">
        <f>IF(OR(BO228=リスト!$B$3,BO228=リスト!$B$5,BO228=""),"",40)</f>
        <v/>
      </c>
      <c r="BD228" s="195" t="str">
        <f t="shared" si="136"/>
        <v/>
      </c>
      <c r="BE228" s="195" t="str">
        <f t="shared" si="137"/>
        <v/>
      </c>
      <c r="BF228" s="195" t="str">
        <f t="shared" si="138"/>
        <v/>
      </c>
      <c r="BG228" s="195" t="str">
        <f>IF(OR(BO228=リスト!$B$3,BO228=リスト!$B$5,BO228=""),"",0.6)</f>
        <v/>
      </c>
      <c r="BH228" s="201" t="str">
        <f>IF(OR(BO228=リスト!$B$3,BO228=リスト!$B$5,BO228=""),"",AG228)</f>
        <v/>
      </c>
      <c r="BI228" s="195" t="str">
        <f>IF(OR(BO228=リスト!$B$3,BO228=リスト!$B$5,BO228=""),"",AM228)</f>
        <v/>
      </c>
      <c r="BJ228" s="195" t="str">
        <f>IF(OR(BO228=リスト!$B$3,BO228=リスト!$B$5,BO228=""),"",AN228)</f>
        <v/>
      </c>
      <c r="BK228" s="202" t="str">
        <f>IFERROR(IF(BM228=リスト!$C$2,(1-3.142*(E228/(2*(E228+1)))^2)*(R228-(1-AG228*V228/(Z228+AG228*BG228*(W228-Z228)))*U228-(AN228+AM228)/(3.142*(Z228+AG228*BG228*(W228-Z228)))*(2/E228)^2)*100,(AW228*(BV228-BX228)*100)),"")</f>
        <v/>
      </c>
      <c r="BL228" s="202" t="str">
        <f>IFERROR(IF(BM228=リスト!$C$2,(1-3.142*(E228/(2*(E228+1)))^2)*(R228-(1-AG228*V228/(Z228+AG228*BG228*(W228-Z228)))*U228-(AN228+BF228+AM228)/(3.142*(Z228+AG228*BG228*(W228-Z228)))*(2/E228)^2)*100,(AW228*(BV228-BW228)*100)),"")</f>
        <v/>
      </c>
      <c r="BM228" s="193" t="str">
        <f>IF(OR(BO228=リスト!$B$3,BO228=リスト!$B$5),"",AU228)</f>
        <v/>
      </c>
      <c r="BN228" s="196" t="str">
        <f>IF(OR(BO228=リスト!$B$3,BO228=リスト!$B$5),"",AF228)</f>
        <v/>
      </c>
      <c r="BO228" s="193" t="str">
        <f t="shared" si="139"/>
        <v/>
      </c>
      <c r="BP228" s="193" t="str">
        <f>IF(OR(BO228=リスト!$B$3,BO228=リスト!$B$5,BO228=""),"",IF(許容浮上量+1&lt;=BK228,リスト!$F$2,リスト!$F$3))</f>
        <v/>
      </c>
      <c r="BQ228" s="202" t="str">
        <f>IF(OR(BO228=リスト!$B$3,BO228=リスト!$B$5,BO228=""),"",20)</f>
        <v/>
      </c>
      <c r="BR228" s="195" t="str">
        <f t="shared" si="140"/>
        <v/>
      </c>
      <c r="BS228" s="195" t="str">
        <f t="shared" si="141"/>
        <v/>
      </c>
      <c r="BT228" s="198" t="str">
        <f t="shared" si="142"/>
        <v/>
      </c>
      <c r="BU228" s="198" t="str">
        <f t="shared" si="143"/>
        <v/>
      </c>
      <c r="BV228" s="198" t="str">
        <f t="shared" si="144"/>
        <v/>
      </c>
      <c r="BW228" s="198" t="str">
        <f t="shared" si="145"/>
        <v/>
      </c>
      <c r="BX228" s="205" t="str">
        <f t="shared" si="146"/>
        <v/>
      </c>
      <c r="BY228" s="206" t="str">
        <f>IFERROR(IF(CC228=リスト!$C$2,(CH228-BZ228/(100*CG228))/CI228*CJ228-AN228-AM228,(CH228-BZ228/(100*AW228))/CI228*CJ228-AN228-AM228),"")</f>
        <v/>
      </c>
      <c r="BZ228" s="196" t="str">
        <f>IF(OR(CE228=リスト!$B$3,CE228=リスト!$B$5,CF228=リスト!$F$3,CE228=""),"",許容浮上量)</f>
        <v/>
      </c>
      <c r="CA228" s="198" t="str">
        <f>IF(OR(CE228=リスト!$B$3,CE228=リスト!$B$5,CF228=リスト!$F$3,CE228=""),"",CK228)</f>
        <v/>
      </c>
      <c r="CB228" s="196" t="str">
        <f t="shared" si="147"/>
        <v/>
      </c>
      <c r="CC228" s="193" t="str">
        <f>IF(OR(CE228=リスト!$B$3,CE228=リスト!$B$5,CF228=リスト!$F$3,CE228=""),"",BM228)</f>
        <v/>
      </c>
      <c r="CD228" s="196" t="str">
        <f>IF(OR(CE228=リスト!$B$3,CE228=リスト!$B$5,CF228=リスト!$F$3,CE228=""),"",AH228)</f>
        <v/>
      </c>
      <c r="CE228" s="193" t="str">
        <f t="shared" si="166"/>
        <v/>
      </c>
      <c r="CF228" s="193" t="str">
        <f t="shared" si="167"/>
        <v/>
      </c>
      <c r="CG228" s="198" t="str">
        <f t="shared" si="148"/>
        <v/>
      </c>
      <c r="CH228" s="198" t="str">
        <f t="shared" si="149"/>
        <v/>
      </c>
      <c r="CI228" s="198" t="str">
        <f t="shared" si="150"/>
        <v/>
      </c>
      <c r="CJ228" s="198" t="str">
        <f t="shared" si="151"/>
        <v/>
      </c>
      <c r="CK228" s="205" t="str">
        <f t="shared" si="152"/>
        <v/>
      </c>
      <c r="CL228" s="204" t="str">
        <f>IF(AND(CE228=リスト!$B$4,CF228=リスト!$F$2),リスト!$B$3,CE228)</f>
        <v/>
      </c>
      <c r="CM228" s="193" t="str">
        <f>IF(CL228=リスト!$B$3,"",IF(CL228=リスト!$B$5,"("&amp;リスト!$F$3&amp;")",CF228))</f>
        <v/>
      </c>
      <c r="CN228" s="196" t="str">
        <f>IF(CL228=リスト!$B$3,"",AF228)</f>
        <v/>
      </c>
      <c r="CO228" s="196" t="str">
        <f>IF(OR(CL228=リスト!$B$3,CL228=リスト!$B$5,CL228=リスト!$B$4),"",CD228)</f>
        <v/>
      </c>
      <c r="CP228" s="196" t="str">
        <f>IF(OR(CL228=リスト!$B$3,CL228=リスト!$B$5),"",IF(CB228&lt;40,40,CB228))</f>
        <v/>
      </c>
      <c r="CQ228" s="203" t="str">
        <f>IF(CL228=リスト!$B$5,リスト!$G$2,"")</f>
        <v/>
      </c>
    </row>
    <row r="229" spans="2:95" ht="26.25" customHeight="1">
      <c r="B229" s="243">
        <v>166</v>
      </c>
      <c r="C229" s="244"/>
      <c r="D229" s="245"/>
      <c r="E229" s="246"/>
      <c r="F229" s="246"/>
      <c r="G229" s="247" t="str">
        <f>IF(AE229=リスト!$C$2,"－",IF(AE229=リスト!$C$3,1.05,""))</f>
        <v/>
      </c>
      <c r="H229" s="246"/>
      <c r="I229" s="246"/>
      <c r="J229" s="246"/>
      <c r="K229" s="246"/>
      <c r="L229" s="246"/>
      <c r="M229" s="246"/>
      <c r="N229" s="246"/>
      <c r="O229" s="246"/>
      <c r="P229" s="246"/>
      <c r="Q229" s="246"/>
      <c r="R229" s="248">
        <f t="shared" si="153"/>
        <v>0</v>
      </c>
      <c r="S229" s="247" t="str">
        <f t="shared" si="154"/>
        <v/>
      </c>
      <c r="T229" s="247"/>
      <c r="U229" s="247"/>
      <c r="V229" s="245" t="str">
        <f t="shared" si="155"/>
        <v/>
      </c>
      <c r="W229" s="245" t="str">
        <f t="shared" si="156"/>
        <v/>
      </c>
      <c r="X229" s="245" t="str">
        <f t="shared" si="157"/>
        <v/>
      </c>
      <c r="Y229" s="245" t="str">
        <f t="shared" si="158"/>
        <v/>
      </c>
      <c r="Z229" s="249" t="str">
        <f t="shared" si="159"/>
        <v/>
      </c>
      <c r="AA229" s="250" t="str">
        <f t="shared" si="160"/>
        <v/>
      </c>
      <c r="AB229" s="250" t="str">
        <f t="shared" si="161"/>
        <v/>
      </c>
      <c r="AC229" s="251" t="str">
        <f t="shared" si="162"/>
        <v/>
      </c>
      <c r="AD229" s="252" t="str">
        <f>IF(OR(C229="",D229=""),"",IF(OR(10&lt;=S229,2.2&lt;F229),リスト!$B$3,IF(OR(D229=リスト!$A$2,F229&lt;0.9,S229&lt;=1.5),リスト!$B$4,リスト!$B$2)))</f>
        <v/>
      </c>
      <c r="AE229" s="253" t="str">
        <f>IF(OR(C229="",AD229=""),"",IF(N229="",リスト!$C$2,リスト!$C$3))</f>
        <v/>
      </c>
      <c r="AF229" s="254" t="str">
        <f>IF(OR(C229="",AD229=""),"",IF(D229&lt;=リスト!$A$5,リスト!$D$2,IF(D229=リスト!$A$6,リスト!$D$3,IF(D229=リスト!$A$7,リスト!$D$4,""))))</f>
        <v/>
      </c>
      <c r="AG229" s="255" t="str" cm="1">
        <f t="array" ref="AG229">IFERROR(INDEX(加味率リスト!$A$2:$J$25,MATCH(D229&amp;AF229,加味率リスト!$A$2:$A$25&amp;加味率リスト!$B$2:$B$25,0),10),"")</f>
        <v/>
      </c>
      <c r="AH229" s="256" t="str">
        <f>IF(S229="","",IF(S229&lt;3,リスト!$E$3,IF(S229&lt;5,リスト!$E$4,IF(S229&lt;7,リスト!$E$5,リスト!$E$6))))</f>
        <v/>
      </c>
      <c r="AI229" s="192" t="str">
        <f t="shared" si="163"/>
        <v/>
      </c>
      <c r="AJ229" s="193" t="str">
        <f t="shared" si="164"/>
        <v/>
      </c>
      <c r="AK229" s="141" t="str">
        <f t="shared" si="165"/>
        <v/>
      </c>
      <c r="AL229" s="194" t="str">
        <f>IFERROR(IF(AD229="","",IF(AE229=リスト!$C$2,"－",ROUND((3.142/4*E229^2*(N229+K229+J229+I229+H229)-3.142/4*(0.82^2*H229+(0.82^2+G229^2)/2*J229+G229^2*K229+(G229^2+E229^2)/2*N229))*(U229*V229+(R229-U229)*W229)/R229,2))),"")</f>
        <v/>
      </c>
      <c r="AM229" s="195" t="str">
        <f>IFERROR(IF(AD229="","",IF(AE229=リスト!$C$2,T229,T229+AL229)),"")</f>
        <v/>
      </c>
      <c r="AN229" s="195" t="str">
        <f>IFERROR(IF(AD229="","",IF(AE229=リスト!$C$2,3.142*E229*U229*AA229*V229*U229/2*TAN(X229/180*3.142),3.142*G229*U229*AA229*V229*U229/2*TAN(X229/180*3.142))),"")</f>
        <v/>
      </c>
      <c r="AO229" s="196" t="str">
        <f t="shared" si="127"/>
        <v/>
      </c>
      <c r="AP229" s="196" t="str">
        <f>IFERROR(IF(AE229=リスト!$C$2,(1-3.142*(E229/((E229+1)*2))^2)*(R229-(1-V229/(Z229+AC229*(W229-Z229)))*U229-(AN229+AM229)/(3.142*(Z229+AC229*(W229-Z229)))*(2/E229)^2)*100,AW229*(AX229-AY229)*100),"")</f>
        <v/>
      </c>
      <c r="AQ229" s="197" t="str">
        <f t="shared" si="128"/>
        <v/>
      </c>
      <c r="AR229" s="195" t="str">
        <f t="shared" si="129"/>
        <v/>
      </c>
      <c r="AS229" s="195" t="str">
        <f t="shared" si="130"/>
        <v/>
      </c>
      <c r="AT229" s="195" t="str">
        <f t="shared" si="131"/>
        <v/>
      </c>
      <c r="AU229" s="193" t="str">
        <f t="shared" si="132"/>
        <v/>
      </c>
      <c r="AV229" s="193" t="str">
        <f>IF(OR(AD229=リスト!$B$3,AD229=リスト!$B$5,許容浮上量&lt;AP229),AD229,リスト!$B$5)</f>
        <v/>
      </c>
      <c r="AW229" s="198" t="str">
        <f t="shared" si="133"/>
        <v/>
      </c>
      <c r="AX229" s="199" t="str">
        <f t="shared" si="134"/>
        <v/>
      </c>
      <c r="AY229" s="205" t="str">
        <f t="shared" si="135"/>
        <v/>
      </c>
      <c r="AZ229" s="204" t="str">
        <f>IF(OR(BO229=リスト!$B$3,BO229=リスト!$B$5,BO229=""),"","10^-2")</f>
        <v/>
      </c>
      <c r="BA229" s="200" t="str">
        <f>IF(OR(BO229=リスト!$B$3,BO229=リスト!$B$5,BO229=""),"",2)</f>
        <v/>
      </c>
      <c r="BB229" s="195" t="str">
        <f>IFERROR(IF(OR(BO229=リスト!$B$3,BO229=リスト!$B$5,BO229=""),"",V229*U229+(R229-U229)/2*(W229-Z229)),"")</f>
        <v/>
      </c>
      <c r="BC229" s="195" t="str">
        <f>IF(OR(BO229=リスト!$B$3,BO229=リスト!$B$5,BO229=""),"",40)</f>
        <v/>
      </c>
      <c r="BD229" s="195" t="str">
        <f t="shared" si="136"/>
        <v/>
      </c>
      <c r="BE229" s="195" t="str">
        <f t="shared" si="137"/>
        <v/>
      </c>
      <c r="BF229" s="195" t="str">
        <f t="shared" si="138"/>
        <v/>
      </c>
      <c r="BG229" s="195" t="str">
        <f>IF(OR(BO229=リスト!$B$3,BO229=リスト!$B$5,BO229=""),"",0.6)</f>
        <v/>
      </c>
      <c r="BH229" s="201" t="str">
        <f>IF(OR(BO229=リスト!$B$3,BO229=リスト!$B$5,BO229=""),"",AG229)</f>
        <v/>
      </c>
      <c r="BI229" s="195" t="str">
        <f>IF(OR(BO229=リスト!$B$3,BO229=リスト!$B$5,BO229=""),"",AM229)</f>
        <v/>
      </c>
      <c r="BJ229" s="195" t="str">
        <f>IF(OR(BO229=リスト!$B$3,BO229=リスト!$B$5,BO229=""),"",AN229)</f>
        <v/>
      </c>
      <c r="BK229" s="202" t="str">
        <f>IFERROR(IF(BM229=リスト!$C$2,(1-3.142*(E229/(2*(E229+1)))^2)*(R229-(1-AG229*V229/(Z229+AG229*BG229*(W229-Z229)))*U229-(AN229+AM229)/(3.142*(Z229+AG229*BG229*(W229-Z229)))*(2/E229)^2)*100,(AW229*(BV229-BX229)*100)),"")</f>
        <v/>
      </c>
      <c r="BL229" s="202" t="str">
        <f>IFERROR(IF(BM229=リスト!$C$2,(1-3.142*(E229/(2*(E229+1)))^2)*(R229-(1-AG229*V229/(Z229+AG229*BG229*(W229-Z229)))*U229-(AN229+BF229+AM229)/(3.142*(Z229+AG229*BG229*(W229-Z229)))*(2/E229)^2)*100,(AW229*(BV229-BW229)*100)),"")</f>
        <v/>
      </c>
      <c r="BM229" s="193" t="str">
        <f>IF(OR(BO229=リスト!$B$3,BO229=リスト!$B$5),"",AU229)</f>
        <v/>
      </c>
      <c r="BN229" s="196" t="str">
        <f>IF(OR(BO229=リスト!$B$3,BO229=リスト!$B$5),"",AF229)</f>
        <v/>
      </c>
      <c r="BO229" s="193" t="str">
        <f t="shared" si="139"/>
        <v/>
      </c>
      <c r="BP229" s="193" t="str">
        <f>IF(OR(BO229=リスト!$B$3,BO229=リスト!$B$5,BO229=""),"",IF(許容浮上量+1&lt;=BK229,リスト!$F$2,リスト!$F$3))</f>
        <v/>
      </c>
      <c r="BQ229" s="202" t="str">
        <f>IF(OR(BO229=リスト!$B$3,BO229=リスト!$B$5,BO229=""),"",20)</f>
        <v/>
      </c>
      <c r="BR229" s="195" t="str">
        <f t="shared" si="140"/>
        <v/>
      </c>
      <c r="BS229" s="195" t="str">
        <f t="shared" si="141"/>
        <v/>
      </c>
      <c r="BT229" s="198" t="str">
        <f t="shared" si="142"/>
        <v/>
      </c>
      <c r="BU229" s="198" t="str">
        <f t="shared" si="143"/>
        <v/>
      </c>
      <c r="BV229" s="198" t="str">
        <f t="shared" si="144"/>
        <v/>
      </c>
      <c r="BW229" s="198" t="str">
        <f t="shared" si="145"/>
        <v/>
      </c>
      <c r="BX229" s="205" t="str">
        <f t="shared" si="146"/>
        <v/>
      </c>
      <c r="BY229" s="206" t="str">
        <f>IFERROR(IF(CC229=リスト!$C$2,(CH229-BZ229/(100*CG229))/CI229*CJ229-AN229-AM229,(CH229-BZ229/(100*AW229))/CI229*CJ229-AN229-AM229),"")</f>
        <v/>
      </c>
      <c r="BZ229" s="196" t="str">
        <f>IF(OR(CE229=リスト!$B$3,CE229=リスト!$B$5,CF229=リスト!$F$3,CE229=""),"",許容浮上量)</f>
        <v/>
      </c>
      <c r="CA229" s="198" t="str">
        <f>IF(OR(CE229=リスト!$B$3,CE229=リスト!$B$5,CF229=リスト!$F$3,CE229=""),"",CK229)</f>
        <v/>
      </c>
      <c r="CB229" s="196" t="str">
        <f t="shared" si="147"/>
        <v/>
      </c>
      <c r="CC229" s="193" t="str">
        <f>IF(OR(CE229=リスト!$B$3,CE229=リスト!$B$5,CF229=リスト!$F$3,CE229=""),"",BM229)</f>
        <v/>
      </c>
      <c r="CD229" s="196" t="str">
        <f>IF(OR(CE229=リスト!$B$3,CE229=リスト!$B$5,CF229=リスト!$F$3,CE229=""),"",AH229)</f>
        <v/>
      </c>
      <c r="CE229" s="193" t="str">
        <f t="shared" si="166"/>
        <v/>
      </c>
      <c r="CF229" s="193" t="str">
        <f t="shared" si="167"/>
        <v/>
      </c>
      <c r="CG229" s="198" t="str">
        <f t="shared" si="148"/>
        <v/>
      </c>
      <c r="CH229" s="198" t="str">
        <f t="shared" si="149"/>
        <v/>
      </c>
      <c r="CI229" s="198" t="str">
        <f t="shared" si="150"/>
        <v/>
      </c>
      <c r="CJ229" s="198" t="str">
        <f t="shared" si="151"/>
        <v/>
      </c>
      <c r="CK229" s="205" t="str">
        <f t="shared" si="152"/>
        <v/>
      </c>
      <c r="CL229" s="204" t="str">
        <f>IF(AND(CE229=リスト!$B$4,CF229=リスト!$F$2),リスト!$B$3,CE229)</f>
        <v/>
      </c>
      <c r="CM229" s="193" t="str">
        <f>IF(CL229=リスト!$B$3,"",IF(CL229=リスト!$B$5,"("&amp;リスト!$F$3&amp;")",CF229))</f>
        <v/>
      </c>
      <c r="CN229" s="196" t="str">
        <f>IF(CL229=リスト!$B$3,"",AF229)</f>
        <v/>
      </c>
      <c r="CO229" s="196" t="str">
        <f>IF(OR(CL229=リスト!$B$3,CL229=リスト!$B$5,CL229=リスト!$B$4),"",CD229)</f>
        <v/>
      </c>
      <c r="CP229" s="196" t="str">
        <f>IF(OR(CL229=リスト!$B$3,CL229=リスト!$B$5),"",IF(CB229&lt;40,40,CB229))</f>
        <v/>
      </c>
      <c r="CQ229" s="203" t="str">
        <f>IF(CL229=リスト!$B$5,リスト!$G$2,"")</f>
        <v/>
      </c>
    </row>
    <row r="230" spans="2:95" ht="26.25" customHeight="1">
      <c r="B230" s="243">
        <v>167</v>
      </c>
      <c r="C230" s="244"/>
      <c r="D230" s="245"/>
      <c r="E230" s="246"/>
      <c r="F230" s="246"/>
      <c r="G230" s="247" t="str">
        <f>IF(AE230=リスト!$C$2,"－",IF(AE230=リスト!$C$3,1.05,""))</f>
        <v/>
      </c>
      <c r="H230" s="246"/>
      <c r="I230" s="246"/>
      <c r="J230" s="246"/>
      <c r="K230" s="246"/>
      <c r="L230" s="246"/>
      <c r="M230" s="246"/>
      <c r="N230" s="246"/>
      <c r="O230" s="246"/>
      <c r="P230" s="246"/>
      <c r="Q230" s="246"/>
      <c r="R230" s="248">
        <f t="shared" si="153"/>
        <v>0</v>
      </c>
      <c r="S230" s="247" t="str">
        <f t="shared" si="154"/>
        <v/>
      </c>
      <c r="T230" s="247"/>
      <c r="U230" s="247"/>
      <c r="V230" s="245" t="str">
        <f t="shared" si="155"/>
        <v/>
      </c>
      <c r="W230" s="245" t="str">
        <f t="shared" si="156"/>
        <v/>
      </c>
      <c r="X230" s="245" t="str">
        <f t="shared" si="157"/>
        <v/>
      </c>
      <c r="Y230" s="245" t="str">
        <f t="shared" si="158"/>
        <v/>
      </c>
      <c r="Z230" s="249" t="str">
        <f t="shared" si="159"/>
        <v/>
      </c>
      <c r="AA230" s="250" t="str">
        <f t="shared" si="160"/>
        <v/>
      </c>
      <c r="AB230" s="250" t="str">
        <f t="shared" si="161"/>
        <v/>
      </c>
      <c r="AC230" s="251" t="str">
        <f t="shared" si="162"/>
        <v/>
      </c>
      <c r="AD230" s="252" t="str">
        <f>IF(OR(C230="",D230=""),"",IF(OR(10&lt;=S230,2.2&lt;F230),リスト!$B$3,IF(OR(D230=リスト!$A$2,F230&lt;0.9,S230&lt;=1.5),リスト!$B$4,リスト!$B$2)))</f>
        <v/>
      </c>
      <c r="AE230" s="253" t="str">
        <f>IF(OR(C230="",AD230=""),"",IF(N230="",リスト!$C$2,リスト!$C$3))</f>
        <v/>
      </c>
      <c r="AF230" s="254" t="str">
        <f>IF(OR(C230="",AD230=""),"",IF(D230&lt;=リスト!$A$5,リスト!$D$2,IF(D230=リスト!$A$6,リスト!$D$3,IF(D230=リスト!$A$7,リスト!$D$4,""))))</f>
        <v/>
      </c>
      <c r="AG230" s="255" t="str" cm="1">
        <f t="array" ref="AG230">IFERROR(INDEX(加味率リスト!$A$2:$J$25,MATCH(D230&amp;AF230,加味率リスト!$A$2:$A$25&amp;加味率リスト!$B$2:$B$25,0),10),"")</f>
        <v/>
      </c>
      <c r="AH230" s="256" t="str">
        <f>IF(S230="","",IF(S230&lt;3,リスト!$E$3,IF(S230&lt;5,リスト!$E$4,IF(S230&lt;7,リスト!$E$5,リスト!$E$6))))</f>
        <v/>
      </c>
      <c r="AI230" s="192" t="str">
        <f t="shared" si="163"/>
        <v/>
      </c>
      <c r="AJ230" s="193" t="str">
        <f t="shared" si="164"/>
        <v/>
      </c>
      <c r="AK230" s="141" t="str">
        <f t="shared" si="165"/>
        <v/>
      </c>
      <c r="AL230" s="194" t="str">
        <f>IFERROR(IF(AD230="","",IF(AE230=リスト!$C$2,"－",ROUND((3.142/4*E230^2*(N230+K230+J230+I230+H230)-3.142/4*(0.82^2*H230+(0.82^2+G230^2)/2*J230+G230^2*K230+(G230^2+E230^2)/2*N230))*(U230*V230+(R230-U230)*W230)/R230,2))),"")</f>
        <v/>
      </c>
      <c r="AM230" s="195" t="str">
        <f>IFERROR(IF(AD230="","",IF(AE230=リスト!$C$2,T230,T230+AL230)),"")</f>
        <v/>
      </c>
      <c r="AN230" s="195" t="str">
        <f>IFERROR(IF(AD230="","",IF(AE230=リスト!$C$2,3.142*E230*U230*AA230*V230*U230/2*TAN(X230/180*3.142),3.142*G230*U230*AA230*V230*U230/2*TAN(X230/180*3.142))),"")</f>
        <v/>
      </c>
      <c r="AO230" s="196" t="str">
        <f t="shared" si="127"/>
        <v/>
      </c>
      <c r="AP230" s="196" t="str">
        <f>IFERROR(IF(AE230=リスト!$C$2,(1-3.142*(E230/((E230+1)*2))^2)*(R230-(1-V230/(Z230+AC230*(W230-Z230)))*U230-(AN230+AM230)/(3.142*(Z230+AC230*(W230-Z230)))*(2/E230)^2)*100,AW230*(AX230-AY230)*100),"")</f>
        <v/>
      </c>
      <c r="AQ230" s="197" t="str">
        <f t="shared" si="128"/>
        <v/>
      </c>
      <c r="AR230" s="195" t="str">
        <f t="shared" si="129"/>
        <v/>
      </c>
      <c r="AS230" s="195" t="str">
        <f t="shared" si="130"/>
        <v/>
      </c>
      <c r="AT230" s="195" t="str">
        <f t="shared" si="131"/>
        <v/>
      </c>
      <c r="AU230" s="193" t="str">
        <f t="shared" si="132"/>
        <v/>
      </c>
      <c r="AV230" s="193" t="str">
        <f>IF(OR(AD230=リスト!$B$3,AD230=リスト!$B$5,許容浮上量&lt;AP230),AD230,リスト!$B$5)</f>
        <v/>
      </c>
      <c r="AW230" s="198" t="str">
        <f t="shared" si="133"/>
        <v/>
      </c>
      <c r="AX230" s="199" t="str">
        <f t="shared" si="134"/>
        <v/>
      </c>
      <c r="AY230" s="205" t="str">
        <f t="shared" si="135"/>
        <v/>
      </c>
      <c r="AZ230" s="204" t="str">
        <f>IF(OR(BO230=リスト!$B$3,BO230=リスト!$B$5,BO230=""),"","10^-2")</f>
        <v/>
      </c>
      <c r="BA230" s="200" t="str">
        <f>IF(OR(BO230=リスト!$B$3,BO230=リスト!$B$5,BO230=""),"",2)</f>
        <v/>
      </c>
      <c r="BB230" s="195" t="str">
        <f>IFERROR(IF(OR(BO230=リスト!$B$3,BO230=リスト!$B$5,BO230=""),"",V230*U230+(R230-U230)/2*(W230-Z230)),"")</f>
        <v/>
      </c>
      <c r="BC230" s="195" t="str">
        <f>IF(OR(BO230=リスト!$B$3,BO230=リスト!$B$5,BO230=""),"",40)</f>
        <v/>
      </c>
      <c r="BD230" s="195" t="str">
        <f t="shared" si="136"/>
        <v/>
      </c>
      <c r="BE230" s="195" t="str">
        <f t="shared" si="137"/>
        <v/>
      </c>
      <c r="BF230" s="195" t="str">
        <f t="shared" si="138"/>
        <v/>
      </c>
      <c r="BG230" s="195" t="str">
        <f>IF(OR(BO230=リスト!$B$3,BO230=リスト!$B$5,BO230=""),"",0.6)</f>
        <v/>
      </c>
      <c r="BH230" s="201" t="str">
        <f>IF(OR(BO230=リスト!$B$3,BO230=リスト!$B$5,BO230=""),"",AG230)</f>
        <v/>
      </c>
      <c r="BI230" s="195" t="str">
        <f>IF(OR(BO230=リスト!$B$3,BO230=リスト!$B$5,BO230=""),"",AM230)</f>
        <v/>
      </c>
      <c r="BJ230" s="195" t="str">
        <f>IF(OR(BO230=リスト!$B$3,BO230=リスト!$B$5,BO230=""),"",AN230)</f>
        <v/>
      </c>
      <c r="BK230" s="202" t="str">
        <f>IFERROR(IF(BM230=リスト!$C$2,(1-3.142*(E230/(2*(E230+1)))^2)*(R230-(1-AG230*V230/(Z230+AG230*BG230*(W230-Z230)))*U230-(AN230+AM230)/(3.142*(Z230+AG230*BG230*(W230-Z230)))*(2/E230)^2)*100,(AW230*(BV230-BX230)*100)),"")</f>
        <v/>
      </c>
      <c r="BL230" s="202" t="str">
        <f>IFERROR(IF(BM230=リスト!$C$2,(1-3.142*(E230/(2*(E230+1)))^2)*(R230-(1-AG230*V230/(Z230+AG230*BG230*(W230-Z230)))*U230-(AN230+BF230+AM230)/(3.142*(Z230+AG230*BG230*(W230-Z230)))*(2/E230)^2)*100,(AW230*(BV230-BW230)*100)),"")</f>
        <v/>
      </c>
      <c r="BM230" s="193" t="str">
        <f>IF(OR(BO230=リスト!$B$3,BO230=リスト!$B$5),"",AU230)</f>
        <v/>
      </c>
      <c r="BN230" s="196" t="str">
        <f>IF(OR(BO230=リスト!$B$3,BO230=リスト!$B$5),"",AF230)</f>
        <v/>
      </c>
      <c r="BO230" s="193" t="str">
        <f t="shared" si="139"/>
        <v/>
      </c>
      <c r="BP230" s="193" t="str">
        <f>IF(OR(BO230=リスト!$B$3,BO230=リスト!$B$5,BO230=""),"",IF(許容浮上量+1&lt;=BK230,リスト!$F$2,リスト!$F$3))</f>
        <v/>
      </c>
      <c r="BQ230" s="202" t="str">
        <f>IF(OR(BO230=リスト!$B$3,BO230=リスト!$B$5,BO230=""),"",20)</f>
        <v/>
      </c>
      <c r="BR230" s="195" t="str">
        <f t="shared" si="140"/>
        <v/>
      </c>
      <c r="BS230" s="195" t="str">
        <f t="shared" si="141"/>
        <v/>
      </c>
      <c r="BT230" s="198" t="str">
        <f t="shared" si="142"/>
        <v/>
      </c>
      <c r="BU230" s="198" t="str">
        <f t="shared" si="143"/>
        <v/>
      </c>
      <c r="BV230" s="198" t="str">
        <f t="shared" si="144"/>
        <v/>
      </c>
      <c r="BW230" s="198" t="str">
        <f t="shared" si="145"/>
        <v/>
      </c>
      <c r="BX230" s="205" t="str">
        <f t="shared" si="146"/>
        <v/>
      </c>
      <c r="BY230" s="206" t="str">
        <f>IFERROR(IF(CC230=リスト!$C$2,(CH230-BZ230/(100*CG230))/CI230*CJ230-AN230-AM230,(CH230-BZ230/(100*AW230))/CI230*CJ230-AN230-AM230),"")</f>
        <v/>
      </c>
      <c r="BZ230" s="196" t="str">
        <f>IF(OR(CE230=リスト!$B$3,CE230=リスト!$B$5,CF230=リスト!$F$3,CE230=""),"",許容浮上量)</f>
        <v/>
      </c>
      <c r="CA230" s="198" t="str">
        <f>IF(OR(CE230=リスト!$B$3,CE230=リスト!$B$5,CF230=リスト!$F$3,CE230=""),"",CK230)</f>
        <v/>
      </c>
      <c r="CB230" s="196" t="str">
        <f t="shared" si="147"/>
        <v/>
      </c>
      <c r="CC230" s="193" t="str">
        <f>IF(OR(CE230=リスト!$B$3,CE230=リスト!$B$5,CF230=リスト!$F$3,CE230=""),"",BM230)</f>
        <v/>
      </c>
      <c r="CD230" s="196" t="str">
        <f>IF(OR(CE230=リスト!$B$3,CE230=リスト!$B$5,CF230=リスト!$F$3,CE230=""),"",AH230)</f>
        <v/>
      </c>
      <c r="CE230" s="193" t="str">
        <f t="shared" si="166"/>
        <v/>
      </c>
      <c r="CF230" s="193" t="str">
        <f t="shared" si="167"/>
        <v/>
      </c>
      <c r="CG230" s="198" t="str">
        <f t="shared" si="148"/>
        <v/>
      </c>
      <c r="CH230" s="198" t="str">
        <f t="shared" si="149"/>
        <v/>
      </c>
      <c r="CI230" s="198" t="str">
        <f t="shared" si="150"/>
        <v/>
      </c>
      <c r="CJ230" s="198" t="str">
        <f t="shared" si="151"/>
        <v/>
      </c>
      <c r="CK230" s="205" t="str">
        <f t="shared" si="152"/>
        <v/>
      </c>
      <c r="CL230" s="204" t="str">
        <f>IF(AND(CE230=リスト!$B$4,CF230=リスト!$F$2),リスト!$B$3,CE230)</f>
        <v/>
      </c>
      <c r="CM230" s="193" t="str">
        <f>IF(CL230=リスト!$B$3,"",IF(CL230=リスト!$B$5,"("&amp;リスト!$F$3&amp;")",CF230))</f>
        <v/>
      </c>
      <c r="CN230" s="196" t="str">
        <f>IF(CL230=リスト!$B$3,"",AF230)</f>
        <v/>
      </c>
      <c r="CO230" s="196" t="str">
        <f>IF(OR(CL230=リスト!$B$3,CL230=リスト!$B$5,CL230=リスト!$B$4),"",CD230)</f>
        <v/>
      </c>
      <c r="CP230" s="196" t="str">
        <f>IF(OR(CL230=リスト!$B$3,CL230=リスト!$B$5),"",IF(CB230&lt;40,40,CB230))</f>
        <v/>
      </c>
      <c r="CQ230" s="203" t="str">
        <f>IF(CL230=リスト!$B$5,リスト!$G$2,"")</f>
        <v/>
      </c>
    </row>
    <row r="231" spans="2:95" ht="26.25" customHeight="1">
      <c r="B231" s="243">
        <v>168</v>
      </c>
      <c r="C231" s="244"/>
      <c r="D231" s="245"/>
      <c r="E231" s="246"/>
      <c r="F231" s="246"/>
      <c r="G231" s="247" t="str">
        <f>IF(AE231=リスト!$C$2,"－",IF(AE231=リスト!$C$3,1.05,""))</f>
        <v/>
      </c>
      <c r="H231" s="246"/>
      <c r="I231" s="246"/>
      <c r="J231" s="246"/>
      <c r="K231" s="246"/>
      <c r="L231" s="246"/>
      <c r="M231" s="246"/>
      <c r="N231" s="246"/>
      <c r="O231" s="246"/>
      <c r="P231" s="246"/>
      <c r="Q231" s="246"/>
      <c r="R231" s="248">
        <f t="shared" si="153"/>
        <v>0</v>
      </c>
      <c r="S231" s="247" t="str">
        <f t="shared" si="154"/>
        <v/>
      </c>
      <c r="T231" s="247"/>
      <c r="U231" s="247"/>
      <c r="V231" s="245" t="str">
        <f t="shared" si="155"/>
        <v/>
      </c>
      <c r="W231" s="245" t="str">
        <f t="shared" si="156"/>
        <v/>
      </c>
      <c r="X231" s="245" t="str">
        <f t="shared" si="157"/>
        <v/>
      </c>
      <c r="Y231" s="245" t="str">
        <f t="shared" si="158"/>
        <v/>
      </c>
      <c r="Z231" s="249" t="str">
        <f t="shared" si="159"/>
        <v/>
      </c>
      <c r="AA231" s="250" t="str">
        <f t="shared" si="160"/>
        <v/>
      </c>
      <c r="AB231" s="250" t="str">
        <f t="shared" si="161"/>
        <v/>
      </c>
      <c r="AC231" s="251" t="str">
        <f t="shared" si="162"/>
        <v/>
      </c>
      <c r="AD231" s="252" t="str">
        <f>IF(OR(C231="",D231=""),"",IF(OR(10&lt;=S231,2.2&lt;F231),リスト!$B$3,IF(OR(D231=リスト!$A$2,F231&lt;0.9,S231&lt;=1.5),リスト!$B$4,リスト!$B$2)))</f>
        <v/>
      </c>
      <c r="AE231" s="253" t="str">
        <f>IF(OR(C231="",AD231=""),"",IF(N231="",リスト!$C$2,リスト!$C$3))</f>
        <v/>
      </c>
      <c r="AF231" s="254" t="str">
        <f>IF(OR(C231="",AD231=""),"",IF(D231&lt;=リスト!$A$5,リスト!$D$2,IF(D231=リスト!$A$6,リスト!$D$3,IF(D231=リスト!$A$7,リスト!$D$4,""))))</f>
        <v/>
      </c>
      <c r="AG231" s="255" t="str" cm="1">
        <f t="array" ref="AG231">IFERROR(INDEX(加味率リスト!$A$2:$J$25,MATCH(D231&amp;AF231,加味率リスト!$A$2:$A$25&amp;加味率リスト!$B$2:$B$25,0),10),"")</f>
        <v/>
      </c>
      <c r="AH231" s="256" t="str">
        <f>IF(S231="","",IF(S231&lt;3,リスト!$E$3,IF(S231&lt;5,リスト!$E$4,IF(S231&lt;7,リスト!$E$5,リスト!$E$6))))</f>
        <v/>
      </c>
      <c r="AI231" s="192" t="str">
        <f t="shared" si="163"/>
        <v/>
      </c>
      <c r="AJ231" s="193" t="str">
        <f t="shared" si="164"/>
        <v/>
      </c>
      <c r="AK231" s="141" t="str">
        <f t="shared" si="165"/>
        <v/>
      </c>
      <c r="AL231" s="194" t="str">
        <f>IFERROR(IF(AD231="","",IF(AE231=リスト!$C$2,"－",ROUND((3.142/4*E231^2*(N231+K231+J231+I231+H231)-3.142/4*(0.82^2*H231+(0.82^2+G231^2)/2*J231+G231^2*K231+(G231^2+E231^2)/2*N231))*(U231*V231+(R231-U231)*W231)/R231,2))),"")</f>
        <v/>
      </c>
      <c r="AM231" s="195" t="str">
        <f>IFERROR(IF(AD231="","",IF(AE231=リスト!$C$2,T231,T231+AL231)),"")</f>
        <v/>
      </c>
      <c r="AN231" s="195" t="str">
        <f>IFERROR(IF(AD231="","",IF(AE231=リスト!$C$2,3.142*E231*U231*AA231*V231*U231/2*TAN(X231/180*3.142),3.142*G231*U231*AA231*V231*U231/2*TAN(X231/180*3.142))),"")</f>
        <v/>
      </c>
      <c r="AO231" s="196" t="str">
        <f t="shared" si="127"/>
        <v/>
      </c>
      <c r="AP231" s="196" t="str">
        <f>IFERROR(IF(AE231=リスト!$C$2,(1-3.142*(E231/((E231+1)*2))^2)*(R231-(1-V231/(Z231+AC231*(W231-Z231)))*U231-(AN231+AM231)/(3.142*(Z231+AC231*(W231-Z231)))*(2/E231)^2)*100,AW231*(AX231-AY231)*100),"")</f>
        <v/>
      </c>
      <c r="AQ231" s="197" t="str">
        <f t="shared" si="128"/>
        <v/>
      </c>
      <c r="AR231" s="195" t="str">
        <f t="shared" si="129"/>
        <v/>
      </c>
      <c r="AS231" s="195" t="str">
        <f t="shared" si="130"/>
        <v/>
      </c>
      <c r="AT231" s="195" t="str">
        <f t="shared" si="131"/>
        <v/>
      </c>
      <c r="AU231" s="193" t="str">
        <f t="shared" si="132"/>
        <v/>
      </c>
      <c r="AV231" s="193" t="str">
        <f>IF(OR(AD231=リスト!$B$3,AD231=リスト!$B$5,許容浮上量&lt;AP231),AD231,リスト!$B$5)</f>
        <v/>
      </c>
      <c r="AW231" s="198" t="str">
        <f t="shared" si="133"/>
        <v/>
      </c>
      <c r="AX231" s="199" t="str">
        <f t="shared" si="134"/>
        <v/>
      </c>
      <c r="AY231" s="205" t="str">
        <f t="shared" si="135"/>
        <v/>
      </c>
      <c r="AZ231" s="204" t="str">
        <f>IF(OR(BO231=リスト!$B$3,BO231=リスト!$B$5,BO231=""),"","10^-2")</f>
        <v/>
      </c>
      <c r="BA231" s="200" t="str">
        <f>IF(OR(BO231=リスト!$B$3,BO231=リスト!$B$5,BO231=""),"",2)</f>
        <v/>
      </c>
      <c r="BB231" s="195" t="str">
        <f>IFERROR(IF(OR(BO231=リスト!$B$3,BO231=リスト!$B$5,BO231=""),"",V231*U231+(R231-U231)/2*(W231-Z231)),"")</f>
        <v/>
      </c>
      <c r="BC231" s="195" t="str">
        <f>IF(OR(BO231=リスト!$B$3,BO231=リスト!$B$5,BO231=""),"",40)</f>
        <v/>
      </c>
      <c r="BD231" s="195" t="str">
        <f t="shared" si="136"/>
        <v/>
      </c>
      <c r="BE231" s="195" t="str">
        <f t="shared" si="137"/>
        <v/>
      </c>
      <c r="BF231" s="195" t="str">
        <f t="shared" si="138"/>
        <v/>
      </c>
      <c r="BG231" s="195" t="str">
        <f>IF(OR(BO231=リスト!$B$3,BO231=リスト!$B$5,BO231=""),"",0.6)</f>
        <v/>
      </c>
      <c r="BH231" s="201" t="str">
        <f>IF(OR(BO231=リスト!$B$3,BO231=リスト!$B$5,BO231=""),"",AG231)</f>
        <v/>
      </c>
      <c r="BI231" s="195" t="str">
        <f>IF(OR(BO231=リスト!$B$3,BO231=リスト!$B$5,BO231=""),"",AM231)</f>
        <v/>
      </c>
      <c r="BJ231" s="195" t="str">
        <f>IF(OR(BO231=リスト!$B$3,BO231=リスト!$B$5,BO231=""),"",AN231)</f>
        <v/>
      </c>
      <c r="BK231" s="202" t="str">
        <f>IFERROR(IF(BM231=リスト!$C$2,(1-3.142*(E231/(2*(E231+1)))^2)*(R231-(1-AG231*V231/(Z231+AG231*BG231*(W231-Z231)))*U231-(AN231+AM231)/(3.142*(Z231+AG231*BG231*(W231-Z231)))*(2/E231)^2)*100,(AW231*(BV231-BX231)*100)),"")</f>
        <v/>
      </c>
      <c r="BL231" s="202" t="str">
        <f>IFERROR(IF(BM231=リスト!$C$2,(1-3.142*(E231/(2*(E231+1)))^2)*(R231-(1-AG231*V231/(Z231+AG231*BG231*(W231-Z231)))*U231-(AN231+BF231+AM231)/(3.142*(Z231+AG231*BG231*(W231-Z231)))*(2/E231)^2)*100,(AW231*(BV231-BW231)*100)),"")</f>
        <v/>
      </c>
      <c r="BM231" s="193" t="str">
        <f>IF(OR(BO231=リスト!$B$3,BO231=リスト!$B$5),"",AU231)</f>
        <v/>
      </c>
      <c r="BN231" s="196" t="str">
        <f>IF(OR(BO231=リスト!$B$3,BO231=リスト!$B$5),"",AF231)</f>
        <v/>
      </c>
      <c r="BO231" s="193" t="str">
        <f t="shared" si="139"/>
        <v/>
      </c>
      <c r="BP231" s="193" t="str">
        <f>IF(OR(BO231=リスト!$B$3,BO231=リスト!$B$5,BO231=""),"",IF(許容浮上量+1&lt;=BK231,リスト!$F$2,リスト!$F$3))</f>
        <v/>
      </c>
      <c r="BQ231" s="202" t="str">
        <f>IF(OR(BO231=リスト!$B$3,BO231=リスト!$B$5,BO231=""),"",20)</f>
        <v/>
      </c>
      <c r="BR231" s="195" t="str">
        <f t="shared" si="140"/>
        <v/>
      </c>
      <c r="BS231" s="195" t="str">
        <f t="shared" si="141"/>
        <v/>
      </c>
      <c r="BT231" s="198" t="str">
        <f t="shared" si="142"/>
        <v/>
      </c>
      <c r="BU231" s="198" t="str">
        <f t="shared" si="143"/>
        <v/>
      </c>
      <c r="BV231" s="198" t="str">
        <f t="shared" si="144"/>
        <v/>
      </c>
      <c r="BW231" s="198" t="str">
        <f t="shared" si="145"/>
        <v/>
      </c>
      <c r="BX231" s="205" t="str">
        <f t="shared" si="146"/>
        <v/>
      </c>
      <c r="BY231" s="206" t="str">
        <f>IFERROR(IF(CC231=リスト!$C$2,(CH231-BZ231/(100*CG231))/CI231*CJ231-AN231-AM231,(CH231-BZ231/(100*AW231))/CI231*CJ231-AN231-AM231),"")</f>
        <v/>
      </c>
      <c r="BZ231" s="196" t="str">
        <f>IF(OR(CE231=リスト!$B$3,CE231=リスト!$B$5,CF231=リスト!$F$3,CE231=""),"",許容浮上量)</f>
        <v/>
      </c>
      <c r="CA231" s="198" t="str">
        <f>IF(OR(CE231=リスト!$B$3,CE231=リスト!$B$5,CF231=リスト!$F$3,CE231=""),"",CK231)</f>
        <v/>
      </c>
      <c r="CB231" s="196" t="str">
        <f t="shared" si="147"/>
        <v/>
      </c>
      <c r="CC231" s="193" t="str">
        <f>IF(OR(CE231=リスト!$B$3,CE231=リスト!$B$5,CF231=リスト!$F$3,CE231=""),"",BM231)</f>
        <v/>
      </c>
      <c r="CD231" s="196" t="str">
        <f>IF(OR(CE231=リスト!$B$3,CE231=リスト!$B$5,CF231=リスト!$F$3,CE231=""),"",AH231)</f>
        <v/>
      </c>
      <c r="CE231" s="193" t="str">
        <f t="shared" si="166"/>
        <v/>
      </c>
      <c r="CF231" s="193" t="str">
        <f t="shared" si="167"/>
        <v/>
      </c>
      <c r="CG231" s="198" t="str">
        <f t="shared" si="148"/>
        <v/>
      </c>
      <c r="CH231" s="198" t="str">
        <f t="shared" si="149"/>
        <v/>
      </c>
      <c r="CI231" s="198" t="str">
        <f t="shared" si="150"/>
        <v/>
      </c>
      <c r="CJ231" s="198" t="str">
        <f t="shared" si="151"/>
        <v/>
      </c>
      <c r="CK231" s="205" t="str">
        <f t="shared" si="152"/>
        <v/>
      </c>
      <c r="CL231" s="204" t="str">
        <f>IF(AND(CE231=リスト!$B$4,CF231=リスト!$F$2),リスト!$B$3,CE231)</f>
        <v/>
      </c>
      <c r="CM231" s="193" t="str">
        <f>IF(CL231=リスト!$B$3,"",IF(CL231=リスト!$B$5,"("&amp;リスト!$F$3&amp;")",CF231))</f>
        <v/>
      </c>
      <c r="CN231" s="196" t="str">
        <f>IF(CL231=リスト!$B$3,"",AF231)</f>
        <v/>
      </c>
      <c r="CO231" s="196" t="str">
        <f>IF(OR(CL231=リスト!$B$3,CL231=リスト!$B$5,CL231=リスト!$B$4),"",CD231)</f>
        <v/>
      </c>
      <c r="CP231" s="196" t="str">
        <f>IF(OR(CL231=リスト!$B$3,CL231=リスト!$B$5),"",IF(CB231&lt;40,40,CB231))</f>
        <v/>
      </c>
      <c r="CQ231" s="203" t="str">
        <f>IF(CL231=リスト!$B$5,リスト!$G$2,"")</f>
        <v/>
      </c>
    </row>
    <row r="232" spans="2:95" ht="26.25" customHeight="1">
      <c r="B232" s="243">
        <v>169</v>
      </c>
      <c r="C232" s="244"/>
      <c r="D232" s="245"/>
      <c r="E232" s="246"/>
      <c r="F232" s="246"/>
      <c r="G232" s="247" t="str">
        <f>IF(AE232=リスト!$C$2,"－",IF(AE232=リスト!$C$3,1.05,""))</f>
        <v/>
      </c>
      <c r="H232" s="246"/>
      <c r="I232" s="246"/>
      <c r="J232" s="246"/>
      <c r="K232" s="246"/>
      <c r="L232" s="246"/>
      <c r="M232" s="246"/>
      <c r="N232" s="246"/>
      <c r="O232" s="246"/>
      <c r="P232" s="246"/>
      <c r="Q232" s="246"/>
      <c r="R232" s="248">
        <f t="shared" si="153"/>
        <v>0</v>
      </c>
      <c r="S232" s="247" t="str">
        <f t="shared" si="154"/>
        <v/>
      </c>
      <c r="T232" s="247"/>
      <c r="U232" s="247"/>
      <c r="V232" s="245" t="str">
        <f t="shared" si="155"/>
        <v/>
      </c>
      <c r="W232" s="245" t="str">
        <f t="shared" si="156"/>
        <v/>
      </c>
      <c r="X232" s="245" t="str">
        <f t="shared" si="157"/>
        <v/>
      </c>
      <c r="Y232" s="245" t="str">
        <f t="shared" si="158"/>
        <v/>
      </c>
      <c r="Z232" s="249" t="str">
        <f t="shared" si="159"/>
        <v/>
      </c>
      <c r="AA232" s="250" t="str">
        <f t="shared" si="160"/>
        <v/>
      </c>
      <c r="AB232" s="250" t="str">
        <f t="shared" si="161"/>
        <v/>
      </c>
      <c r="AC232" s="251" t="str">
        <f t="shared" si="162"/>
        <v/>
      </c>
      <c r="AD232" s="252" t="str">
        <f>IF(OR(C232="",D232=""),"",IF(OR(10&lt;=S232,2.2&lt;F232),リスト!$B$3,IF(OR(D232=リスト!$A$2,F232&lt;0.9,S232&lt;=1.5),リスト!$B$4,リスト!$B$2)))</f>
        <v/>
      </c>
      <c r="AE232" s="253" t="str">
        <f>IF(OR(C232="",AD232=""),"",IF(N232="",リスト!$C$2,リスト!$C$3))</f>
        <v/>
      </c>
      <c r="AF232" s="254" t="str">
        <f>IF(OR(C232="",AD232=""),"",IF(D232&lt;=リスト!$A$5,リスト!$D$2,IF(D232=リスト!$A$6,リスト!$D$3,IF(D232=リスト!$A$7,リスト!$D$4,""))))</f>
        <v/>
      </c>
      <c r="AG232" s="255" t="str" cm="1">
        <f t="array" ref="AG232">IFERROR(INDEX(加味率リスト!$A$2:$J$25,MATCH(D232&amp;AF232,加味率リスト!$A$2:$A$25&amp;加味率リスト!$B$2:$B$25,0),10),"")</f>
        <v/>
      </c>
      <c r="AH232" s="256" t="str">
        <f>IF(S232="","",IF(S232&lt;3,リスト!$E$3,IF(S232&lt;5,リスト!$E$4,IF(S232&lt;7,リスト!$E$5,リスト!$E$6))))</f>
        <v/>
      </c>
      <c r="AI232" s="192" t="str">
        <f t="shared" si="163"/>
        <v/>
      </c>
      <c r="AJ232" s="193" t="str">
        <f t="shared" si="164"/>
        <v/>
      </c>
      <c r="AK232" s="141" t="str">
        <f t="shared" si="165"/>
        <v/>
      </c>
      <c r="AL232" s="194" t="str">
        <f>IFERROR(IF(AD232="","",IF(AE232=リスト!$C$2,"－",ROUND((3.142/4*E232^2*(N232+K232+J232+I232+H232)-3.142/4*(0.82^2*H232+(0.82^2+G232^2)/2*J232+G232^2*K232+(G232^2+E232^2)/2*N232))*(U232*V232+(R232-U232)*W232)/R232,2))),"")</f>
        <v/>
      </c>
      <c r="AM232" s="195" t="str">
        <f>IFERROR(IF(AD232="","",IF(AE232=リスト!$C$2,T232,T232+AL232)),"")</f>
        <v/>
      </c>
      <c r="AN232" s="195" t="str">
        <f>IFERROR(IF(AD232="","",IF(AE232=リスト!$C$2,3.142*E232*U232*AA232*V232*U232/2*TAN(X232/180*3.142),3.142*G232*U232*AA232*V232*U232/2*TAN(X232/180*3.142))),"")</f>
        <v/>
      </c>
      <c r="AO232" s="196" t="str">
        <f t="shared" si="127"/>
        <v/>
      </c>
      <c r="AP232" s="196" t="str">
        <f>IFERROR(IF(AE232=リスト!$C$2,(1-3.142*(E232/((E232+1)*2))^2)*(R232-(1-V232/(Z232+AC232*(W232-Z232)))*U232-(AN232+AM232)/(3.142*(Z232+AC232*(W232-Z232)))*(2/E232)^2)*100,AW232*(AX232-AY232)*100),"")</f>
        <v/>
      </c>
      <c r="AQ232" s="197" t="str">
        <f t="shared" si="128"/>
        <v/>
      </c>
      <c r="AR232" s="195" t="str">
        <f t="shared" si="129"/>
        <v/>
      </c>
      <c r="AS232" s="195" t="str">
        <f t="shared" si="130"/>
        <v/>
      </c>
      <c r="AT232" s="195" t="str">
        <f t="shared" si="131"/>
        <v/>
      </c>
      <c r="AU232" s="193" t="str">
        <f t="shared" si="132"/>
        <v/>
      </c>
      <c r="AV232" s="193" t="str">
        <f>IF(OR(AD232=リスト!$B$3,AD232=リスト!$B$5,許容浮上量&lt;AP232),AD232,リスト!$B$5)</f>
        <v/>
      </c>
      <c r="AW232" s="198" t="str">
        <f t="shared" si="133"/>
        <v/>
      </c>
      <c r="AX232" s="199" t="str">
        <f t="shared" si="134"/>
        <v/>
      </c>
      <c r="AY232" s="205" t="str">
        <f t="shared" si="135"/>
        <v/>
      </c>
      <c r="AZ232" s="204" t="str">
        <f>IF(OR(BO232=リスト!$B$3,BO232=リスト!$B$5,BO232=""),"","10^-2")</f>
        <v/>
      </c>
      <c r="BA232" s="200" t="str">
        <f>IF(OR(BO232=リスト!$B$3,BO232=リスト!$B$5,BO232=""),"",2)</f>
        <v/>
      </c>
      <c r="BB232" s="195" t="str">
        <f>IFERROR(IF(OR(BO232=リスト!$B$3,BO232=リスト!$B$5,BO232=""),"",V232*U232+(R232-U232)/2*(W232-Z232)),"")</f>
        <v/>
      </c>
      <c r="BC232" s="195" t="str">
        <f>IF(OR(BO232=リスト!$B$3,BO232=リスト!$B$5,BO232=""),"",40)</f>
        <v/>
      </c>
      <c r="BD232" s="195" t="str">
        <f t="shared" si="136"/>
        <v/>
      </c>
      <c r="BE232" s="195" t="str">
        <f t="shared" si="137"/>
        <v/>
      </c>
      <c r="BF232" s="195" t="str">
        <f t="shared" si="138"/>
        <v/>
      </c>
      <c r="BG232" s="195" t="str">
        <f>IF(OR(BO232=リスト!$B$3,BO232=リスト!$B$5,BO232=""),"",0.6)</f>
        <v/>
      </c>
      <c r="BH232" s="201" t="str">
        <f>IF(OR(BO232=リスト!$B$3,BO232=リスト!$B$5,BO232=""),"",AG232)</f>
        <v/>
      </c>
      <c r="BI232" s="195" t="str">
        <f>IF(OR(BO232=リスト!$B$3,BO232=リスト!$B$5,BO232=""),"",AM232)</f>
        <v/>
      </c>
      <c r="BJ232" s="195" t="str">
        <f>IF(OR(BO232=リスト!$B$3,BO232=リスト!$B$5,BO232=""),"",AN232)</f>
        <v/>
      </c>
      <c r="BK232" s="202" t="str">
        <f>IFERROR(IF(BM232=リスト!$C$2,(1-3.142*(E232/(2*(E232+1)))^2)*(R232-(1-AG232*V232/(Z232+AG232*BG232*(W232-Z232)))*U232-(AN232+AM232)/(3.142*(Z232+AG232*BG232*(W232-Z232)))*(2/E232)^2)*100,(AW232*(BV232-BX232)*100)),"")</f>
        <v/>
      </c>
      <c r="BL232" s="202" t="str">
        <f>IFERROR(IF(BM232=リスト!$C$2,(1-3.142*(E232/(2*(E232+1)))^2)*(R232-(1-AG232*V232/(Z232+AG232*BG232*(W232-Z232)))*U232-(AN232+BF232+AM232)/(3.142*(Z232+AG232*BG232*(W232-Z232)))*(2/E232)^2)*100,(AW232*(BV232-BW232)*100)),"")</f>
        <v/>
      </c>
      <c r="BM232" s="193" t="str">
        <f>IF(OR(BO232=リスト!$B$3,BO232=リスト!$B$5),"",AU232)</f>
        <v/>
      </c>
      <c r="BN232" s="196" t="str">
        <f>IF(OR(BO232=リスト!$B$3,BO232=リスト!$B$5),"",AF232)</f>
        <v/>
      </c>
      <c r="BO232" s="193" t="str">
        <f t="shared" si="139"/>
        <v/>
      </c>
      <c r="BP232" s="193" t="str">
        <f>IF(OR(BO232=リスト!$B$3,BO232=リスト!$B$5,BO232=""),"",IF(許容浮上量+1&lt;=BK232,リスト!$F$2,リスト!$F$3))</f>
        <v/>
      </c>
      <c r="BQ232" s="202" t="str">
        <f>IF(OR(BO232=リスト!$B$3,BO232=リスト!$B$5,BO232=""),"",20)</f>
        <v/>
      </c>
      <c r="BR232" s="195" t="str">
        <f t="shared" si="140"/>
        <v/>
      </c>
      <c r="BS232" s="195" t="str">
        <f t="shared" si="141"/>
        <v/>
      </c>
      <c r="BT232" s="198" t="str">
        <f t="shared" si="142"/>
        <v/>
      </c>
      <c r="BU232" s="198" t="str">
        <f t="shared" si="143"/>
        <v/>
      </c>
      <c r="BV232" s="198" t="str">
        <f t="shared" si="144"/>
        <v/>
      </c>
      <c r="BW232" s="198" t="str">
        <f t="shared" si="145"/>
        <v/>
      </c>
      <c r="BX232" s="205" t="str">
        <f t="shared" si="146"/>
        <v/>
      </c>
      <c r="BY232" s="206" t="str">
        <f>IFERROR(IF(CC232=リスト!$C$2,(CH232-BZ232/(100*CG232))/CI232*CJ232-AN232-AM232,(CH232-BZ232/(100*AW232))/CI232*CJ232-AN232-AM232),"")</f>
        <v/>
      </c>
      <c r="BZ232" s="196" t="str">
        <f>IF(OR(CE232=リスト!$B$3,CE232=リスト!$B$5,CF232=リスト!$F$3,CE232=""),"",許容浮上量)</f>
        <v/>
      </c>
      <c r="CA232" s="198" t="str">
        <f>IF(OR(CE232=リスト!$B$3,CE232=リスト!$B$5,CF232=リスト!$F$3,CE232=""),"",CK232)</f>
        <v/>
      </c>
      <c r="CB232" s="196" t="str">
        <f t="shared" si="147"/>
        <v/>
      </c>
      <c r="CC232" s="193" t="str">
        <f>IF(OR(CE232=リスト!$B$3,CE232=リスト!$B$5,CF232=リスト!$F$3,CE232=""),"",BM232)</f>
        <v/>
      </c>
      <c r="CD232" s="196" t="str">
        <f>IF(OR(CE232=リスト!$B$3,CE232=リスト!$B$5,CF232=リスト!$F$3,CE232=""),"",AH232)</f>
        <v/>
      </c>
      <c r="CE232" s="193" t="str">
        <f t="shared" si="166"/>
        <v/>
      </c>
      <c r="CF232" s="193" t="str">
        <f t="shared" si="167"/>
        <v/>
      </c>
      <c r="CG232" s="198" t="str">
        <f t="shared" si="148"/>
        <v/>
      </c>
      <c r="CH232" s="198" t="str">
        <f t="shared" si="149"/>
        <v/>
      </c>
      <c r="CI232" s="198" t="str">
        <f t="shared" si="150"/>
        <v/>
      </c>
      <c r="CJ232" s="198" t="str">
        <f t="shared" si="151"/>
        <v/>
      </c>
      <c r="CK232" s="205" t="str">
        <f t="shared" si="152"/>
        <v/>
      </c>
      <c r="CL232" s="204" t="str">
        <f>IF(AND(CE232=リスト!$B$4,CF232=リスト!$F$2),リスト!$B$3,CE232)</f>
        <v/>
      </c>
      <c r="CM232" s="193" t="str">
        <f>IF(CL232=リスト!$B$3,"",IF(CL232=リスト!$B$5,"("&amp;リスト!$F$3&amp;")",CF232))</f>
        <v/>
      </c>
      <c r="CN232" s="196" t="str">
        <f>IF(CL232=リスト!$B$3,"",AF232)</f>
        <v/>
      </c>
      <c r="CO232" s="196" t="str">
        <f>IF(OR(CL232=リスト!$B$3,CL232=リスト!$B$5,CL232=リスト!$B$4),"",CD232)</f>
        <v/>
      </c>
      <c r="CP232" s="196" t="str">
        <f>IF(OR(CL232=リスト!$B$3,CL232=リスト!$B$5),"",IF(CB232&lt;40,40,CB232))</f>
        <v/>
      </c>
      <c r="CQ232" s="203" t="str">
        <f>IF(CL232=リスト!$B$5,リスト!$G$2,"")</f>
        <v/>
      </c>
    </row>
    <row r="233" spans="2:95" ht="26.25" customHeight="1">
      <c r="B233" s="243">
        <v>170</v>
      </c>
      <c r="C233" s="244"/>
      <c r="D233" s="245"/>
      <c r="E233" s="246"/>
      <c r="F233" s="246"/>
      <c r="G233" s="247" t="str">
        <f>IF(AE233=リスト!$C$2,"－",IF(AE233=リスト!$C$3,1.05,""))</f>
        <v/>
      </c>
      <c r="H233" s="246"/>
      <c r="I233" s="246"/>
      <c r="J233" s="246"/>
      <c r="K233" s="246"/>
      <c r="L233" s="246"/>
      <c r="M233" s="246"/>
      <c r="N233" s="246"/>
      <c r="O233" s="246"/>
      <c r="P233" s="246"/>
      <c r="Q233" s="246"/>
      <c r="R233" s="248">
        <f t="shared" si="153"/>
        <v>0</v>
      </c>
      <c r="S233" s="247" t="str">
        <f t="shared" si="154"/>
        <v/>
      </c>
      <c r="T233" s="247"/>
      <c r="U233" s="247"/>
      <c r="V233" s="245" t="str">
        <f t="shared" si="155"/>
        <v/>
      </c>
      <c r="W233" s="245" t="str">
        <f t="shared" si="156"/>
        <v/>
      </c>
      <c r="X233" s="245" t="str">
        <f t="shared" si="157"/>
        <v/>
      </c>
      <c r="Y233" s="245" t="str">
        <f t="shared" si="158"/>
        <v/>
      </c>
      <c r="Z233" s="249" t="str">
        <f t="shared" si="159"/>
        <v/>
      </c>
      <c r="AA233" s="250" t="str">
        <f t="shared" si="160"/>
        <v/>
      </c>
      <c r="AB233" s="250" t="str">
        <f t="shared" si="161"/>
        <v/>
      </c>
      <c r="AC233" s="251" t="str">
        <f t="shared" si="162"/>
        <v/>
      </c>
      <c r="AD233" s="252" t="str">
        <f>IF(OR(C233="",D233=""),"",IF(OR(10&lt;=S233,2.2&lt;F233),リスト!$B$3,IF(OR(D233=リスト!$A$2,F233&lt;0.9,S233&lt;=1.5),リスト!$B$4,リスト!$B$2)))</f>
        <v/>
      </c>
      <c r="AE233" s="253" t="str">
        <f>IF(OR(C233="",AD233=""),"",IF(N233="",リスト!$C$2,リスト!$C$3))</f>
        <v/>
      </c>
      <c r="AF233" s="254" t="str">
        <f>IF(OR(C233="",AD233=""),"",IF(D233&lt;=リスト!$A$5,リスト!$D$2,IF(D233=リスト!$A$6,リスト!$D$3,IF(D233=リスト!$A$7,リスト!$D$4,""))))</f>
        <v/>
      </c>
      <c r="AG233" s="255" t="str" cm="1">
        <f t="array" ref="AG233">IFERROR(INDEX(加味率リスト!$A$2:$J$25,MATCH(D233&amp;AF233,加味率リスト!$A$2:$A$25&amp;加味率リスト!$B$2:$B$25,0),10),"")</f>
        <v/>
      </c>
      <c r="AH233" s="256" t="str">
        <f>IF(S233="","",IF(S233&lt;3,リスト!$E$3,IF(S233&lt;5,リスト!$E$4,IF(S233&lt;7,リスト!$E$5,リスト!$E$6))))</f>
        <v/>
      </c>
      <c r="AI233" s="192" t="str">
        <f t="shared" si="163"/>
        <v/>
      </c>
      <c r="AJ233" s="193" t="str">
        <f t="shared" si="164"/>
        <v/>
      </c>
      <c r="AK233" s="141" t="str">
        <f t="shared" si="165"/>
        <v/>
      </c>
      <c r="AL233" s="194" t="str">
        <f>IFERROR(IF(AD233="","",IF(AE233=リスト!$C$2,"－",ROUND((3.142/4*E233^2*(N233+K233+J233+I233+H233)-3.142/4*(0.82^2*H233+(0.82^2+G233^2)/2*J233+G233^2*K233+(G233^2+E233^2)/2*N233))*(U233*V233+(R233-U233)*W233)/R233,2))),"")</f>
        <v/>
      </c>
      <c r="AM233" s="195" t="str">
        <f>IFERROR(IF(AD233="","",IF(AE233=リスト!$C$2,T233,T233+AL233)),"")</f>
        <v/>
      </c>
      <c r="AN233" s="195" t="str">
        <f>IFERROR(IF(AD233="","",IF(AE233=リスト!$C$2,3.142*E233*U233*AA233*V233*U233/2*TAN(X233/180*3.142),3.142*G233*U233*AA233*V233*U233/2*TAN(X233/180*3.142))),"")</f>
        <v/>
      </c>
      <c r="AO233" s="196" t="str">
        <f t="shared" si="127"/>
        <v/>
      </c>
      <c r="AP233" s="196" t="str">
        <f>IFERROR(IF(AE233=リスト!$C$2,(1-3.142*(E233/((E233+1)*2))^2)*(R233-(1-V233/(Z233+AC233*(W233-Z233)))*U233-(AN233+AM233)/(3.142*(Z233+AC233*(W233-Z233)))*(2/E233)^2)*100,AW233*(AX233-AY233)*100),"")</f>
        <v/>
      </c>
      <c r="AQ233" s="197" t="str">
        <f t="shared" si="128"/>
        <v/>
      </c>
      <c r="AR233" s="195" t="str">
        <f t="shared" si="129"/>
        <v/>
      </c>
      <c r="AS233" s="195" t="str">
        <f t="shared" si="130"/>
        <v/>
      </c>
      <c r="AT233" s="195" t="str">
        <f t="shared" si="131"/>
        <v/>
      </c>
      <c r="AU233" s="193" t="str">
        <f t="shared" si="132"/>
        <v/>
      </c>
      <c r="AV233" s="193" t="str">
        <f>IF(OR(AD233=リスト!$B$3,AD233=リスト!$B$5,許容浮上量&lt;AP233),AD233,リスト!$B$5)</f>
        <v/>
      </c>
      <c r="AW233" s="198" t="str">
        <f t="shared" si="133"/>
        <v/>
      </c>
      <c r="AX233" s="199" t="str">
        <f t="shared" si="134"/>
        <v/>
      </c>
      <c r="AY233" s="205" t="str">
        <f t="shared" si="135"/>
        <v/>
      </c>
      <c r="AZ233" s="204" t="str">
        <f>IF(OR(BO233=リスト!$B$3,BO233=リスト!$B$5,BO233=""),"","10^-2")</f>
        <v/>
      </c>
      <c r="BA233" s="200" t="str">
        <f>IF(OR(BO233=リスト!$B$3,BO233=リスト!$B$5,BO233=""),"",2)</f>
        <v/>
      </c>
      <c r="BB233" s="195" t="str">
        <f>IFERROR(IF(OR(BO233=リスト!$B$3,BO233=リスト!$B$5,BO233=""),"",V233*U233+(R233-U233)/2*(W233-Z233)),"")</f>
        <v/>
      </c>
      <c r="BC233" s="195" t="str">
        <f>IF(OR(BO233=リスト!$B$3,BO233=リスト!$B$5,BO233=""),"",40)</f>
        <v/>
      </c>
      <c r="BD233" s="195" t="str">
        <f t="shared" si="136"/>
        <v/>
      </c>
      <c r="BE233" s="195" t="str">
        <f t="shared" si="137"/>
        <v/>
      </c>
      <c r="BF233" s="195" t="str">
        <f t="shared" si="138"/>
        <v/>
      </c>
      <c r="BG233" s="195" t="str">
        <f>IF(OR(BO233=リスト!$B$3,BO233=リスト!$B$5,BO233=""),"",0.6)</f>
        <v/>
      </c>
      <c r="BH233" s="201" t="str">
        <f>IF(OR(BO233=リスト!$B$3,BO233=リスト!$B$5,BO233=""),"",AG233)</f>
        <v/>
      </c>
      <c r="BI233" s="195" t="str">
        <f>IF(OR(BO233=リスト!$B$3,BO233=リスト!$B$5,BO233=""),"",AM233)</f>
        <v/>
      </c>
      <c r="BJ233" s="195" t="str">
        <f>IF(OR(BO233=リスト!$B$3,BO233=リスト!$B$5,BO233=""),"",AN233)</f>
        <v/>
      </c>
      <c r="BK233" s="202" t="str">
        <f>IFERROR(IF(BM233=リスト!$C$2,(1-3.142*(E233/(2*(E233+1)))^2)*(R233-(1-AG233*V233/(Z233+AG233*BG233*(W233-Z233)))*U233-(AN233+AM233)/(3.142*(Z233+AG233*BG233*(W233-Z233)))*(2/E233)^2)*100,(AW233*(BV233-BX233)*100)),"")</f>
        <v/>
      </c>
      <c r="BL233" s="202" t="str">
        <f>IFERROR(IF(BM233=リスト!$C$2,(1-3.142*(E233/(2*(E233+1)))^2)*(R233-(1-AG233*V233/(Z233+AG233*BG233*(W233-Z233)))*U233-(AN233+BF233+AM233)/(3.142*(Z233+AG233*BG233*(W233-Z233)))*(2/E233)^2)*100,(AW233*(BV233-BW233)*100)),"")</f>
        <v/>
      </c>
      <c r="BM233" s="193" t="str">
        <f>IF(OR(BO233=リスト!$B$3,BO233=リスト!$B$5),"",AU233)</f>
        <v/>
      </c>
      <c r="BN233" s="196" t="str">
        <f>IF(OR(BO233=リスト!$B$3,BO233=リスト!$B$5),"",AF233)</f>
        <v/>
      </c>
      <c r="BO233" s="193" t="str">
        <f t="shared" si="139"/>
        <v/>
      </c>
      <c r="BP233" s="193" t="str">
        <f>IF(OR(BO233=リスト!$B$3,BO233=リスト!$B$5,BO233=""),"",IF(許容浮上量+1&lt;=BK233,リスト!$F$2,リスト!$F$3))</f>
        <v/>
      </c>
      <c r="BQ233" s="202" t="str">
        <f>IF(OR(BO233=リスト!$B$3,BO233=リスト!$B$5,BO233=""),"",20)</f>
        <v/>
      </c>
      <c r="BR233" s="195" t="str">
        <f t="shared" si="140"/>
        <v/>
      </c>
      <c r="BS233" s="195" t="str">
        <f t="shared" si="141"/>
        <v/>
      </c>
      <c r="BT233" s="198" t="str">
        <f t="shared" si="142"/>
        <v/>
      </c>
      <c r="BU233" s="198" t="str">
        <f t="shared" si="143"/>
        <v/>
      </c>
      <c r="BV233" s="198" t="str">
        <f t="shared" si="144"/>
        <v/>
      </c>
      <c r="BW233" s="198" t="str">
        <f t="shared" si="145"/>
        <v/>
      </c>
      <c r="BX233" s="205" t="str">
        <f t="shared" si="146"/>
        <v/>
      </c>
      <c r="BY233" s="206" t="str">
        <f>IFERROR(IF(CC233=リスト!$C$2,(CH233-BZ233/(100*CG233))/CI233*CJ233-AN233-AM233,(CH233-BZ233/(100*AW233))/CI233*CJ233-AN233-AM233),"")</f>
        <v/>
      </c>
      <c r="BZ233" s="196" t="str">
        <f>IF(OR(CE233=リスト!$B$3,CE233=リスト!$B$5,CF233=リスト!$F$3,CE233=""),"",許容浮上量)</f>
        <v/>
      </c>
      <c r="CA233" s="198" t="str">
        <f>IF(OR(CE233=リスト!$B$3,CE233=リスト!$B$5,CF233=リスト!$F$3,CE233=""),"",CK233)</f>
        <v/>
      </c>
      <c r="CB233" s="196" t="str">
        <f t="shared" si="147"/>
        <v/>
      </c>
      <c r="CC233" s="193" t="str">
        <f>IF(OR(CE233=リスト!$B$3,CE233=リスト!$B$5,CF233=リスト!$F$3,CE233=""),"",BM233)</f>
        <v/>
      </c>
      <c r="CD233" s="196" t="str">
        <f>IF(OR(CE233=リスト!$B$3,CE233=リスト!$B$5,CF233=リスト!$F$3,CE233=""),"",AH233)</f>
        <v/>
      </c>
      <c r="CE233" s="193" t="str">
        <f t="shared" si="166"/>
        <v/>
      </c>
      <c r="CF233" s="193" t="str">
        <f t="shared" si="167"/>
        <v/>
      </c>
      <c r="CG233" s="198" t="str">
        <f t="shared" si="148"/>
        <v/>
      </c>
      <c r="CH233" s="198" t="str">
        <f t="shared" si="149"/>
        <v/>
      </c>
      <c r="CI233" s="198" t="str">
        <f t="shared" si="150"/>
        <v/>
      </c>
      <c r="CJ233" s="198" t="str">
        <f t="shared" si="151"/>
        <v/>
      </c>
      <c r="CK233" s="205" t="str">
        <f t="shared" si="152"/>
        <v/>
      </c>
      <c r="CL233" s="204" t="str">
        <f>IF(AND(CE233=リスト!$B$4,CF233=リスト!$F$2),リスト!$B$3,CE233)</f>
        <v/>
      </c>
      <c r="CM233" s="193" t="str">
        <f>IF(CL233=リスト!$B$3,"",IF(CL233=リスト!$B$5,"("&amp;リスト!$F$3&amp;")",CF233))</f>
        <v/>
      </c>
      <c r="CN233" s="196" t="str">
        <f>IF(CL233=リスト!$B$3,"",AF233)</f>
        <v/>
      </c>
      <c r="CO233" s="196" t="str">
        <f>IF(OR(CL233=リスト!$B$3,CL233=リスト!$B$5,CL233=リスト!$B$4),"",CD233)</f>
        <v/>
      </c>
      <c r="CP233" s="196" t="str">
        <f>IF(OR(CL233=リスト!$B$3,CL233=リスト!$B$5),"",IF(CB233&lt;40,40,CB233))</f>
        <v/>
      </c>
      <c r="CQ233" s="203" t="str">
        <f>IF(CL233=リスト!$B$5,リスト!$G$2,"")</f>
        <v/>
      </c>
    </row>
    <row r="234" spans="2:95" ht="26.25" customHeight="1">
      <c r="B234" s="243">
        <v>171</v>
      </c>
      <c r="C234" s="244"/>
      <c r="D234" s="245"/>
      <c r="E234" s="246"/>
      <c r="F234" s="246"/>
      <c r="G234" s="247" t="str">
        <f>IF(AE234=リスト!$C$2,"－",IF(AE234=リスト!$C$3,1.05,""))</f>
        <v/>
      </c>
      <c r="H234" s="246"/>
      <c r="I234" s="246"/>
      <c r="J234" s="246"/>
      <c r="K234" s="246"/>
      <c r="L234" s="246"/>
      <c r="M234" s="246"/>
      <c r="N234" s="246"/>
      <c r="O234" s="246"/>
      <c r="P234" s="246"/>
      <c r="Q234" s="246"/>
      <c r="R234" s="248">
        <f t="shared" si="153"/>
        <v>0</v>
      </c>
      <c r="S234" s="247" t="str">
        <f t="shared" si="154"/>
        <v/>
      </c>
      <c r="T234" s="247"/>
      <c r="U234" s="247"/>
      <c r="V234" s="245" t="str">
        <f t="shared" si="155"/>
        <v/>
      </c>
      <c r="W234" s="245" t="str">
        <f t="shared" si="156"/>
        <v/>
      </c>
      <c r="X234" s="245" t="str">
        <f t="shared" si="157"/>
        <v/>
      </c>
      <c r="Y234" s="245" t="str">
        <f t="shared" si="158"/>
        <v/>
      </c>
      <c r="Z234" s="249" t="str">
        <f t="shared" si="159"/>
        <v/>
      </c>
      <c r="AA234" s="250" t="str">
        <f t="shared" si="160"/>
        <v/>
      </c>
      <c r="AB234" s="250" t="str">
        <f t="shared" si="161"/>
        <v/>
      </c>
      <c r="AC234" s="251" t="str">
        <f t="shared" si="162"/>
        <v/>
      </c>
      <c r="AD234" s="252" t="str">
        <f>IF(OR(C234="",D234=""),"",IF(OR(10&lt;=S234,2.2&lt;F234),リスト!$B$3,IF(OR(D234=リスト!$A$2,F234&lt;0.9,S234&lt;=1.5),リスト!$B$4,リスト!$B$2)))</f>
        <v/>
      </c>
      <c r="AE234" s="253" t="str">
        <f>IF(OR(C234="",AD234=""),"",IF(N234="",リスト!$C$2,リスト!$C$3))</f>
        <v/>
      </c>
      <c r="AF234" s="254" t="str">
        <f>IF(OR(C234="",AD234=""),"",IF(D234&lt;=リスト!$A$5,リスト!$D$2,IF(D234=リスト!$A$6,リスト!$D$3,IF(D234=リスト!$A$7,リスト!$D$4,""))))</f>
        <v/>
      </c>
      <c r="AG234" s="255" t="str" cm="1">
        <f t="array" ref="AG234">IFERROR(INDEX(加味率リスト!$A$2:$J$25,MATCH(D234&amp;AF234,加味率リスト!$A$2:$A$25&amp;加味率リスト!$B$2:$B$25,0),10),"")</f>
        <v/>
      </c>
      <c r="AH234" s="256" t="str">
        <f>IF(S234="","",IF(S234&lt;3,リスト!$E$3,IF(S234&lt;5,リスト!$E$4,IF(S234&lt;7,リスト!$E$5,リスト!$E$6))))</f>
        <v/>
      </c>
      <c r="AI234" s="192" t="str">
        <f t="shared" si="163"/>
        <v/>
      </c>
      <c r="AJ234" s="193" t="str">
        <f t="shared" si="164"/>
        <v/>
      </c>
      <c r="AK234" s="141" t="str">
        <f t="shared" si="165"/>
        <v/>
      </c>
      <c r="AL234" s="194" t="str">
        <f>IFERROR(IF(AD234="","",IF(AE234=リスト!$C$2,"－",ROUND((3.142/4*E234^2*(N234+K234+J234+I234+H234)-3.142/4*(0.82^2*H234+(0.82^2+G234^2)/2*J234+G234^2*K234+(G234^2+E234^2)/2*N234))*(U234*V234+(R234-U234)*W234)/R234,2))),"")</f>
        <v/>
      </c>
      <c r="AM234" s="195" t="str">
        <f>IFERROR(IF(AD234="","",IF(AE234=リスト!$C$2,T234,T234+AL234)),"")</f>
        <v/>
      </c>
      <c r="AN234" s="195" t="str">
        <f>IFERROR(IF(AD234="","",IF(AE234=リスト!$C$2,3.142*E234*U234*AA234*V234*U234/2*TAN(X234/180*3.142),3.142*G234*U234*AA234*V234*U234/2*TAN(X234/180*3.142))),"")</f>
        <v/>
      </c>
      <c r="AO234" s="196" t="str">
        <f t="shared" si="127"/>
        <v/>
      </c>
      <c r="AP234" s="196" t="str">
        <f>IFERROR(IF(AE234=リスト!$C$2,(1-3.142*(E234/((E234+1)*2))^2)*(R234-(1-V234/(Z234+AC234*(W234-Z234)))*U234-(AN234+AM234)/(3.142*(Z234+AC234*(W234-Z234)))*(2/E234)^2)*100,AW234*(AX234-AY234)*100),"")</f>
        <v/>
      </c>
      <c r="AQ234" s="197" t="str">
        <f t="shared" si="128"/>
        <v/>
      </c>
      <c r="AR234" s="195" t="str">
        <f t="shared" si="129"/>
        <v/>
      </c>
      <c r="AS234" s="195" t="str">
        <f t="shared" si="130"/>
        <v/>
      </c>
      <c r="AT234" s="195" t="str">
        <f t="shared" si="131"/>
        <v/>
      </c>
      <c r="AU234" s="193" t="str">
        <f t="shared" si="132"/>
        <v/>
      </c>
      <c r="AV234" s="193" t="str">
        <f>IF(OR(AD234=リスト!$B$3,AD234=リスト!$B$5,許容浮上量&lt;AP234),AD234,リスト!$B$5)</f>
        <v/>
      </c>
      <c r="AW234" s="198" t="str">
        <f t="shared" si="133"/>
        <v/>
      </c>
      <c r="AX234" s="199" t="str">
        <f t="shared" si="134"/>
        <v/>
      </c>
      <c r="AY234" s="205" t="str">
        <f t="shared" si="135"/>
        <v/>
      </c>
      <c r="AZ234" s="204" t="str">
        <f>IF(OR(BO234=リスト!$B$3,BO234=リスト!$B$5,BO234=""),"","10^-2")</f>
        <v/>
      </c>
      <c r="BA234" s="200" t="str">
        <f>IF(OR(BO234=リスト!$B$3,BO234=リスト!$B$5,BO234=""),"",2)</f>
        <v/>
      </c>
      <c r="BB234" s="195" t="str">
        <f>IFERROR(IF(OR(BO234=リスト!$B$3,BO234=リスト!$B$5,BO234=""),"",V234*U234+(R234-U234)/2*(W234-Z234)),"")</f>
        <v/>
      </c>
      <c r="BC234" s="195" t="str">
        <f>IF(OR(BO234=リスト!$B$3,BO234=リスト!$B$5,BO234=""),"",40)</f>
        <v/>
      </c>
      <c r="BD234" s="195" t="str">
        <f t="shared" si="136"/>
        <v/>
      </c>
      <c r="BE234" s="195" t="str">
        <f t="shared" si="137"/>
        <v/>
      </c>
      <c r="BF234" s="195" t="str">
        <f t="shared" si="138"/>
        <v/>
      </c>
      <c r="BG234" s="195" t="str">
        <f>IF(OR(BO234=リスト!$B$3,BO234=リスト!$B$5,BO234=""),"",0.6)</f>
        <v/>
      </c>
      <c r="BH234" s="201" t="str">
        <f>IF(OR(BO234=リスト!$B$3,BO234=リスト!$B$5,BO234=""),"",AG234)</f>
        <v/>
      </c>
      <c r="BI234" s="195" t="str">
        <f>IF(OR(BO234=リスト!$B$3,BO234=リスト!$B$5,BO234=""),"",AM234)</f>
        <v/>
      </c>
      <c r="BJ234" s="195" t="str">
        <f>IF(OR(BO234=リスト!$B$3,BO234=リスト!$B$5,BO234=""),"",AN234)</f>
        <v/>
      </c>
      <c r="BK234" s="202" t="str">
        <f>IFERROR(IF(BM234=リスト!$C$2,(1-3.142*(E234/(2*(E234+1)))^2)*(R234-(1-AG234*V234/(Z234+AG234*BG234*(W234-Z234)))*U234-(AN234+AM234)/(3.142*(Z234+AG234*BG234*(W234-Z234)))*(2/E234)^2)*100,(AW234*(BV234-BX234)*100)),"")</f>
        <v/>
      </c>
      <c r="BL234" s="202" t="str">
        <f>IFERROR(IF(BM234=リスト!$C$2,(1-3.142*(E234/(2*(E234+1)))^2)*(R234-(1-AG234*V234/(Z234+AG234*BG234*(W234-Z234)))*U234-(AN234+BF234+AM234)/(3.142*(Z234+AG234*BG234*(W234-Z234)))*(2/E234)^2)*100,(AW234*(BV234-BW234)*100)),"")</f>
        <v/>
      </c>
      <c r="BM234" s="193" t="str">
        <f>IF(OR(BO234=リスト!$B$3,BO234=リスト!$B$5),"",AU234)</f>
        <v/>
      </c>
      <c r="BN234" s="196" t="str">
        <f>IF(OR(BO234=リスト!$B$3,BO234=リスト!$B$5),"",AF234)</f>
        <v/>
      </c>
      <c r="BO234" s="193" t="str">
        <f t="shared" si="139"/>
        <v/>
      </c>
      <c r="BP234" s="193" t="str">
        <f>IF(OR(BO234=リスト!$B$3,BO234=リスト!$B$5,BO234=""),"",IF(許容浮上量+1&lt;=BK234,リスト!$F$2,リスト!$F$3))</f>
        <v/>
      </c>
      <c r="BQ234" s="202" t="str">
        <f>IF(OR(BO234=リスト!$B$3,BO234=リスト!$B$5,BO234=""),"",20)</f>
        <v/>
      </c>
      <c r="BR234" s="195" t="str">
        <f t="shared" si="140"/>
        <v/>
      </c>
      <c r="BS234" s="195" t="str">
        <f t="shared" si="141"/>
        <v/>
      </c>
      <c r="BT234" s="198" t="str">
        <f t="shared" si="142"/>
        <v/>
      </c>
      <c r="BU234" s="198" t="str">
        <f t="shared" si="143"/>
        <v/>
      </c>
      <c r="BV234" s="198" t="str">
        <f t="shared" si="144"/>
        <v/>
      </c>
      <c r="BW234" s="198" t="str">
        <f t="shared" si="145"/>
        <v/>
      </c>
      <c r="BX234" s="205" t="str">
        <f t="shared" si="146"/>
        <v/>
      </c>
      <c r="BY234" s="206" t="str">
        <f>IFERROR(IF(CC234=リスト!$C$2,(CH234-BZ234/(100*CG234))/CI234*CJ234-AN234-AM234,(CH234-BZ234/(100*AW234))/CI234*CJ234-AN234-AM234),"")</f>
        <v/>
      </c>
      <c r="BZ234" s="196" t="str">
        <f>IF(OR(CE234=リスト!$B$3,CE234=リスト!$B$5,CF234=リスト!$F$3,CE234=""),"",許容浮上量)</f>
        <v/>
      </c>
      <c r="CA234" s="198" t="str">
        <f>IF(OR(CE234=リスト!$B$3,CE234=リスト!$B$5,CF234=リスト!$F$3,CE234=""),"",CK234)</f>
        <v/>
      </c>
      <c r="CB234" s="196" t="str">
        <f t="shared" si="147"/>
        <v/>
      </c>
      <c r="CC234" s="193" t="str">
        <f>IF(OR(CE234=リスト!$B$3,CE234=リスト!$B$5,CF234=リスト!$F$3,CE234=""),"",BM234)</f>
        <v/>
      </c>
      <c r="CD234" s="196" t="str">
        <f>IF(OR(CE234=リスト!$B$3,CE234=リスト!$B$5,CF234=リスト!$F$3,CE234=""),"",AH234)</f>
        <v/>
      </c>
      <c r="CE234" s="193" t="str">
        <f t="shared" si="166"/>
        <v/>
      </c>
      <c r="CF234" s="193" t="str">
        <f t="shared" si="167"/>
        <v/>
      </c>
      <c r="CG234" s="198" t="str">
        <f t="shared" si="148"/>
        <v/>
      </c>
      <c r="CH234" s="198" t="str">
        <f t="shared" si="149"/>
        <v/>
      </c>
      <c r="CI234" s="198" t="str">
        <f t="shared" si="150"/>
        <v/>
      </c>
      <c r="CJ234" s="198" t="str">
        <f t="shared" si="151"/>
        <v/>
      </c>
      <c r="CK234" s="205" t="str">
        <f t="shared" si="152"/>
        <v/>
      </c>
      <c r="CL234" s="204" t="str">
        <f>IF(AND(CE234=リスト!$B$4,CF234=リスト!$F$2),リスト!$B$3,CE234)</f>
        <v/>
      </c>
      <c r="CM234" s="193" t="str">
        <f>IF(CL234=リスト!$B$3,"",IF(CL234=リスト!$B$5,"("&amp;リスト!$F$3&amp;")",CF234))</f>
        <v/>
      </c>
      <c r="CN234" s="196" t="str">
        <f>IF(CL234=リスト!$B$3,"",AF234)</f>
        <v/>
      </c>
      <c r="CO234" s="196" t="str">
        <f>IF(OR(CL234=リスト!$B$3,CL234=リスト!$B$5,CL234=リスト!$B$4),"",CD234)</f>
        <v/>
      </c>
      <c r="CP234" s="196" t="str">
        <f>IF(OR(CL234=リスト!$B$3,CL234=リスト!$B$5),"",IF(CB234&lt;40,40,CB234))</f>
        <v/>
      </c>
      <c r="CQ234" s="203" t="str">
        <f>IF(CL234=リスト!$B$5,リスト!$G$2,"")</f>
        <v/>
      </c>
    </row>
    <row r="235" spans="2:95" ht="26.25" customHeight="1">
      <c r="B235" s="243">
        <v>172</v>
      </c>
      <c r="C235" s="244"/>
      <c r="D235" s="245"/>
      <c r="E235" s="246"/>
      <c r="F235" s="246"/>
      <c r="G235" s="247" t="str">
        <f>IF(AE235=リスト!$C$2,"－",IF(AE235=リスト!$C$3,1.05,""))</f>
        <v/>
      </c>
      <c r="H235" s="246"/>
      <c r="I235" s="246"/>
      <c r="J235" s="246"/>
      <c r="K235" s="246"/>
      <c r="L235" s="246"/>
      <c r="M235" s="246"/>
      <c r="N235" s="246"/>
      <c r="O235" s="246"/>
      <c r="P235" s="246"/>
      <c r="Q235" s="246"/>
      <c r="R235" s="248">
        <f t="shared" si="153"/>
        <v>0</v>
      </c>
      <c r="S235" s="247" t="str">
        <f t="shared" si="154"/>
        <v/>
      </c>
      <c r="T235" s="247"/>
      <c r="U235" s="247"/>
      <c r="V235" s="245" t="str">
        <f t="shared" si="155"/>
        <v/>
      </c>
      <c r="W235" s="245" t="str">
        <f t="shared" si="156"/>
        <v/>
      </c>
      <c r="X235" s="245" t="str">
        <f t="shared" si="157"/>
        <v/>
      </c>
      <c r="Y235" s="245" t="str">
        <f t="shared" si="158"/>
        <v/>
      </c>
      <c r="Z235" s="249" t="str">
        <f t="shared" si="159"/>
        <v/>
      </c>
      <c r="AA235" s="250" t="str">
        <f t="shared" si="160"/>
        <v/>
      </c>
      <c r="AB235" s="250" t="str">
        <f t="shared" si="161"/>
        <v/>
      </c>
      <c r="AC235" s="251" t="str">
        <f t="shared" si="162"/>
        <v/>
      </c>
      <c r="AD235" s="252" t="str">
        <f>IF(OR(C235="",D235=""),"",IF(OR(10&lt;=S235,2.2&lt;F235),リスト!$B$3,IF(OR(D235=リスト!$A$2,F235&lt;0.9,S235&lt;=1.5),リスト!$B$4,リスト!$B$2)))</f>
        <v/>
      </c>
      <c r="AE235" s="253" t="str">
        <f>IF(OR(C235="",AD235=""),"",IF(N235="",リスト!$C$2,リスト!$C$3))</f>
        <v/>
      </c>
      <c r="AF235" s="254" t="str">
        <f>IF(OR(C235="",AD235=""),"",IF(D235&lt;=リスト!$A$5,リスト!$D$2,IF(D235=リスト!$A$6,リスト!$D$3,IF(D235=リスト!$A$7,リスト!$D$4,""))))</f>
        <v/>
      </c>
      <c r="AG235" s="255" t="str" cm="1">
        <f t="array" ref="AG235">IFERROR(INDEX(加味率リスト!$A$2:$J$25,MATCH(D235&amp;AF235,加味率リスト!$A$2:$A$25&amp;加味率リスト!$B$2:$B$25,0),10),"")</f>
        <v/>
      </c>
      <c r="AH235" s="256" t="str">
        <f>IF(S235="","",IF(S235&lt;3,リスト!$E$3,IF(S235&lt;5,リスト!$E$4,IF(S235&lt;7,リスト!$E$5,リスト!$E$6))))</f>
        <v/>
      </c>
      <c r="AI235" s="192" t="str">
        <f t="shared" si="163"/>
        <v/>
      </c>
      <c r="AJ235" s="193" t="str">
        <f t="shared" si="164"/>
        <v/>
      </c>
      <c r="AK235" s="141" t="str">
        <f t="shared" si="165"/>
        <v/>
      </c>
      <c r="AL235" s="194" t="str">
        <f>IFERROR(IF(AD235="","",IF(AE235=リスト!$C$2,"－",ROUND((3.142/4*E235^2*(N235+K235+J235+I235+H235)-3.142/4*(0.82^2*H235+(0.82^2+G235^2)/2*J235+G235^2*K235+(G235^2+E235^2)/2*N235))*(U235*V235+(R235-U235)*W235)/R235,2))),"")</f>
        <v/>
      </c>
      <c r="AM235" s="195" t="str">
        <f>IFERROR(IF(AD235="","",IF(AE235=リスト!$C$2,T235,T235+AL235)),"")</f>
        <v/>
      </c>
      <c r="AN235" s="195" t="str">
        <f>IFERROR(IF(AD235="","",IF(AE235=リスト!$C$2,3.142*E235*U235*AA235*V235*U235/2*TAN(X235/180*3.142),3.142*G235*U235*AA235*V235*U235/2*TAN(X235/180*3.142))),"")</f>
        <v/>
      </c>
      <c r="AO235" s="196" t="str">
        <f t="shared" si="127"/>
        <v/>
      </c>
      <c r="AP235" s="196" t="str">
        <f>IFERROR(IF(AE235=リスト!$C$2,(1-3.142*(E235/((E235+1)*2))^2)*(R235-(1-V235/(Z235+AC235*(W235-Z235)))*U235-(AN235+AM235)/(3.142*(Z235+AC235*(W235-Z235)))*(2/E235)^2)*100,AW235*(AX235-AY235)*100),"")</f>
        <v/>
      </c>
      <c r="AQ235" s="197" t="str">
        <f t="shared" si="128"/>
        <v/>
      </c>
      <c r="AR235" s="195" t="str">
        <f t="shared" si="129"/>
        <v/>
      </c>
      <c r="AS235" s="195" t="str">
        <f t="shared" si="130"/>
        <v/>
      </c>
      <c r="AT235" s="195" t="str">
        <f t="shared" si="131"/>
        <v/>
      </c>
      <c r="AU235" s="193" t="str">
        <f t="shared" si="132"/>
        <v/>
      </c>
      <c r="AV235" s="193" t="str">
        <f>IF(OR(AD235=リスト!$B$3,AD235=リスト!$B$5,許容浮上量&lt;AP235),AD235,リスト!$B$5)</f>
        <v/>
      </c>
      <c r="AW235" s="198" t="str">
        <f t="shared" si="133"/>
        <v/>
      </c>
      <c r="AX235" s="199" t="str">
        <f t="shared" si="134"/>
        <v/>
      </c>
      <c r="AY235" s="205" t="str">
        <f t="shared" si="135"/>
        <v/>
      </c>
      <c r="AZ235" s="204" t="str">
        <f>IF(OR(BO235=リスト!$B$3,BO235=リスト!$B$5,BO235=""),"","10^-2")</f>
        <v/>
      </c>
      <c r="BA235" s="200" t="str">
        <f>IF(OR(BO235=リスト!$B$3,BO235=リスト!$B$5,BO235=""),"",2)</f>
        <v/>
      </c>
      <c r="BB235" s="195" t="str">
        <f>IFERROR(IF(OR(BO235=リスト!$B$3,BO235=リスト!$B$5,BO235=""),"",V235*U235+(R235-U235)/2*(W235-Z235)),"")</f>
        <v/>
      </c>
      <c r="BC235" s="195" t="str">
        <f>IF(OR(BO235=リスト!$B$3,BO235=リスト!$B$5,BO235=""),"",40)</f>
        <v/>
      </c>
      <c r="BD235" s="195" t="str">
        <f t="shared" si="136"/>
        <v/>
      </c>
      <c r="BE235" s="195" t="str">
        <f t="shared" si="137"/>
        <v/>
      </c>
      <c r="BF235" s="195" t="str">
        <f t="shared" si="138"/>
        <v/>
      </c>
      <c r="BG235" s="195" t="str">
        <f>IF(OR(BO235=リスト!$B$3,BO235=リスト!$B$5,BO235=""),"",0.6)</f>
        <v/>
      </c>
      <c r="BH235" s="201" t="str">
        <f>IF(OR(BO235=リスト!$B$3,BO235=リスト!$B$5,BO235=""),"",AG235)</f>
        <v/>
      </c>
      <c r="BI235" s="195" t="str">
        <f>IF(OR(BO235=リスト!$B$3,BO235=リスト!$B$5,BO235=""),"",AM235)</f>
        <v/>
      </c>
      <c r="BJ235" s="195" t="str">
        <f>IF(OR(BO235=リスト!$B$3,BO235=リスト!$B$5,BO235=""),"",AN235)</f>
        <v/>
      </c>
      <c r="BK235" s="202" t="str">
        <f>IFERROR(IF(BM235=リスト!$C$2,(1-3.142*(E235/(2*(E235+1)))^2)*(R235-(1-AG235*V235/(Z235+AG235*BG235*(W235-Z235)))*U235-(AN235+AM235)/(3.142*(Z235+AG235*BG235*(W235-Z235)))*(2/E235)^2)*100,(AW235*(BV235-BX235)*100)),"")</f>
        <v/>
      </c>
      <c r="BL235" s="202" t="str">
        <f>IFERROR(IF(BM235=リスト!$C$2,(1-3.142*(E235/(2*(E235+1)))^2)*(R235-(1-AG235*V235/(Z235+AG235*BG235*(W235-Z235)))*U235-(AN235+BF235+AM235)/(3.142*(Z235+AG235*BG235*(W235-Z235)))*(2/E235)^2)*100,(AW235*(BV235-BW235)*100)),"")</f>
        <v/>
      </c>
      <c r="BM235" s="193" t="str">
        <f>IF(OR(BO235=リスト!$B$3,BO235=リスト!$B$5),"",AU235)</f>
        <v/>
      </c>
      <c r="BN235" s="196" t="str">
        <f>IF(OR(BO235=リスト!$B$3,BO235=リスト!$B$5),"",AF235)</f>
        <v/>
      </c>
      <c r="BO235" s="193" t="str">
        <f t="shared" si="139"/>
        <v/>
      </c>
      <c r="BP235" s="193" t="str">
        <f>IF(OR(BO235=リスト!$B$3,BO235=リスト!$B$5,BO235=""),"",IF(許容浮上量+1&lt;=BK235,リスト!$F$2,リスト!$F$3))</f>
        <v/>
      </c>
      <c r="BQ235" s="202" t="str">
        <f>IF(OR(BO235=リスト!$B$3,BO235=リスト!$B$5,BO235=""),"",20)</f>
        <v/>
      </c>
      <c r="BR235" s="195" t="str">
        <f t="shared" si="140"/>
        <v/>
      </c>
      <c r="BS235" s="195" t="str">
        <f t="shared" si="141"/>
        <v/>
      </c>
      <c r="BT235" s="198" t="str">
        <f t="shared" si="142"/>
        <v/>
      </c>
      <c r="BU235" s="198" t="str">
        <f t="shared" si="143"/>
        <v/>
      </c>
      <c r="BV235" s="198" t="str">
        <f t="shared" si="144"/>
        <v/>
      </c>
      <c r="BW235" s="198" t="str">
        <f t="shared" si="145"/>
        <v/>
      </c>
      <c r="BX235" s="205" t="str">
        <f t="shared" si="146"/>
        <v/>
      </c>
      <c r="BY235" s="206" t="str">
        <f>IFERROR(IF(CC235=リスト!$C$2,(CH235-BZ235/(100*CG235))/CI235*CJ235-AN235-AM235,(CH235-BZ235/(100*AW235))/CI235*CJ235-AN235-AM235),"")</f>
        <v/>
      </c>
      <c r="BZ235" s="196" t="str">
        <f>IF(OR(CE235=リスト!$B$3,CE235=リスト!$B$5,CF235=リスト!$F$3,CE235=""),"",許容浮上量)</f>
        <v/>
      </c>
      <c r="CA235" s="198" t="str">
        <f>IF(OR(CE235=リスト!$B$3,CE235=リスト!$B$5,CF235=リスト!$F$3,CE235=""),"",CK235)</f>
        <v/>
      </c>
      <c r="CB235" s="196" t="str">
        <f t="shared" si="147"/>
        <v/>
      </c>
      <c r="CC235" s="193" t="str">
        <f>IF(OR(CE235=リスト!$B$3,CE235=リスト!$B$5,CF235=リスト!$F$3,CE235=""),"",BM235)</f>
        <v/>
      </c>
      <c r="CD235" s="196" t="str">
        <f>IF(OR(CE235=リスト!$B$3,CE235=リスト!$B$5,CF235=リスト!$F$3,CE235=""),"",AH235)</f>
        <v/>
      </c>
      <c r="CE235" s="193" t="str">
        <f t="shared" si="166"/>
        <v/>
      </c>
      <c r="CF235" s="193" t="str">
        <f t="shared" si="167"/>
        <v/>
      </c>
      <c r="CG235" s="198" t="str">
        <f t="shared" si="148"/>
        <v/>
      </c>
      <c r="CH235" s="198" t="str">
        <f t="shared" si="149"/>
        <v/>
      </c>
      <c r="CI235" s="198" t="str">
        <f t="shared" si="150"/>
        <v/>
      </c>
      <c r="CJ235" s="198" t="str">
        <f t="shared" si="151"/>
        <v/>
      </c>
      <c r="CK235" s="205" t="str">
        <f t="shared" si="152"/>
        <v/>
      </c>
      <c r="CL235" s="204" t="str">
        <f>IF(AND(CE235=リスト!$B$4,CF235=リスト!$F$2),リスト!$B$3,CE235)</f>
        <v/>
      </c>
      <c r="CM235" s="193" t="str">
        <f>IF(CL235=リスト!$B$3,"",IF(CL235=リスト!$B$5,"("&amp;リスト!$F$3&amp;")",CF235))</f>
        <v/>
      </c>
      <c r="CN235" s="196" t="str">
        <f>IF(CL235=リスト!$B$3,"",AF235)</f>
        <v/>
      </c>
      <c r="CO235" s="196" t="str">
        <f>IF(OR(CL235=リスト!$B$3,CL235=リスト!$B$5,CL235=リスト!$B$4),"",CD235)</f>
        <v/>
      </c>
      <c r="CP235" s="196" t="str">
        <f>IF(OR(CL235=リスト!$B$3,CL235=リスト!$B$5),"",IF(CB235&lt;40,40,CB235))</f>
        <v/>
      </c>
      <c r="CQ235" s="203" t="str">
        <f>IF(CL235=リスト!$B$5,リスト!$G$2,"")</f>
        <v/>
      </c>
    </row>
    <row r="236" spans="2:95" ht="26.25" customHeight="1">
      <c r="B236" s="243">
        <v>173</v>
      </c>
      <c r="C236" s="244"/>
      <c r="D236" s="245"/>
      <c r="E236" s="246"/>
      <c r="F236" s="246"/>
      <c r="G236" s="247" t="str">
        <f>IF(AE236=リスト!$C$2,"－",IF(AE236=リスト!$C$3,1.05,""))</f>
        <v/>
      </c>
      <c r="H236" s="246"/>
      <c r="I236" s="246"/>
      <c r="J236" s="246"/>
      <c r="K236" s="246"/>
      <c r="L236" s="246"/>
      <c r="M236" s="246"/>
      <c r="N236" s="246"/>
      <c r="O236" s="246"/>
      <c r="P236" s="246"/>
      <c r="Q236" s="246"/>
      <c r="R236" s="248">
        <f t="shared" si="153"/>
        <v>0</v>
      </c>
      <c r="S236" s="247" t="str">
        <f t="shared" si="154"/>
        <v/>
      </c>
      <c r="T236" s="247"/>
      <c r="U236" s="247"/>
      <c r="V236" s="245" t="str">
        <f t="shared" si="155"/>
        <v/>
      </c>
      <c r="W236" s="245" t="str">
        <f t="shared" si="156"/>
        <v/>
      </c>
      <c r="X236" s="245" t="str">
        <f t="shared" si="157"/>
        <v/>
      </c>
      <c r="Y236" s="245" t="str">
        <f t="shared" si="158"/>
        <v/>
      </c>
      <c r="Z236" s="249" t="str">
        <f t="shared" si="159"/>
        <v/>
      </c>
      <c r="AA236" s="250" t="str">
        <f t="shared" si="160"/>
        <v/>
      </c>
      <c r="AB236" s="250" t="str">
        <f t="shared" si="161"/>
        <v/>
      </c>
      <c r="AC236" s="251" t="str">
        <f t="shared" si="162"/>
        <v/>
      </c>
      <c r="AD236" s="252" t="str">
        <f>IF(OR(C236="",D236=""),"",IF(OR(10&lt;=S236,2.2&lt;F236),リスト!$B$3,IF(OR(D236=リスト!$A$2,F236&lt;0.9,S236&lt;=1.5),リスト!$B$4,リスト!$B$2)))</f>
        <v/>
      </c>
      <c r="AE236" s="253" t="str">
        <f>IF(OR(C236="",AD236=""),"",IF(N236="",リスト!$C$2,リスト!$C$3))</f>
        <v/>
      </c>
      <c r="AF236" s="254" t="str">
        <f>IF(OR(C236="",AD236=""),"",IF(D236&lt;=リスト!$A$5,リスト!$D$2,IF(D236=リスト!$A$6,リスト!$D$3,IF(D236=リスト!$A$7,リスト!$D$4,""))))</f>
        <v/>
      </c>
      <c r="AG236" s="255" t="str" cm="1">
        <f t="array" ref="AG236">IFERROR(INDEX(加味率リスト!$A$2:$J$25,MATCH(D236&amp;AF236,加味率リスト!$A$2:$A$25&amp;加味率リスト!$B$2:$B$25,0),10),"")</f>
        <v/>
      </c>
      <c r="AH236" s="256" t="str">
        <f>IF(S236="","",IF(S236&lt;3,リスト!$E$3,IF(S236&lt;5,リスト!$E$4,IF(S236&lt;7,リスト!$E$5,リスト!$E$6))))</f>
        <v/>
      </c>
      <c r="AI236" s="192" t="str">
        <f t="shared" si="163"/>
        <v/>
      </c>
      <c r="AJ236" s="193" t="str">
        <f t="shared" si="164"/>
        <v/>
      </c>
      <c r="AK236" s="141" t="str">
        <f t="shared" si="165"/>
        <v/>
      </c>
      <c r="AL236" s="194" t="str">
        <f>IFERROR(IF(AD236="","",IF(AE236=リスト!$C$2,"－",ROUND((3.142/4*E236^2*(N236+K236+J236+I236+H236)-3.142/4*(0.82^2*H236+(0.82^2+G236^2)/2*J236+G236^2*K236+(G236^2+E236^2)/2*N236))*(U236*V236+(R236-U236)*W236)/R236,2))),"")</f>
        <v/>
      </c>
      <c r="AM236" s="195" t="str">
        <f>IFERROR(IF(AD236="","",IF(AE236=リスト!$C$2,T236,T236+AL236)),"")</f>
        <v/>
      </c>
      <c r="AN236" s="195" t="str">
        <f>IFERROR(IF(AD236="","",IF(AE236=リスト!$C$2,3.142*E236*U236*AA236*V236*U236/2*TAN(X236/180*3.142),3.142*G236*U236*AA236*V236*U236/2*TAN(X236/180*3.142))),"")</f>
        <v/>
      </c>
      <c r="AO236" s="196" t="str">
        <f t="shared" si="127"/>
        <v/>
      </c>
      <c r="AP236" s="196" t="str">
        <f>IFERROR(IF(AE236=リスト!$C$2,(1-3.142*(E236/((E236+1)*2))^2)*(R236-(1-V236/(Z236+AC236*(W236-Z236)))*U236-(AN236+AM236)/(3.142*(Z236+AC236*(W236-Z236)))*(2/E236)^2)*100,AW236*(AX236-AY236)*100),"")</f>
        <v/>
      </c>
      <c r="AQ236" s="197" t="str">
        <f t="shared" si="128"/>
        <v/>
      </c>
      <c r="AR236" s="195" t="str">
        <f t="shared" si="129"/>
        <v/>
      </c>
      <c r="AS236" s="195" t="str">
        <f t="shared" si="130"/>
        <v/>
      </c>
      <c r="AT236" s="195" t="str">
        <f t="shared" si="131"/>
        <v/>
      </c>
      <c r="AU236" s="193" t="str">
        <f t="shared" si="132"/>
        <v/>
      </c>
      <c r="AV236" s="193" t="str">
        <f>IF(OR(AD236=リスト!$B$3,AD236=リスト!$B$5,許容浮上量&lt;AP236),AD236,リスト!$B$5)</f>
        <v/>
      </c>
      <c r="AW236" s="198" t="str">
        <f t="shared" si="133"/>
        <v/>
      </c>
      <c r="AX236" s="199" t="str">
        <f t="shared" si="134"/>
        <v/>
      </c>
      <c r="AY236" s="205" t="str">
        <f t="shared" si="135"/>
        <v/>
      </c>
      <c r="AZ236" s="204" t="str">
        <f>IF(OR(BO236=リスト!$B$3,BO236=リスト!$B$5,BO236=""),"","10^-2")</f>
        <v/>
      </c>
      <c r="BA236" s="200" t="str">
        <f>IF(OR(BO236=リスト!$B$3,BO236=リスト!$B$5,BO236=""),"",2)</f>
        <v/>
      </c>
      <c r="BB236" s="195" t="str">
        <f>IFERROR(IF(OR(BO236=リスト!$B$3,BO236=リスト!$B$5,BO236=""),"",V236*U236+(R236-U236)/2*(W236-Z236)),"")</f>
        <v/>
      </c>
      <c r="BC236" s="195" t="str">
        <f>IF(OR(BO236=リスト!$B$3,BO236=リスト!$B$5,BO236=""),"",40)</f>
        <v/>
      </c>
      <c r="BD236" s="195" t="str">
        <f t="shared" si="136"/>
        <v/>
      </c>
      <c r="BE236" s="195" t="str">
        <f t="shared" si="137"/>
        <v/>
      </c>
      <c r="BF236" s="195" t="str">
        <f t="shared" si="138"/>
        <v/>
      </c>
      <c r="BG236" s="195" t="str">
        <f>IF(OR(BO236=リスト!$B$3,BO236=リスト!$B$5,BO236=""),"",0.6)</f>
        <v/>
      </c>
      <c r="BH236" s="201" t="str">
        <f>IF(OR(BO236=リスト!$B$3,BO236=リスト!$B$5,BO236=""),"",AG236)</f>
        <v/>
      </c>
      <c r="BI236" s="195" t="str">
        <f>IF(OR(BO236=リスト!$B$3,BO236=リスト!$B$5,BO236=""),"",AM236)</f>
        <v/>
      </c>
      <c r="BJ236" s="195" t="str">
        <f>IF(OR(BO236=リスト!$B$3,BO236=リスト!$B$5,BO236=""),"",AN236)</f>
        <v/>
      </c>
      <c r="BK236" s="202" t="str">
        <f>IFERROR(IF(BM236=リスト!$C$2,(1-3.142*(E236/(2*(E236+1)))^2)*(R236-(1-AG236*V236/(Z236+AG236*BG236*(W236-Z236)))*U236-(AN236+AM236)/(3.142*(Z236+AG236*BG236*(W236-Z236)))*(2/E236)^2)*100,(AW236*(BV236-BX236)*100)),"")</f>
        <v/>
      </c>
      <c r="BL236" s="202" t="str">
        <f>IFERROR(IF(BM236=リスト!$C$2,(1-3.142*(E236/(2*(E236+1)))^2)*(R236-(1-AG236*V236/(Z236+AG236*BG236*(W236-Z236)))*U236-(AN236+BF236+AM236)/(3.142*(Z236+AG236*BG236*(W236-Z236)))*(2/E236)^2)*100,(AW236*(BV236-BW236)*100)),"")</f>
        <v/>
      </c>
      <c r="BM236" s="193" t="str">
        <f>IF(OR(BO236=リスト!$B$3,BO236=リスト!$B$5),"",AU236)</f>
        <v/>
      </c>
      <c r="BN236" s="196" t="str">
        <f>IF(OR(BO236=リスト!$B$3,BO236=リスト!$B$5),"",AF236)</f>
        <v/>
      </c>
      <c r="BO236" s="193" t="str">
        <f t="shared" si="139"/>
        <v/>
      </c>
      <c r="BP236" s="193" t="str">
        <f>IF(OR(BO236=リスト!$B$3,BO236=リスト!$B$5,BO236=""),"",IF(許容浮上量+1&lt;=BK236,リスト!$F$2,リスト!$F$3))</f>
        <v/>
      </c>
      <c r="BQ236" s="202" t="str">
        <f>IF(OR(BO236=リスト!$B$3,BO236=リスト!$B$5,BO236=""),"",20)</f>
        <v/>
      </c>
      <c r="BR236" s="195" t="str">
        <f t="shared" si="140"/>
        <v/>
      </c>
      <c r="BS236" s="195" t="str">
        <f t="shared" si="141"/>
        <v/>
      </c>
      <c r="BT236" s="198" t="str">
        <f t="shared" si="142"/>
        <v/>
      </c>
      <c r="BU236" s="198" t="str">
        <f t="shared" si="143"/>
        <v/>
      </c>
      <c r="BV236" s="198" t="str">
        <f t="shared" si="144"/>
        <v/>
      </c>
      <c r="BW236" s="198" t="str">
        <f t="shared" si="145"/>
        <v/>
      </c>
      <c r="BX236" s="205" t="str">
        <f t="shared" si="146"/>
        <v/>
      </c>
      <c r="BY236" s="206" t="str">
        <f>IFERROR(IF(CC236=リスト!$C$2,(CH236-BZ236/(100*CG236))/CI236*CJ236-AN236-AM236,(CH236-BZ236/(100*AW236))/CI236*CJ236-AN236-AM236),"")</f>
        <v/>
      </c>
      <c r="BZ236" s="196" t="str">
        <f>IF(OR(CE236=リスト!$B$3,CE236=リスト!$B$5,CF236=リスト!$F$3,CE236=""),"",許容浮上量)</f>
        <v/>
      </c>
      <c r="CA236" s="198" t="str">
        <f>IF(OR(CE236=リスト!$B$3,CE236=リスト!$B$5,CF236=リスト!$F$3,CE236=""),"",CK236)</f>
        <v/>
      </c>
      <c r="CB236" s="196" t="str">
        <f t="shared" si="147"/>
        <v/>
      </c>
      <c r="CC236" s="193" t="str">
        <f>IF(OR(CE236=リスト!$B$3,CE236=リスト!$B$5,CF236=リスト!$F$3,CE236=""),"",BM236)</f>
        <v/>
      </c>
      <c r="CD236" s="196" t="str">
        <f>IF(OR(CE236=リスト!$B$3,CE236=リスト!$B$5,CF236=リスト!$F$3,CE236=""),"",AH236)</f>
        <v/>
      </c>
      <c r="CE236" s="193" t="str">
        <f t="shared" si="166"/>
        <v/>
      </c>
      <c r="CF236" s="193" t="str">
        <f t="shared" si="167"/>
        <v/>
      </c>
      <c r="CG236" s="198" t="str">
        <f t="shared" si="148"/>
        <v/>
      </c>
      <c r="CH236" s="198" t="str">
        <f t="shared" si="149"/>
        <v/>
      </c>
      <c r="CI236" s="198" t="str">
        <f t="shared" si="150"/>
        <v/>
      </c>
      <c r="CJ236" s="198" t="str">
        <f t="shared" si="151"/>
        <v/>
      </c>
      <c r="CK236" s="205" t="str">
        <f t="shared" si="152"/>
        <v/>
      </c>
      <c r="CL236" s="204" t="str">
        <f>IF(AND(CE236=リスト!$B$4,CF236=リスト!$F$2),リスト!$B$3,CE236)</f>
        <v/>
      </c>
      <c r="CM236" s="193" t="str">
        <f>IF(CL236=リスト!$B$3,"",IF(CL236=リスト!$B$5,"("&amp;リスト!$F$3&amp;")",CF236))</f>
        <v/>
      </c>
      <c r="CN236" s="196" t="str">
        <f>IF(CL236=リスト!$B$3,"",AF236)</f>
        <v/>
      </c>
      <c r="CO236" s="196" t="str">
        <f>IF(OR(CL236=リスト!$B$3,CL236=リスト!$B$5,CL236=リスト!$B$4),"",CD236)</f>
        <v/>
      </c>
      <c r="CP236" s="196" t="str">
        <f>IF(OR(CL236=リスト!$B$3,CL236=リスト!$B$5),"",IF(CB236&lt;40,40,CB236))</f>
        <v/>
      </c>
      <c r="CQ236" s="203" t="str">
        <f>IF(CL236=リスト!$B$5,リスト!$G$2,"")</f>
        <v/>
      </c>
    </row>
    <row r="237" spans="2:95" ht="26.25" customHeight="1">
      <c r="B237" s="243">
        <v>174</v>
      </c>
      <c r="C237" s="244"/>
      <c r="D237" s="245"/>
      <c r="E237" s="246"/>
      <c r="F237" s="246"/>
      <c r="G237" s="247" t="str">
        <f>IF(AE237=リスト!$C$2,"－",IF(AE237=リスト!$C$3,1.05,""))</f>
        <v/>
      </c>
      <c r="H237" s="246"/>
      <c r="I237" s="246"/>
      <c r="J237" s="246"/>
      <c r="K237" s="246"/>
      <c r="L237" s="246"/>
      <c r="M237" s="246"/>
      <c r="N237" s="246"/>
      <c r="O237" s="246"/>
      <c r="P237" s="246"/>
      <c r="Q237" s="246"/>
      <c r="R237" s="248">
        <f t="shared" si="153"/>
        <v>0</v>
      </c>
      <c r="S237" s="247" t="str">
        <f t="shared" si="154"/>
        <v/>
      </c>
      <c r="T237" s="247"/>
      <c r="U237" s="247"/>
      <c r="V237" s="245" t="str">
        <f t="shared" si="155"/>
        <v/>
      </c>
      <c r="W237" s="245" t="str">
        <f t="shared" si="156"/>
        <v/>
      </c>
      <c r="X237" s="245" t="str">
        <f t="shared" si="157"/>
        <v/>
      </c>
      <c r="Y237" s="245" t="str">
        <f t="shared" si="158"/>
        <v/>
      </c>
      <c r="Z237" s="249" t="str">
        <f t="shared" si="159"/>
        <v/>
      </c>
      <c r="AA237" s="250" t="str">
        <f t="shared" si="160"/>
        <v/>
      </c>
      <c r="AB237" s="250" t="str">
        <f t="shared" si="161"/>
        <v/>
      </c>
      <c r="AC237" s="251" t="str">
        <f t="shared" si="162"/>
        <v/>
      </c>
      <c r="AD237" s="252" t="str">
        <f>IF(OR(C237="",D237=""),"",IF(OR(10&lt;=S237,2.2&lt;F237),リスト!$B$3,IF(OR(D237=リスト!$A$2,F237&lt;0.9,S237&lt;=1.5),リスト!$B$4,リスト!$B$2)))</f>
        <v/>
      </c>
      <c r="AE237" s="253" t="str">
        <f>IF(OR(C237="",AD237=""),"",IF(N237="",リスト!$C$2,リスト!$C$3))</f>
        <v/>
      </c>
      <c r="AF237" s="254" t="str">
        <f>IF(OR(C237="",AD237=""),"",IF(D237&lt;=リスト!$A$5,リスト!$D$2,IF(D237=リスト!$A$6,リスト!$D$3,IF(D237=リスト!$A$7,リスト!$D$4,""))))</f>
        <v/>
      </c>
      <c r="AG237" s="255" t="str" cm="1">
        <f t="array" ref="AG237">IFERROR(INDEX(加味率リスト!$A$2:$J$25,MATCH(D237&amp;AF237,加味率リスト!$A$2:$A$25&amp;加味率リスト!$B$2:$B$25,0),10),"")</f>
        <v/>
      </c>
      <c r="AH237" s="256" t="str">
        <f>IF(S237="","",IF(S237&lt;3,リスト!$E$3,IF(S237&lt;5,リスト!$E$4,IF(S237&lt;7,リスト!$E$5,リスト!$E$6))))</f>
        <v/>
      </c>
      <c r="AI237" s="192" t="str">
        <f t="shared" si="163"/>
        <v/>
      </c>
      <c r="AJ237" s="193" t="str">
        <f t="shared" si="164"/>
        <v/>
      </c>
      <c r="AK237" s="141" t="str">
        <f t="shared" si="165"/>
        <v/>
      </c>
      <c r="AL237" s="194" t="str">
        <f>IFERROR(IF(AD237="","",IF(AE237=リスト!$C$2,"－",ROUND((3.142/4*E237^2*(N237+K237+J237+I237+H237)-3.142/4*(0.82^2*H237+(0.82^2+G237^2)/2*J237+G237^2*K237+(G237^2+E237^2)/2*N237))*(U237*V237+(R237-U237)*W237)/R237,2))),"")</f>
        <v/>
      </c>
      <c r="AM237" s="195" t="str">
        <f>IFERROR(IF(AD237="","",IF(AE237=リスト!$C$2,T237,T237+AL237)),"")</f>
        <v/>
      </c>
      <c r="AN237" s="195" t="str">
        <f>IFERROR(IF(AD237="","",IF(AE237=リスト!$C$2,3.142*E237*U237*AA237*V237*U237/2*TAN(X237/180*3.142),3.142*G237*U237*AA237*V237*U237/2*TAN(X237/180*3.142))),"")</f>
        <v/>
      </c>
      <c r="AO237" s="196" t="str">
        <f t="shared" si="127"/>
        <v/>
      </c>
      <c r="AP237" s="196" t="str">
        <f>IFERROR(IF(AE237=リスト!$C$2,(1-3.142*(E237/((E237+1)*2))^2)*(R237-(1-V237/(Z237+AC237*(W237-Z237)))*U237-(AN237+AM237)/(3.142*(Z237+AC237*(W237-Z237)))*(2/E237)^2)*100,AW237*(AX237-AY237)*100),"")</f>
        <v/>
      </c>
      <c r="AQ237" s="197" t="str">
        <f t="shared" si="128"/>
        <v/>
      </c>
      <c r="AR237" s="195" t="str">
        <f t="shared" si="129"/>
        <v/>
      </c>
      <c r="AS237" s="195" t="str">
        <f t="shared" si="130"/>
        <v/>
      </c>
      <c r="AT237" s="195" t="str">
        <f t="shared" si="131"/>
        <v/>
      </c>
      <c r="AU237" s="193" t="str">
        <f t="shared" si="132"/>
        <v/>
      </c>
      <c r="AV237" s="193" t="str">
        <f>IF(OR(AD237=リスト!$B$3,AD237=リスト!$B$5,許容浮上量&lt;AP237),AD237,リスト!$B$5)</f>
        <v/>
      </c>
      <c r="AW237" s="198" t="str">
        <f t="shared" si="133"/>
        <v/>
      </c>
      <c r="AX237" s="199" t="str">
        <f t="shared" si="134"/>
        <v/>
      </c>
      <c r="AY237" s="205" t="str">
        <f t="shared" si="135"/>
        <v/>
      </c>
      <c r="AZ237" s="204" t="str">
        <f>IF(OR(BO237=リスト!$B$3,BO237=リスト!$B$5,BO237=""),"","10^-2")</f>
        <v/>
      </c>
      <c r="BA237" s="200" t="str">
        <f>IF(OR(BO237=リスト!$B$3,BO237=リスト!$B$5,BO237=""),"",2)</f>
        <v/>
      </c>
      <c r="BB237" s="195" t="str">
        <f>IFERROR(IF(OR(BO237=リスト!$B$3,BO237=リスト!$B$5,BO237=""),"",V237*U237+(R237-U237)/2*(W237-Z237)),"")</f>
        <v/>
      </c>
      <c r="BC237" s="195" t="str">
        <f>IF(OR(BO237=リスト!$B$3,BO237=リスト!$B$5,BO237=""),"",40)</f>
        <v/>
      </c>
      <c r="BD237" s="195" t="str">
        <f t="shared" si="136"/>
        <v/>
      </c>
      <c r="BE237" s="195" t="str">
        <f t="shared" si="137"/>
        <v/>
      </c>
      <c r="BF237" s="195" t="str">
        <f t="shared" si="138"/>
        <v/>
      </c>
      <c r="BG237" s="195" t="str">
        <f>IF(OR(BO237=リスト!$B$3,BO237=リスト!$B$5,BO237=""),"",0.6)</f>
        <v/>
      </c>
      <c r="BH237" s="201" t="str">
        <f>IF(OR(BO237=リスト!$B$3,BO237=リスト!$B$5,BO237=""),"",AG237)</f>
        <v/>
      </c>
      <c r="BI237" s="195" t="str">
        <f>IF(OR(BO237=リスト!$B$3,BO237=リスト!$B$5,BO237=""),"",AM237)</f>
        <v/>
      </c>
      <c r="BJ237" s="195" t="str">
        <f>IF(OR(BO237=リスト!$B$3,BO237=リスト!$B$5,BO237=""),"",AN237)</f>
        <v/>
      </c>
      <c r="BK237" s="202" t="str">
        <f>IFERROR(IF(BM237=リスト!$C$2,(1-3.142*(E237/(2*(E237+1)))^2)*(R237-(1-AG237*V237/(Z237+AG237*BG237*(W237-Z237)))*U237-(AN237+AM237)/(3.142*(Z237+AG237*BG237*(W237-Z237)))*(2/E237)^2)*100,(AW237*(BV237-BX237)*100)),"")</f>
        <v/>
      </c>
      <c r="BL237" s="202" t="str">
        <f>IFERROR(IF(BM237=リスト!$C$2,(1-3.142*(E237/(2*(E237+1)))^2)*(R237-(1-AG237*V237/(Z237+AG237*BG237*(W237-Z237)))*U237-(AN237+BF237+AM237)/(3.142*(Z237+AG237*BG237*(W237-Z237)))*(2/E237)^2)*100,(AW237*(BV237-BW237)*100)),"")</f>
        <v/>
      </c>
      <c r="BM237" s="193" t="str">
        <f>IF(OR(BO237=リスト!$B$3,BO237=リスト!$B$5),"",AU237)</f>
        <v/>
      </c>
      <c r="BN237" s="196" t="str">
        <f>IF(OR(BO237=リスト!$B$3,BO237=リスト!$B$5),"",AF237)</f>
        <v/>
      </c>
      <c r="BO237" s="193" t="str">
        <f t="shared" si="139"/>
        <v/>
      </c>
      <c r="BP237" s="193" t="str">
        <f>IF(OR(BO237=リスト!$B$3,BO237=リスト!$B$5,BO237=""),"",IF(許容浮上量+1&lt;=BK237,リスト!$F$2,リスト!$F$3))</f>
        <v/>
      </c>
      <c r="BQ237" s="202" t="str">
        <f>IF(OR(BO237=リスト!$B$3,BO237=リスト!$B$5,BO237=""),"",20)</f>
        <v/>
      </c>
      <c r="BR237" s="195" t="str">
        <f t="shared" si="140"/>
        <v/>
      </c>
      <c r="BS237" s="195" t="str">
        <f t="shared" si="141"/>
        <v/>
      </c>
      <c r="BT237" s="198" t="str">
        <f t="shared" si="142"/>
        <v/>
      </c>
      <c r="BU237" s="198" t="str">
        <f t="shared" si="143"/>
        <v/>
      </c>
      <c r="BV237" s="198" t="str">
        <f t="shared" si="144"/>
        <v/>
      </c>
      <c r="BW237" s="198" t="str">
        <f t="shared" si="145"/>
        <v/>
      </c>
      <c r="BX237" s="205" t="str">
        <f t="shared" si="146"/>
        <v/>
      </c>
      <c r="BY237" s="206" t="str">
        <f>IFERROR(IF(CC237=リスト!$C$2,(CH237-BZ237/(100*CG237))/CI237*CJ237-AN237-AM237,(CH237-BZ237/(100*AW237))/CI237*CJ237-AN237-AM237),"")</f>
        <v/>
      </c>
      <c r="BZ237" s="196" t="str">
        <f>IF(OR(CE237=リスト!$B$3,CE237=リスト!$B$5,CF237=リスト!$F$3,CE237=""),"",許容浮上量)</f>
        <v/>
      </c>
      <c r="CA237" s="198" t="str">
        <f>IF(OR(CE237=リスト!$B$3,CE237=リスト!$B$5,CF237=リスト!$F$3,CE237=""),"",CK237)</f>
        <v/>
      </c>
      <c r="CB237" s="196" t="str">
        <f t="shared" si="147"/>
        <v/>
      </c>
      <c r="CC237" s="193" t="str">
        <f>IF(OR(CE237=リスト!$B$3,CE237=リスト!$B$5,CF237=リスト!$F$3,CE237=""),"",BM237)</f>
        <v/>
      </c>
      <c r="CD237" s="196" t="str">
        <f>IF(OR(CE237=リスト!$B$3,CE237=リスト!$B$5,CF237=リスト!$F$3,CE237=""),"",AH237)</f>
        <v/>
      </c>
      <c r="CE237" s="193" t="str">
        <f t="shared" si="166"/>
        <v/>
      </c>
      <c r="CF237" s="193" t="str">
        <f t="shared" si="167"/>
        <v/>
      </c>
      <c r="CG237" s="198" t="str">
        <f t="shared" si="148"/>
        <v/>
      </c>
      <c r="CH237" s="198" t="str">
        <f t="shared" si="149"/>
        <v/>
      </c>
      <c r="CI237" s="198" t="str">
        <f t="shared" si="150"/>
        <v/>
      </c>
      <c r="CJ237" s="198" t="str">
        <f t="shared" si="151"/>
        <v/>
      </c>
      <c r="CK237" s="205" t="str">
        <f t="shared" si="152"/>
        <v/>
      </c>
      <c r="CL237" s="204" t="str">
        <f>IF(AND(CE237=リスト!$B$4,CF237=リスト!$F$2),リスト!$B$3,CE237)</f>
        <v/>
      </c>
      <c r="CM237" s="193" t="str">
        <f>IF(CL237=リスト!$B$3,"",IF(CL237=リスト!$B$5,"("&amp;リスト!$F$3&amp;")",CF237))</f>
        <v/>
      </c>
      <c r="CN237" s="196" t="str">
        <f>IF(CL237=リスト!$B$3,"",AF237)</f>
        <v/>
      </c>
      <c r="CO237" s="196" t="str">
        <f>IF(OR(CL237=リスト!$B$3,CL237=リスト!$B$5,CL237=リスト!$B$4),"",CD237)</f>
        <v/>
      </c>
      <c r="CP237" s="196" t="str">
        <f>IF(OR(CL237=リスト!$B$3,CL237=リスト!$B$5),"",IF(CB237&lt;40,40,CB237))</f>
        <v/>
      </c>
      <c r="CQ237" s="203" t="str">
        <f>IF(CL237=リスト!$B$5,リスト!$G$2,"")</f>
        <v/>
      </c>
    </row>
    <row r="238" spans="2:95" ht="26.25" customHeight="1">
      <c r="B238" s="243">
        <v>175</v>
      </c>
      <c r="C238" s="244"/>
      <c r="D238" s="245"/>
      <c r="E238" s="246"/>
      <c r="F238" s="246"/>
      <c r="G238" s="247" t="str">
        <f>IF(AE238=リスト!$C$2,"－",IF(AE238=リスト!$C$3,1.05,""))</f>
        <v/>
      </c>
      <c r="H238" s="246"/>
      <c r="I238" s="246"/>
      <c r="J238" s="246"/>
      <c r="K238" s="246"/>
      <c r="L238" s="246"/>
      <c r="M238" s="246"/>
      <c r="N238" s="246"/>
      <c r="O238" s="246"/>
      <c r="P238" s="246"/>
      <c r="Q238" s="246"/>
      <c r="R238" s="248">
        <f t="shared" si="153"/>
        <v>0</v>
      </c>
      <c r="S238" s="247" t="str">
        <f t="shared" si="154"/>
        <v/>
      </c>
      <c r="T238" s="247"/>
      <c r="U238" s="247"/>
      <c r="V238" s="245" t="str">
        <f t="shared" si="155"/>
        <v/>
      </c>
      <c r="W238" s="245" t="str">
        <f t="shared" si="156"/>
        <v/>
      </c>
      <c r="X238" s="245" t="str">
        <f t="shared" si="157"/>
        <v/>
      </c>
      <c r="Y238" s="245" t="str">
        <f t="shared" si="158"/>
        <v/>
      </c>
      <c r="Z238" s="249" t="str">
        <f t="shared" si="159"/>
        <v/>
      </c>
      <c r="AA238" s="250" t="str">
        <f t="shared" si="160"/>
        <v/>
      </c>
      <c r="AB238" s="250" t="str">
        <f t="shared" si="161"/>
        <v/>
      </c>
      <c r="AC238" s="251" t="str">
        <f t="shared" si="162"/>
        <v/>
      </c>
      <c r="AD238" s="252" t="str">
        <f>IF(OR(C238="",D238=""),"",IF(OR(10&lt;=S238,2.2&lt;F238),リスト!$B$3,IF(OR(D238=リスト!$A$2,F238&lt;0.9,S238&lt;=1.5),リスト!$B$4,リスト!$B$2)))</f>
        <v/>
      </c>
      <c r="AE238" s="253" t="str">
        <f>IF(OR(C238="",AD238=""),"",IF(N238="",リスト!$C$2,リスト!$C$3))</f>
        <v/>
      </c>
      <c r="AF238" s="254" t="str">
        <f>IF(OR(C238="",AD238=""),"",IF(D238&lt;=リスト!$A$5,リスト!$D$2,IF(D238=リスト!$A$6,リスト!$D$3,IF(D238=リスト!$A$7,リスト!$D$4,""))))</f>
        <v/>
      </c>
      <c r="AG238" s="255" t="str" cm="1">
        <f t="array" ref="AG238">IFERROR(INDEX(加味率リスト!$A$2:$J$25,MATCH(D238&amp;AF238,加味率リスト!$A$2:$A$25&amp;加味率リスト!$B$2:$B$25,0),10),"")</f>
        <v/>
      </c>
      <c r="AH238" s="256" t="str">
        <f>IF(S238="","",IF(S238&lt;3,リスト!$E$3,IF(S238&lt;5,リスト!$E$4,IF(S238&lt;7,リスト!$E$5,リスト!$E$6))))</f>
        <v/>
      </c>
      <c r="AI238" s="192" t="str">
        <f t="shared" si="163"/>
        <v/>
      </c>
      <c r="AJ238" s="193" t="str">
        <f t="shared" si="164"/>
        <v/>
      </c>
      <c r="AK238" s="141" t="str">
        <f t="shared" si="165"/>
        <v/>
      </c>
      <c r="AL238" s="194" t="str">
        <f>IFERROR(IF(AD238="","",IF(AE238=リスト!$C$2,"－",ROUND((3.142/4*E238^2*(N238+K238+J238+I238+H238)-3.142/4*(0.82^2*H238+(0.82^2+G238^2)/2*J238+G238^2*K238+(G238^2+E238^2)/2*N238))*(U238*V238+(R238-U238)*W238)/R238,2))),"")</f>
        <v/>
      </c>
      <c r="AM238" s="195" t="str">
        <f>IFERROR(IF(AD238="","",IF(AE238=リスト!$C$2,T238,T238+AL238)),"")</f>
        <v/>
      </c>
      <c r="AN238" s="195" t="str">
        <f>IFERROR(IF(AD238="","",IF(AE238=リスト!$C$2,3.142*E238*U238*AA238*V238*U238/2*TAN(X238/180*3.142),3.142*G238*U238*AA238*V238*U238/2*TAN(X238/180*3.142))),"")</f>
        <v/>
      </c>
      <c r="AO238" s="196" t="str">
        <f t="shared" si="127"/>
        <v/>
      </c>
      <c r="AP238" s="196" t="str">
        <f>IFERROR(IF(AE238=リスト!$C$2,(1-3.142*(E238/((E238+1)*2))^2)*(R238-(1-V238/(Z238+AC238*(W238-Z238)))*U238-(AN238+AM238)/(3.142*(Z238+AC238*(W238-Z238)))*(2/E238)^2)*100,AW238*(AX238-AY238)*100),"")</f>
        <v/>
      </c>
      <c r="AQ238" s="197" t="str">
        <f t="shared" si="128"/>
        <v/>
      </c>
      <c r="AR238" s="195" t="str">
        <f t="shared" si="129"/>
        <v/>
      </c>
      <c r="AS238" s="195" t="str">
        <f t="shared" si="130"/>
        <v/>
      </c>
      <c r="AT238" s="195" t="str">
        <f t="shared" si="131"/>
        <v/>
      </c>
      <c r="AU238" s="193" t="str">
        <f t="shared" si="132"/>
        <v/>
      </c>
      <c r="AV238" s="193" t="str">
        <f>IF(OR(AD238=リスト!$B$3,AD238=リスト!$B$5,許容浮上量&lt;AP238),AD238,リスト!$B$5)</f>
        <v/>
      </c>
      <c r="AW238" s="198" t="str">
        <f t="shared" si="133"/>
        <v/>
      </c>
      <c r="AX238" s="199" t="str">
        <f t="shared" si="134"/>
        <v/>
      </c>
      <c r="AY238" s="205" t="str">
        <f t="shared" si="135"/>
        <v/>
      </c>
      <c r="AZ238" s="204" t="str">
        <f>IF(OR(BO238=リスト!$B$3,BO238=リスト!$B$5,BO238=""),"","10^-2")</f>
        <v/>
      </c>
      <c r="BA238" s="200" t="str">
        <f>IF(OR(BO238=リスト!$B$3,BO238=リスト!$B$5,BO238=""),"",2)</f>
        <v/>
      </c>
      <c r="BB238" s="195" t="str">
        <f>IFERROR(IF(OR(BO238=リスト!$B$3,BO238=リスト!$B$5,BO238=""),"",V238*U238+(R238-U238)/2*(W238-Z238)),"")</f>
        <v/>
      </c>
      <c r="BC238" s="195" t="str">
        <f>IF(OR(BO238=リスト!$B$3,BO238=リスト!$B$5,BO238=""),"",40)</f>
        <v/>
      </c>
      <c r="BD238" s="195" t="str">
        <f t="shared" si="136"/>
        <v/>
      </c>
      <c r="BE238" s="195" t="str">
        <f t="shared" si="137"/>
        <v/>
      </c>
      <c r="BF238" s="195" t="str">
        <f t="shared" si="138"/>
        <v/>
      </c>
      <c r="BG238" s="195" t="str">
        <f>IF(OR(BO238=リスト!$B$3,BO238=リスト!$B$5,BO238=""),"",0.6)</f>
        <v/>
      </c>
      <c r="BH238" s="201" t="str">
        <f>IF(OR(BO238=リスト!$B$3,BO238=リスト!$B$5,BO238=""),"",AG238)</f>
        <v/>
      </c>
      <c r="BI238" s="195" t="str">
        <f>IF(OR(BO238=リスト!$B$3,BO238=リスト!$B$5,BO238=""),"",AM238)</f>
        <v/>
      </c>
      <c r="BJ238" s="195" t="str">
        <f>IF(OR(BO238=リスト!$B$3,BO238=リスト!$B$5,BO238=""),"",AN238)</f>
        <v/>
      </c>
      <c r="BK238" s="202" t="str">
        <f>IFERROR(IF(BM238=リスト!$C$2,(1-3.142*(E238/(2*(E238+1)))^2)*(R238-(1-AG238*V238/(Z238+AG238*BG238*(W238-Z238)))*U238-(AN238+AM238)/(3.142*(Z238+AG238*BG238*(W238-Z238)))*(2/E238)^2)*100,(AW238*(BV238-BX238)*100)),"")</f>
        <v/>
      </c>
      <c r="BL238" s="202" t="str">
        <f>IFERROR(IF(BM238=リスト!$C$2,(1-3.142*(E238/(2*(E238+1)))^2)*(R238-(1-AG238*V238/(Z238+AG238*BG238*(W238-Z238)))*U238-(AN238+BF238+AM238)/(3.142*(Z238+AG238*BG238*(W238-Z238)))*(2/E238)^2)*100,(AW238*(BV238-BW238)*100)),"")</f>
        <v/>
      </c>
      <c r="BM238" s="193" t="str">
        <f>IF(OR(BO238=リスト!$B$3,BO238=リスト!$B$5),"",AU238)</f>
        <v/>
      </c>
      <c r="BN238" s="196" t="str">
        <f>IF(OR(BO238=リスト!$B$3,BO238=リスト!$B$5),"",AF238)</f>
        <v/>
      </c>
      <c r="BO238" s="193" t="str">
        <f t="shared" si="139"/>
        <v/>
      </c>
      <c r="BP238" s="193" t="str">
        <f>IF(OR(BO238=リスト!$B$3,BO238=リスト!$B$5,BO238=""),"",IF(許容浮上量+1&lt;=BK238,リスト!$F$2,リスト!$F$3))</f>
        <v/>
      </c>
      <c r="BQ238" s="202" t="str">
        <f>IF(OR(BO238=リスト!$B$3,BO238=リスト!$B$5,BO238=""),"",20)</f>
        <v/>
      </c>
      <c r="BR238" s="195" t="str">
        <f t="shared" si="140"/>
        <v/>
      </c>
      <c r="BS238" s="195" t="str">
        <f t="shared" si="141"/>
        <v/>
      </c>
      <c r="BT238" s="198" t="str">
        <f t="shared" si="142"/>
        <v/>
      </c>
      <c r="BU238" s="198" t="str">
        <f t="shared" si="143"/>
        <v/>
      </c>
      <c r="BV238" s="198" t="str">
        <f t="shared" si="144"/>
        <v/>
      </c>
      <c r="BW238" s="198" t="str">
        <f t="shared" si="145"/>
        <v/>
      </c>
      <c r="BX238" s="205" t="str">
        <f t="shared" si="146"/>
        <v/>
      </c>
      <c r="BY238" s="206" t="str">
        <f>IFERROR(IF(CC238=リスト!$C$2,(CH238-BZ238/(100*CG238))/CI238*CJ238-AN238-AM238,(CH238-BZ238/(100*AW238))/CI238*CJ238-AN238-AM238),"")</f>
        <v/>
      </c>
      <c r="BZ238" s="196" t="str">
        <f>IF(OR(CE238=リスト!$B$3,CE238=リスト!$B$5,CF238=リスト!$F$3,CE238=""),"",許容浮上量)</f>
        <v/>
      </c>
      <c r="CA238" s="198" t="str">
        <f>IF(OR(CE238=リスト!$B$3,CE238=リスト!$B$5,CF238=リスト!$F$3,CE238=""),"",CK238)</f>
        <v/>
      </c>
      <c r="CB238" s="196" t="str">
        <f t="shared" si="147"/>
        <v/>
      </c>
      <c r="CC238" s="193" t="str">
        <f>IF(OR(CE238=リスト!$B$3,CE238=リスト!$B$5,CF238=リスト!$F$3,CE238=""),"",BM238)</f>
        <v/>
      </c>
      <c r="CD238" s="196" t="str">
        <f>IF(OR(CE238=リスト!$B$3,CE238=リスト!$B$5,CF238=リスト!$F$3,CE238=""),"",AH238)</f>
        <v/>
      </c>
      <c r="CE238" s="193" t="str">
        <f t="shared" si="166"/>
        <v/>
      </c>
      <c r="CF238" s="193" t="str">
        <f t="shared" si="167"/>
        <v/>
      </c>
      <c r="CG238" s="198" t="str">
        <f t="shared" si="148"/>
        <v/>
      </c>
      <c r="CH238" s="198" t="str">
        <f t="shared" si="149"/>
        <v/>
      </c>
      <c r="CI238" s="198" t="str">
        <f t="shared" si="150"/>
        <v/>
      </c>
      <c r="CJ238" s="198" t="str">
        <f t="shared" si="151"/>
        <v/>
      </c>
      <c r="CK238" s="205" t="str">
        <f t="shared" si="152"/>
        <v/>
      </c>
      <c r="CL238" s="204" t="str">
        <f>IF(AND(CE238=リスト!$B$4,CF238=リスト!$F$2),リスト!$B$3,CE238)</f>
        <v/>
      </c>
      <c r="CM238" s="193" t="str">
        <f>IF(CL238=リスト!$B$3,"",IF(CL238=リスト!$B$5,"("&amp;リスト!$F$3&amp;")",CF238))</f>
        <v/>
      </c>
      <c r="CN238" s="196" t="str">
        <f>IF(CL238=リスト!$B$3,"",AF238)</f>
        <v/>
      </c>
      <c r="CO238" s="196" t="str">
        <f>IF(OR(CL238=リスト!$B$3,CL238=リスト!$B$5,CL238=リスト!$B$4),"",CD238)</f>
        <v/>
      </c>
      <c r="CP238" s="196" t="str">
        <f>IF(OR(CL238=リスト!$B$3,CL238=リスト!$B$5),"",IF(CB238&lt;40,40,CB238))</f>
        <v/>
      </c>
      <c r="CQ238" s="203" t="str">
        <f>IF(CL238=リスト!$B$5,リスト!$G$2,"")</f>
        <v/>
      </c>
    </row>
    <row r="239" spans="2:95" ht="26.25" customHeight="1">
      <c r="B239" s="243">
        <v>176</v>
      </c>
      <c r="C239" s="244"/>
      <c r="D239" s="245"/>
      <c r="E239" s="246"/>
      <c r="F239" s="246"/>
      <c r="G239" s="247" t="str">
        <f>IF(AE239=リスト!$C$2,"－",IF(AE239=リスト!$C$3,1.05,""))</f>
        <v/>
      </c>
      <c r="H239" s="246"/>
      <c r="I239" s="246"/>
      <c r="J239" s="246"/>
      <c r="K239" s="246"/>
      <c r="L239" s="246"/>
      <c r="M239" s="246"/>
      <c r="N239" s="246"/>
      <c r="O239" s="246"/>
      <c r="P239" s="246"/>
      <c r="Q239" s="246"/>
      <c r="R239" s="248">
        <f t="shared" si="153"/>
        <v>0</v>
      </c>
      <c r="S239" s="247" t="str">
        <f t="shared" si="154"/>
        <v/>
      </c>
      <c r="T239" s="247"/>
      <c r="U239" s="247"/>
      <c r="V239" s="245" t="str">
        <f t="shared" si="155"/>
        <v/>
      </c>
      <c r="W239" s="245" t="str">
        <f t="shared" si="156"/>
        <v/>
      </c>
      <c r="X239" s="245" t="str">
        <f t="shared" si="157"/>
        <v/>
      </c>
      <c r="Y239" s="245" t="str">
        <f t="shared" si="158"/>
        <v/>
      </c>
      <c r="Z239" s="249" t="str">
        <f t="shared" si="159"/>
        <v/>
      </c>
      <c r="AA239" s="250" t="str">
        <f t="shared" si="160"/>
        <v/>
      </c>
      <c r="AB239" s="250" t="str">
        <f t="shared" si="161"/>
        <v/>
      </c>
      <c r="AC239" s="251" t="str">
        <f t="shared" si="162"/>
        <v/>
      </c>
      <c r="AD239" s="252" t="str">
        <f>IF(OR(C239="",D239=""),"",IF(OR(10&lt;=S239,2.2&lt;F239),リスト!$B$3,IF(OR(D239=リスト!$A$2,F239&lt;0.9,S239&lt;=1.5),リスト!$B$4,リスト!$B$2)))</f>
        <v/>
      </c>
      <c r="AE239" s="253" t="str">
        <f>IF(OR(C239="",AD239=""),"",IF(N239="",リスト!$C$2,リスト!$C$3))</f>
        <v/>
      </c>
      <c r="AF239" s="254" t="str">
        <f>IF(OR(C239="",AD239=""),"",IF(D239&lt;=リスト!$A$5,リスト!$D$2,IF(D239=リスト!$A$6,リスト!$D$3,IF(D239=リスト!$A$7,リスト!$D$4,""))))</f>
        <v/>
      </c>
      <c r="AG239" s="255" t="str" cm="1">
        <f t="array" ref="AG239">IFERROR(INDEX(加味率リスト!$A$2:$J$25,MATCH(D239&amp;AF239,加味率リスト!$A$2:$A$25&amp;加味率リスト!$B$2:$B$25,0),10),"")</f>
        <v/>
      </c>
      <c r="AH239" s="256" t="str">
        <f>IF(S239="","",IF(S239&lt;3,リスト!$E$3,IF(S239&lt;5,リスト!$E$4,IF(S239&lt;7,リスト!$E$5,リスト!$E$6))))</f>
        <v/>
      </c>
      <c r="AI239" s="192" t="str">
        <f t="shared" si="163"/>
        <v/>
      </c>
      <c r="AJ239" s="193" t="str">
        <f t="shared" si="164"/>
        <v/>
      </c>
      <c r="AK239" s="141" t="str">
        <f t="shared" si="165"/>
        <v/>
      </c>
      <c r="AL239" s="194" t="str">
        <f>IFERROR(IF(AD239="","",IF(AE239=リスト!$C$2,"－",ROUND((3.142/4*E239^2*(N239+K239+J239+I239+H239)-3.142/4*(0.82^2*H239+(0.82^2+G239^2)/2*J239+G239^2*K239+(G239^2+E239^2)/2*N239))*(U239*V239+(R239-U239)*W239)/R239,2))),"")</f>
        <v/>
      </c>
      <c r="AM239" s="195" t="str">
        <f>IFERROR(IF(AD239="","",IF(AE239=リスト!$C$2,T239,T239+AL239)),"")</f>
        <v/>
      </c>
      <c r="AN239" s="195" t="str">
        <f>IFERROR(IF(AD239="","",IF(AE239=リスト!$C$2,3.142*E239*U239*AA239*V239*U239/2*TAN(X239/180*3.142),3.142*G239*U239*AA239*V239*U239/2*TAN(X239/180*3.142))),"")</f>
        <v/>
      </c>
      <c r="AO239" s="196" t="str">
        <f t="shared" si="127"/>
        <v/>
      </c>
      <c r="AP239" s="196" t="str">
        <f>IFERROR(IF(AE239=リスト!$C$2,(1-3.142*(E239/((E239+1)*2))^2)*(R239-(1-V239/(Z239+AC239*(W239-Z239)))*U239-(AN239+AM239)/(3.142*(Z239+AC239*(W239-Z239)))*(2/E239)^2)*100,AW239*(AX239-AY239)*100),"")</f>
        <v/>
      </c>
      <c r="AQ239" s="197" t="str">
        <f t="shared" si="128"/>
        <v/>
      </c>
      <c r="AR239" s="195" t="str">
        <f t="shared" si="129"/>
        <v/>
      </c>
      <c r="AS239" s="195" t="str">
        <f t="shared" si="130"/>
        <v/>
      </c>
      <c r="AT239" s="195" t="str">
        <f t="shared" si="131"/>
        <v/>
      </c>
      <c r="AU239" s="193" t="str">
        <f t="shared" si="132"/>
        <v/>
      </c>
      <c r="AV239" s="193" t="str">
        <f>IF(OR(AD239=リスト!$B$3,AD239=リスト!$B$5,許容浮上量&lt;AP239),AD239,リスト!$B$5)</f>
        <v/>
      </c>
      <c r="AW239" s="198" t="str">
        <f t="shared" si="133"/>
        <v/>
      </c>
      <c r="AX239" s="199" t="str">
        <f t="shared" si="134"/>
        <v/>
      </c>
      <c r="AY239" s="205" t="str">
        <f t="shared" si="135"/>
        <v/>
      </c>
      <c r="AZ239" s="204" t="str">
        <f>IF(OR(BO239=リスト!$B$3,BO239=リスト!$B$5,BO239=""),"","10^-2")</f>
        <v/>
      </c>
      <c r="BA239" s="200" t="str">
        <f>IF(OR(BO239=リスト!$B$3,BO239=リスト!$B$5,BO239=""),"",2)</f>
        <v/>
      </c>
      <c r="BB239" s="195" t="str">
        <f>IFERROR(IF(OR(BO239=リスト!$B$3,BO239=リスト!$B$5,BO239=""),"",V239*U239+(R239-U239)/2*(W239-Z239)),"")</f>
        <v/>
      </c>
      <c r="BC239" s="195" t="str">
        <f>IF(OR(BO239=リスト!$B$3,BO239=リスト!$B$5,BO239=""),"",40)</f>
        <v/>
      </c>
      <c r="BD239" s="195" t="str">
        <f t="shared" si="136"/>
        <v/>
      </c>
      <c r="BE239" s="195" t="str">
        <f t="shared" si="137"/>
        <v/>
      </c>
      <c r="BF239" s="195" t="str">
        <f t="shared" si="138"/>
        <v/>
      </c>
      <c r="BG239" s="195" t="str">
        <f>IF(OR(BO239=リスト!$B$3,BO239=リスト!$B$5,BO239=""),"",0.6)</f>
        <v/>
      </c>
      <c r="BH239" s="201" t="str">
        <f>IF(OR(BO239=リスト!$B$3,BO239=リスト!$B$5,BO239=""),"",AG239)</f>
        <v/>
      </c>
      <c r="BI239" s="195" t="str">
        <f>IF(OR(BO239=リスト!$B$3,BO239=リスト!$B$5,BO239=""),"",AM239)</f>
        <v/>
      </c>
      <c r="BJ239" s="195" t="str">
        <f>IF(OR(BO239=リスト!$B$3,BO239=リスト!$B$5,BO239=""),"",AN239)</f>
        <v/>
      </c>
      <c r="BK239" s="202" t="str">
        <f>IFERROR(IF(BM239=リスト!$C$2,(1-3.142*(E239/(2*(E239+1)))^2)*(R239-(1-AG239*V239/(Z239+AG239*BG239*(W239-Z239)))*U239-(AN239+AM239)/(3.142*(Z239+AG239*BG239*(W239-Z239)))*(2/E239)^2)*100,(AW239*(BV239-BX239)*100)),"")</f>
        <v/>
      </c>
      <c r="BL239" s="202" t="str">
        <f>IFERROR(IF(BM239=リスト!$C$2,(1-3.142*(E239/(2*(E239+1)))^2)*(R239-(1-AG239*V239/(Z239+AG239*BG239*(W239-Z239)))*U239-(AN239+BF239+AM239)/(3.142*(Z239+AG239*BG239*(W239-Z239)))*(2/E239)^2)*100,(AW239*(BV239-BW239)*100)),"")</f>
        <v/>
      </c>
      <c r="BM239" s="193" t="str">
        <f>IF(OR(BO239=リスト!$B$3,BO239=リスト!$B$5),"",AU239)</f>
        <v/>
      </c>
      <c r="BN239" s="196" t="str">
        <f>IF(OR(BO239=リスト!$B$3,BO239=リスト!$B$5),"",AF239)</f>
        <v/>
      </c>
      <c r="BO239" s="193" t="str">
        <f t="shared" si="139"/>
        <v/>
      </c>
      <c r="BP239" s="193" t="str">
        <f>IF(OR(BO239=リスト!$B$3,BO239=リスト!$B$5,BO239=""),"",IF(許容浮上量+1&lt;=BK239,リスト!$F$2,リスト!$F$3))</f>
        <v/>
      </c>
      <c r="BQ239" s="202" t="str">
        <f>IF(OR(BO239=リスト!$B$3,BO239=リスト!$B$5,BO239=""),"",20)</f>
        <v/>
      </c>
      <c r="BR239" s="195" t="str">
        <f t="shared" si="140"/>
        <v/>
      </c>
      <c r="BS239" s="195" t="str">
        <f t="shared" si="141"/>
        <v/>
      </c>
      <c r="BT239" s="198" t="str">
        <f t="shared" si="142"/>
        <v/>
      </c>
      <c r="BU239" s="198" t="str">
        <f t="shared" si="143"/>
        <v/>
      </c>
      <c r="BV239" s="198" t="str">
        <f t="shared" si="144"/>
        <v/>
      </c>
      <c r="BW239" s="198" t="str">
        <f t="shared" si="145"/>
        <v/>
      </c>
      <c r="BX239" s="205" t="str">
        <f t="shared" si="146"/>
        <v/>
      </c>
      <c r="BY239" s="206" t="str">
        <f>IFERROR(IF(CC239=リスト!$C$2,(CH239-BZ239/(100*CG239))/CI239*CJ239-AN239-AM239,(CH239-BZ239/(100*AW239))/CI239*CJ239-AN239-AM239),"")</f>
        <v/>
      </c>
      <c r="BZ239" s="196" t="str">
        <f>IF(OR(CE239=リスト!$B$3,CE239=リスト!$B$5,CF239=リスト!$F$3,CE239=""),"",許容浮上量)</f>
        <v/>
      </c>
      <c r="CA239" s="198" t="str">
        <f>IF(OR(CE239=リスト!$B$3,CE239=リスト!$B$5,CF239=リスト!$F$3,CE239=""),"",CK239)</f>
        <v/>
      </c>
      <c r="CB239" s="196" t="str">
        <f t="shared" si="147"/>
        <v/>
      </c>
      <c r="CC239" s="193" t="str">
        <f>IF(OR(CE239=リスト!$B$3,CE239=リスト!$B$5,CF239=リスト!$F$3,CE239=""),"",BM239)</f>
        <v/>
      </c>
      <c r="CD239" s="196" t="str">
        <f>IF(OR(CE239=リスト!$B$3,CE239=リスト!$B$5,CF239=リスト!$F$3,CE239=""),"",AH239)</f>
        <v/>
      </c>
      <c r="CE239" s="193" t="str">
        <f t="shared" si="166"/>
        <v/>
      </c>
      <c r="CF239" s="193" t="str">
        <f t="shared" si="167"/>
        <v/>
      </c>
      <c r="CG239" s="198" t="str">
        <f t="shared" si="148"/>
        <v/>
      </c>
      <c r="CH239" s="198" t="str">
        <f t="shared" si="149"/>
        <v/>
      </c>
      <c r="CI239" s="198" t="str">
        <f t="shared" si="150"/>
        <v/>
      </c>
      <c r="CJ239" s="198" t="str">
        <f t="shared" si="151"/>
        <v/>
      </c>
      <c r="CK239" s="205" t="str">
        <f t="shared" si="152"/>
        <v/>
      </c>
      <c r="CL239" s="204" t="str">
        <f>IF(AND(CE239=リスト!$B$4,CF239=リスト!$F$2),リスト!$B$3,CE239)</f>
        <v/>
      </c>
      <c r="CM239" s="193" t="str">
        <f>IF(CL239=リスト!$B$3,"",IF(CL239=リスト!$B$5,"("&amp;リスト!$F$3&amp;")",CF239))</f>
        <v/>
      </c>
      <c r="CN239" s="196" t="str">
        <f>IF(CL239=リスト!$B$3,"",AF239)</f>
        <v/>
      </c>
      <c r="CO239" s="196" t="str">
        <f>IF(OR(CL239=リスト!$B$3,CL239=リスト!$B$5,CL239=リスト!$B$4),"",CD239)</f>
        <v/>
      </c>
      <c r="CP239" s="196" t="str">
        <f>IF(OR(CL239=リスト!$B$3,CL239=リスト!$B$5),"",IF(CB239&lt;40,40,CB239))</f>
        <v/>
      </c>
      <c r="CQ239" s="203" t="str">
        <f>IF(CL239=リスト!$B$5,リスト!$G$2,"")</f>
        <v/>
      </c>
    </row>
    <row r="240" spans="2:95" ht="26.25" customHeight="1">
      <c r="B240" s="243">
        <v>177</v>
      </c>
      <c r="C240" s="244"/>
      <c r="D240" s="245"/>
      <c r="E240" s="246"/>
      <c r="F240" s="246"/>
      <c r="G240" s="247" t="str">
        <f>IF(AE240=リスト!$C$2,"－",IF(AE240=リスト!$C$3,1.05,""))</f>
        <v/>
      </c>
      <c r="H240" s="246"/>
      <c r="I240" s="246"/>
      <c r="J240" s="246"/>
      <c r="K240" s="246"/>
      <c r="L240" s="246"/>
      <c r="M240" s="246"/>
      <c r="N240" s="246"/>
      <c r="O240" s="246"/>
      <c r="P240" s="246"/>
      <c r="Q240" s="246"/>
      <c r="R240" s="248">
        <f t="shared" si="153"/>
        <v>0</v>
      </c>
      <c r="S240" s="247" t="str">
        <f t="shared" si="154"/>
        <v/>
      </c>
      <c r="T240" s="247"/>
      <c r="U240" s="247"/>
      <c r="V240" s="245" t="str">
        <f t="shared" si="155"/>
        <v/>
      </c>
      <c r="W240" s="245" t="str">
        <f t="shared" si="156"/>
        <v/>
      </c>
      <c r="X240" s="245" t="str">
        <f t="shared" si="157"/>
        <v/>
      </c>
      <c r="Y240" s="245" t="str">
        <f t="shared" si="158"/>
        <v/>
      </c>
      <c r="Z240" s="249" t="str">
        <f t="shared" si="159"/>
        <v/>
      </c>
      <c r="AA240" s="250" t="str">
        <f t="shared" si="160"/>
        <v/>
      </c>
      <c r="AB240" s="250" t="str">
        <f t="shared" si="161"/>
        <v/>
      </c>
      <c r="AC240" s="251" t="str">
        <f t="shared" si="162"/>
        <v/>
      </c>
      <c r="AD240" s="252" t="str">
        <f>IF(OR(C240="",D240=""),"",IF(OR(10&lt;=S240,2.2&lt;F240),リスト!$B$3,IF(OR(D240=リスト!$A$2,F240&lt;0.9,S240&lt;=1.5),リスト!$B$4,リスト!$B$2)))</f>
        <v/>
      </c>
      <c r="AE240" s="253" t="str">
        <f>IF(OR(C240="",AD240=""),"",IF(N240="",リスト!$C$2,リスト!$C$3))</f>
        <v/>
      </c>
      <c r="AF240" s="254" t="str">
        <f>IF(OR(C240="",AD240=""),"",IF(D240&lt;=リスト!$A$5,リスト!$D$2,IF(D240=リスト!$A$6,リスト!$D$3,IF(D240=リスト!$A$7,リスト!$D$4,""))))</f>
        <v/>
      </c>
      <c r="AG240" s="255" t="str" cm="1">
        <f t="array" ref="AG240">IFERROR(INDEX(加味率リスト!$A$2:$J$25,MATCH(D240&amp;AF240,加味率リスト!$A$2:$A$25&amp;加味率リスト!$B$2:$B$25,0),10),"")</f>
        <v/>
      </c>
      <c r="AH240" s="256" t="str">
        <f>IF(S240="","",IF(S240&lt;3,リスト!$E$3,IF(S240&lt;5,リスト!$E$4,IF(S240&lt;7,リスト!$E$5,リスト!$E$6))))</f>
        <v/>
      </c>
      <c r="AI240" s="192" t="str">
        <f t="shared" si="163"/>
        <v/>
      </c>
      <c r="AJ240" s="193" t="str">
        <f t="shared" si="164"/>
        <v/>
      </c>
      <c r="AK240" s="141" t="str">
        <f t="shared" si="165"/>
        <v/>
      </c>
      <c r="AL240" s="194" t="str">
        <f>IFERROR(IF(AD240="","",IF(AE240=リスト!$C$2,"－",ROUND((3.142/4*E240^2*(N240+K240+J240+I240+H240)-3.142/4*(0.82^2*H240+(0.82^2+G240^2)/2*J240+G240^2*K240+(G240^2+E240^2)/2*N240))*(U240*V240+(R240-U240)*W240)/R240,2))),"")</f>
        <v/>
      </c>
      <c r="AM240" s="195" t="str">
        <f>IFERROR(IF(AD240="","",IF(AE240=リスト!$C$2,T240,T240+AL240)),"")</f>
        <v/>
      </c>
      <c r="AN240" s="195" t="str">
        <f>IFERROR(IF(AD240="","",IF(AE240=リスト!$C$2,3.142*E240*U240*AA240*V240*U240/2*TAN(X240/180*3.142),3.142*G240*U240*AA240*V240*U240/2*TAN(X240/180*3.142))),"")</f>
        <v/>
      </c>
      <c r="AO240" s="196" t="str">
        <f t="shared" si="127"/>
        <v/>
      </c>
      <c r="AP240" s="196" t="str">
        <f>IFERROR(IF(AE240=リスト!$C$2,(1-3.142*(E240/((E240+1)*2))^2)*(R240-(1-V240/(Z240+AC240*(W240-Z240)))*U240-(AN240+AM240)/(3.142*(Z240+AC240*(W240-Z240)))*(2/E240)^2)*100,AW240*(AX240-AY240)*100),"")</f>
        <v/>
      </c>
      <c r="AQ240" s="197" t="str">
        <f t="shared" si="128"/>
        <v/>
      </c>
      <c r="AR240" s="195" t="str">
        <f t="shared" si="129"/>
        <v/>
      </c>
      <c r="AS240" s="195" t="str">
        <f t="shared" si="130"/>
        <v/>
      </c>
      <c r="AT240" s="195" t="str">
        <f t="shared" si="131"/>
        <v/>
      </c>
      <c r="AU240" s="193" t="str">
        <f t="shared" si="132"/>
        <v/>
      </c>
      <c r="AV240" s="193" t="str">
        <f>IF(OR(AD240=リスト!$B$3,AD240=リスト!$B$5,許容浮上量&lt;AP240),AD240,リスト!$B$5)</f>
        <v/>
      </c>
      <c r="AW240" s="198" t="str">
        <f t="shared" si="133"/>
        <v/>
      </c>
      <c r="AX240" s="199" t="str">
        <f t="shared" si="134"/>
        <v/>
      </c>
      <c r="AY240" s="205" t="str">
        <f t="shared" si="135"/>
        <v/>
      </c>
      <c r="AZ240" s="204" t="str">
        <f>IF(OR(BO240=リスト!$B$3,BO240=リスト!$B$5,BO240=""),"","10^-2")</f>
        <v/>
      </c>
      <c r="BA240" s="200" t="str">
        <f>IF(OR(BO240=リスト!$B$3,BO240=リスト!$B$5,BO240=""),"",2)</f>
        <v/>
      </c>
      <c r="BB240" s="195" t="str">
        <f>IFERROR(IF(OR(BO240=リスト!$B$3,BO240=リスト!$B$5,BO240=""),"",V240*U240+(R240-U240)/2*(W240-Z240)),"")</f>
        <v/>
      </c>
      <c r="BC240" s="195" t="str">
        <f>IF(OR(BO240=リスト!$B$3,BO240=リスト!$B$5,BO240=""),"",40)</f>
        <v/>
      </c>
      <c r="BD240" s="195" t="str">
        <f t="shared" si="136"/>
        <v/>
      </c>
      <c r="BE240" s="195" t="str">
        <f t="shared" si="137"/>
        <v/>
      </c>
      <c r="BF240" s="195" t="str">
        <f t="shared" si="138"/>
        <v/>
      </c>
      <c r="BG240" s="195" t="str">
        <f>IF(OR(BO240=リスト!$B$3,BO240=リスト!$B$5,BO240=""),"",0.6)</f>
        <v/>
      </c>
      <c r="BH240" s="201" t="str">
        <f>IF(OR(BO240=リスト!$B$3,BO240=リスト!$B$5,BO240=""),"",AG240)</f>
        <v/>
      </c>
      <c r="BI240" s="195" t="str">
        <f>IF(OR(BO240=リスト!$B$3,BO240=リスト!$B$5,BO240=""),"",AM240)</f>
        <v/>
      </c>
      <c r="BJ240" s="195" t="str">
        <f>IF(OR(BO240=リスト!$B$3,BO240=リスト!$B$5,BO240=""),"",AN240)</f>
        <v/>
      </c>
      <c r="BK240" s="202" t="str">
        <f>IFERROR(IF(BM240=リスト!$C$2,(1-3.142*(E240/(2*(E240+1)))^2)*(R240-(1-AG240*V240/(Z240+AG240*BG240*(W240-Z240)))*U240-(AN240+AM240)/(3.142*(Z240+AG240*BG240*(W240-Z240)))*(2/E240)^2)*100,(AW240*(BV240-BX240)*100)),"")</f>
        <v/>
      </c>
      <c r="BL240" s="202" t="str">
        <f>IFERROR(IF(BM240=リスト!$C$2,(1-3.142*(E240/(2*(E240+1)))^2)*(R240-(1-AG240*V240/(Z240+AG240*BG240*(W240-Z240)))*U240-(AN240+BF240+AM240)/(3.142*(Z240+AG240*BG240*(W240-Z240)))*(2/E240)^2)*100,(AW240*(BV240-BW240)*100)),"")</f>
        <v/>
      </c>
      <c r="BM240" s="193" t="str">
        <f>IF(OR(BO240=リスト!$B$3,BO240=リスト!$B$5),"",AU240)</f>
        <v/>
      </c>
      <c r="BN240" s="196" t="str">
        <f>IF(OR(BO240=リスト!$B$3,BO240=リスト!$B$5),"",AF240)</f>
        <v/>
      </c>
      <c r="BO240" s="193" t="str">
        <f t="shared" si="139"/>
        <v/>
      </c>
      <c r="BP240" s="193" t="str">
        <f>IF(OR(BO240=リスト!$B$3,BO240=リスト!$B$5,BO240=""),"",IF(許容浮上量+1&lt;=BK240,リスト!$F$2,リスト!$F$3))</f>
        <v/>
      </c>
      <c r="BQ240" s="202" t="str">
        <f>IF(OR(BO240=リスト!$B$3,BO240=リスト!$B$5,BO240=""),"",20)</f>
        <v/>
      </c>
      <c r="BR240" s="195" t="str">
        <f t="shared" si="140"/>
        <v/>
      </c>
      <c r="BS240" s="195" t="str">
        <f t="shared" si="141"/>
        <v/>
      </c>
      <c r="BT240" s="198" t="str">
        <f t="shared" si="142"/>
        <v/>
      </c>
      <c r="BU240" s="198" t="str">
        <f t="shared" si="143"/>
        <v/>
      </c>
      <c r="BV240" s="198" t="str">
        <f t="shared" si="144"/>
        <v/>
      </c>
      <c r="BW240" s="198" t="str">
        <f t="shared" si="145"/>
        <v/>
      </c>
      <c r="BX240" s="205" t="str">
        <f t="shared" si="146"/>
        <v/>
      </c>
      <c r="BY240" s="206" t="str">
        <f>IFERROR(IF(CC240=リスト!$C$2,(CH240-BZ240/(100*CG240))/CI240*CJ240-AN240-AM240,(CH240-BZ240/(100*AW240))/CI240*CJ240-AN240-AM240),"")</f>
        <v/>
      </c>
      <c r="BZ240" s="196" t="str">
        <f>IF(OR(CE240=リスト!$B$3,CE240=リスト!$B$5,CF240=リスト!$F$3,CE240=""),"",許容浮上量)</f>
        <v/>
      </c>
      <c r="CA240" s="198" t="str">
        <f>IF(OR(CE240=リスト!$B$3,CE240=リスト!$B$5,CF240=リスト!$F$3,CE240=""),"",CK240)</f>
        <v/>
      </c>
      <c r="CB240" s="196" t="str">
        <f t="shared" si="147"/>
        <v/>
      </c>
      <c r="CC240" s="193" t="str">
        <f>IF(OR(CE240=リスト!$B$3,CE240=リスト!$B$5,CF240=リスト!$F$3,CE240=""),"",BM240)</f>
        <v/>
      </c>
      <c r="CD240" s="196" t="str">
        <f>IF(OR(CE240=リスト!$B$3,CE240=リスト!$B$5,CF240=リスト!$F$3,CE240=""),"",AH240)</f>
        <v/>
      </c>
      <c r="CE240" s="193" t="str">
        <f t="shared" si="166"/>
        <v/>
      </c>
      <c r="CF240" s="193" t="str">
        <f t="shared" si="167"/>
        <v/>
      </c>
      <c r="CG240" s="198" t="str">
        <f t="shared" si="148"/>
        <v/>
      </c>
      <c r="CH240" s="198" t="str">
        <f t="shared" si="149"/>
        <v/>
      </c>
      <c r="CI240" s="198" t="str">
        <f t="shared" si="150"/>
        <v/>
      </c>
      <c r="CJ240" s="198" t="str">
        <f t="shared" si="151"/>
        <v/>
      </c>
      <c r="CK240" s="205" t="str">
        <f t="shared" si="152"/>
        <v/>
      </c>
      <c r="CL240" s="204" t="str">
        <f>IF(AND(CE240=リスト!$B$4,CF240=リスト!$F$2),リスト!$B$3,CE240)</f>
        <v/>
      </c>
      <c r="CM240" s="193" t="str">
        <f>IF(CL240=リスト!$B$3,"",IF(CL240=リスト!$B$5,"("&amp;リスト!$F$3&amp;")",CF240))</f>
        <v/>
      </c>
      <c r="CN240" s="196" t="str">
        <f>IF(CL240=リスト!$B$3,"",AF240)</f>
        <v/>
      </c>
      <c r="CO240" s="196" t="str">
        <f>IF(OR(CL240=リスト!$B$3,CL240=リスト!$B$5,CL240=リスト!$B$4),"",CD240)</f>
        <v/>
      </c>
      <c r="CP240" s="196" t="str">
        <f>IF(OR(CL240=リスト!$B$3,CL240=リスト!$B$5),"",IF(CB240&lt;40,40,CB240))</f>
        <v/>
      </c>
      <c r="CQ240" s="203" t="str">
        <f>IF(CL240=リスト!$B$5,リスト!$G$2,"")</f>
        <v/>
      </c>
    </row>
    <row r="241" spans="2:95" ht="26.25" customHeight="1">
      <c r="B241" s="243">
        <v>178</v>
      </c>
      <c r="C241" s="244"/>
      <c r="D241" s="245"/>
      <c r="E241" s="246"/>
      <c r="F241" s="246"/>
      <c r="G241" s="247" t="str">
        <f>IF(AE241=リスト!$C$2,"－",IF(AE241=リスト!$C$3,1.05,""))</f>
        <v/>
      </c>
      <c r="H241" s="246"/>
      <c r="I241" s="246"/>
      <c r="J241" s="246"/>
      <c r="K241" s="246"/>
      <c r="L241" s="246"/>
      <c r="M241" s="246"/>
      <c r="N241" s="246"/>
      <c r="O241" s="246"/>
      <c r="P241" s="246"/>
      <c r="Q241" s="246"/>
      <c r="R241" s="248">
        <f t="shared" si="153"/>
        <v>0</v>
      </c>
      <c r="S241" s="247" t="str">
        <f t="shared" si="154"/>
        <v/>
      </c>
      <c r="T241" s="247"/>
      <c r="U241" s="247"/>
      <c r="V241" s="245" t="str">
        <f t="shared" si="155"/>
        <v/>
      </c>
      <c r="W241" s="245" t="str">
        <f t="shared" si="156"/>
        <v/>
      </c>
      <c r="X241" s="245" t="str">
        <f t="shared" si="157"/>
        <v/>
      </c>
      <c r="Y241" s="245" t="str">
        <f t="shared" si="158"/>
        <v/>
      </c>
      <c r="Z241" s="249" t="str">
        <f t="shared" si="159"/>
        <v/>
      </c>
      <c r="AA241" s="250" t="str">
        <f t="shared" si="160"/>
        <v/>
      </c>
      <c r="AB241" s="250" t="str">
        <f t="shared" si="161"/>
        <v/>
      </c>
      <c r="AC241" s="251" t="str">
        <f t="shared" si="162"/>
        <v/>
      </c>
      <c r="AD241" s="252" t="str">
        <f>IF(OR(C241="",D241=""),"",IF(OR(10&lt;=S241,2.2&lt;F241),リスト!$B$3,IF(OR(D241=リスト!$A$2,F241&lt;0.9,S241&lt;=1.5),リスト!$B$4,リスト!$B$2)))</f>
        <v/>
      </c>
      <c r="AE241" s="253" t="str">
        <f>IF(OR(C241="",AD241=""),"",IF(N241="",リスト!$C$2,リスト!$C$3))</f>
        <v/>
      </c>
      <c r="AF241" s="254" t="str">
        <f>IF(OR(C241="",AD241=""),"",IF(D241&lt;=リスト!$A$5,リスト!$D$2,IF(D241=リスト!$A$6,リスト!$D$3,IF(D241=リスト!$A$7,リスト!$D$4,""))))</f>
        <v/>
      </c>
      <c r="AG241" s="255" t="str" cm="1">
        <f t="array" ref="AG241">IFERROR(INDEX(加味率リスト!$A$2:$J$25,MATCH(D241&amp;AF241,加味率リスト!$A$2:$A$25&amp;加味率リスト!$B$2:$B$25,0),10),"")</f>
        <v/>
      </c>
      <c r="AH241" s="256" t="str">
        <f>IF(S241="","",IF(S241&lt;3,リスト!$E$3,IF(S241&lt;5,リスト!$E$4,IF(S241&lt;7,リスト!$E$5,リスト!$E$6))))</f>
        <v/>
      </c>
      <c r="AI241" s="192" t="str">
        <f t="shared" si="163"/>
        <v/>
      </c>
      <c r="AJ241" s="193" t="str">
        <f t="shared" si="164"/>
        <v/>
      </c>
      <c r="AK241" s="141" t="str">
        <f t="shared" si="165"/>
        <v/>
      </c>
      <c r="AL241" s="194" t="str">
        <f>IFERROR(IF(AD241="","",IF(AE241=リスト!$C$2,"－",ROUND((3.142/4*E241^2*(N241+K241+J241+I241+H241)-3.142/4*(0.82^2*H241+(0.82^2+G241^2)/2*J241+G241^2*K241+(G241^2+E241^2)/2*N241))*(U241*V241+(R241-U241)*W241)/R241,2))),"")</f>
        <v/>
      </c>
      <c r="AM241" s="195" t="str">
        <f>IFERROR(IF(AD241="","",IF(AE241=リスト!$C$2,T241,T241+AL241)),"")</f>
        <v/>
      </c>
      <c r="AN241" s="195" t="str">
        <f>IFERROR(IF(AD241="","",IF(AE241=リスト!$C$2,3.142*E241*U241*AA241*V241*U241/2*TAN(X241/180*3.142),3.142*G241*U241*AA241*V241*U241/2*TAN(X241/180*3.142))),"")</f>
        <v/>
      </c>
      <c r="AO241" s="196" t="str">
        <f t="shared" si="127"/>
        <v/>
      </c>
      <c r="AP241" s="196" t="str">
        <f>IFERROR(IF(AE241=リスト!$C$2,(1-3.142*(E241/((E241+1)*2))^2)*(R241-(1-V241/(Z241+AC241*(W241-Z241)))*U241-(AN241+AM241)/(3.142*(Z241+AC241*(W241-Z241)))*(2/E241)^2)*100,AW241*(AX241-AY241)*100),"")</f>
        <v/>
      </c>
      <c r="AQ241" s="197" t="str">
        <f t="shared" si="128"/>
        <v/>
      </c>
      <c r="AR241" s="195" t="str">
        <f t="shared" si="129"/>
        <v/>
      </c>
      <c r="AS241" s="195" t="str">
        <f t="shared" si="130"/>
        <v/>
      </c>
      <c r="AT241" s="195" t="str">
        <f t="shared" si="131"/>
        <v/>
      </c>
      <c r="AU241" s="193" t="str">
        <f t="shared" si="132"/>
        <v/>
      </c>
      <c r="AV241" s="193" t="str">
        <f>IF(OR(AD241=リスト!$B$3,AD241=リスト!$B$5,許容浮上量&lt;AP241),AD241,リスト!$B$5)</f>
        <v/>
      </c>
      <c r="AW241" s="198" t="str">
        <f t="shared" si="133"/>
        <v/>
      </c>
      <c r="AX241" s="199" t="str">
        <f t="shared" si="134"/>
        <v/>
      </c>
      <c r="AY241" s="205" t="str">
        <f t="shared" si="135"/>
        <v/>
      </c>
      <c r="AZ241" s="204" t="str">
        <f>IF(OR(BO241=リスト!$B$3,BO241=リスト!$B$5,BO241=""),"","10^-2")</f>
        <v/>
      </c>
      <c r="BA241" s="200" t="str">
        <f>IF(OR(BO241=リスト!$B$3,BO241=リスト!$B$5,BO241=""),"",2)</f>
        <v/>
      </c>
      <c r="BB241" s="195" t="str">
        <f>IFERROR(IF(OR(BO241=リスト!$B$3,BO241=リスト!$B$5,BO241=""),"",V241*U241+(R241-U241)/2*(W241-Z241)),"")</f>
        <v/>
      </c>
      <c r="BC241" s="195" t="str">
        <f>IF(OR(BO241=リスト!$B$3,BO241=リスト!$B$5,BO241=""),"",40)</f>
        <v/>
      </c>
      <c r="BD241" s="195" t="str">
        <f t="shared" si="136"/>
        <v/>
      </c>
      <c r="BE241" s="195" t="str">
        <f t="shared" si="137"/>
        <v/>
      </c>
      <c r="BF241" s="195" t="str">
        <f t="shared" si="138"/>
        <v/>
      </c>
      <c r="BG241" s="195" t="str">
        <f>IF(OR(BO241=リスト!$B$3,BO241=リスト!$B$5,BO241=""),"",0.6)</f>
        <v/>
      </c>
      <c r="BH241" s="201" t="str">
        <f>IF(OR(BO241=リスト!$B$3,BO241=リスト!$B$5,BO241=""),"",AG241)</f>
        <v/>
      </c>
      <c r="BI241" s="195" t="str">
        <f>IF(OR(BO241=リスト!$B$3,BO241=リスト!$B$5,BO241=""),"",AM241)</f>
        <v/>
      </c>
      <c r="BJ241" s="195" t="str">
        <f>IF(OR(BO241=リスト!$B$3,BO241=リスト!$B$5,BO241=""),"",AN241)</f>
        <v/>
      </c>
      <c r="BK241" s="202" t="str">
        <f>IFERROR(IF(BM241=リスト!$C$2,(1-3.142*(E241/(2*(E241+1)))^2)*(R241-(1-AG241*V241/(Z241+AG241*BG241*(W241-Z241)))*U241-(AN241+AM241)/(3.142*(Z241+AG241*BG241*(W241-Z241)))*(2/E241)^2)*100,(AW241*(BV241-BX241)*100)),"")</f>
        <v/>
      </c>
      <c r="BL241" s="202" t="str">
        <f>IFERROR(IF(BM241=リスト!$C$2,(1-3.142*(E241/(2*(E241+1)))^2)*(R241-(1-AG241*V241/(Z241+AG241*BG241*(W241-Z241)))*U241-(AN241+BF241+AM241)/(3.142*(Z241+AG241*BG241*(W241-Z241)))*(2/E241)^2)*100,(AW241*(BV241-BW241)*100)),"")</f>
        <v/>
      </c>
      <c r="BM241" s="193" t="str">
        <f>IF(OR(BO241=リスト!$B$3,BO241=リスト!$B$5),"",AU241)</f>
        <v/>
      </c>
      <c r="BN241" s="196" t="str">
        <f>IF(OR(BO241=リスト!$B$3,BO241=リスト!$B$5),"",AF241)</f>
        <v/>
      </c>
      <c r="BO241" s="193" t="str">
        <f t="shared" si="139"/>
        <v/>
      </c>
      <c r="BP241" s="193" t="str">
        <f>IF(OR(BO241=リスト!$B$3,BO241=リスト!$B$5,BO241=""),"",IF(許容浮上量+1&lt;=BK241,リスト!$F$2,リスト!$F$3))</f>
        <v/>
      </c>
      <c r="BQ241" s="202" t="str">
        <f>IF(OR(BO241=リスト!$B$3,BO241=リスト!$B$5,BO241=""),"",20)</f>
        <v/>
      </c>
      <c r="BR241" s="195" t="str">
        <f t="shared" si="140"/>
        <v/>
      </c>
      <c r="BS241" s="195" t="str">
        <f t="shared" si="141"/>
        <v/>
      </c>
      <c r="BT241" s="198" t="str">
        <f t="shared" si="142"/>
        <v/>
      </c>
      <c r="BU241" s="198" t="str">
        <f t="shared" si="143"/>
        <v/>
      </c>
      <c r="BV241" s="198" t="str">
        <f t="shared" si="144"/>
        <v/>
      </c>
      <c r="BW241" s="198" t="str">
        <f t="shared" si="145"/>
        <v/>
      </c>
      <c r="BX241" s="205" t="str">
        <f t="shared" si="146"/>
        <v/>
      </c>
      <c r="BY241" s="206" t="str">
        <f>IFERROR(IF(CC241=リスト!$C$2,(CH241-BZ241/(100*CG241))/CI241*CJ241-AN241-AM241,(CH241-BZ241/(100*AW241))/CI241*CJ241-AN241-AM241),"")</f>
        <v/>
      </c>
      <c r="BZ241" s="196" t="str">
        <f>IF(OR(CE241=リスト!$B$3,CE241=リスト!$B$5,CF241=リスト!$F$3,CE241=""),"",許容浮上量)</f>
        <v/>
      </c>
      <c r="CA241" s="198" t="str">
        <f>IF(OR(CE241=リスト!$B$3,CE241=リスト!$B$5,CF241=リスト!$F$3,CE241=""),"",CK241)</f>
        <v/>
      </c>
      <c r="CB241" s="196" t="str">
        <f t="shared" si="147"/>
        <v/>
      </c>
      <c r="CC241" s="193" t="str">
        <f>IF(OR(CE241=リスト!$B$3,CE241=リスト!$B$5,CF241=リスト!$F$3,CE241=""),"",BM241)</f>
        <v/>
      </c>
      <c r="CD241" s="196" t="str">
        <f>IF(OR(CE241=リスト!$B$3,CE241=リスト!$B$5,CF241=リスト!$F$3,CE241=""),"",AH241)</f>
        <v/>
      </c>
      <c r="CE241" s="193" t="str">
        <f t="shared" si="166"/>
        <v/>
      </c>
      <c r="CF241" s="193" t="str">
        <f t="shared" si="167"/>
        <v/>
      </c>
      <c r="CG241" s="198" t="str">
        <f t="shared" si="148"/>
        <v/>
      </c>
      <c r="CH241" s="198" t="str">
        <f t="shared" si="149"/>
        <v/>
      </c>
      <c r="CI241" s="198" t="str">
        <f t="shared" si="150"/>
        <v/>
      </c>
      <c r="CJ241" s="198" t="str">
        <f t="shared" si="151"/>
        <v/>
      </c>
      <c r="CK241" s="205" t="str">
        <f t="shared" si="152"/>
        <v/>
      </c>
      <c r="CL241" s="204" t="str">
        <f>IF(AND(CE241=リスト!$B$4,CF241=リスト!$F$2),リスト!$B$3,CE241)</f>
        <v/>
      </c>
      <c r="CM241" s="193" t="str">
        <f>IF(CL241=リスト!$B$3,"",IF(CL241=リスト!$B$5,"("&amp;リスト!$F$3&amp;")",CF241))</f>
        <v/>
      </c>
      <c r="CN241" s="196" t="str">
        <f>IF(CL241=リスト!$B$3,"",AF241)</f>
        <v/>
      </c>
      <c r="CO241" s="196" t="str">
        <f>IF(OR(CL241=リスト!$B$3,CL241=リスト!$B$5,CL241=リスト!$B$4),"",CD241)</f>
        <v/>
      </c>
      <c r="CP241" s="196" t="str">
        <f>IF(OR(CL241=リスト!$B$3,CL241=リスト!$B$5),"",IF(CB241&lt;40,40,CB241))</f>
        <v/>
      </c>
      <c r="CQ241" s="203" t="str">
        <f>IF(CL241=リスト!$B$5,リスト!$G$2,"")</f>
        <v/>
      </c>
    </row>
    <row r="242" spans="2:95" ht="26.25" customHeight="1">
      <c r="B242" s="243">
        <v>179</v>
      </c>
      <c r="C242" s="244"/>
      <c r="D242" s="245"/>
      <c r="E242" s="246"/>
      <c r="F242" s="246"/>
      <c r="G242" s="247" t="str">
        <f>IF(AE242=リスト!$C$2,"－",IF(AE242=リスト!$C$3,1.05,""))</f>
        <v/>
      </c>
      <c r="H242" s="246"/>
      <c r="I242" s="246"/>
      <c r="J242" s="246"/>
      <c r="K242" s="246"/>
      <c r="L242" s="246"/>
      <c r="M242" s="246"/>
      <c r="N242" s="246"/>
      <c r="O242" s="246"/>
      <c r="P242" s="246"/>
      <c r="Q242" s="246"/>
      <c r="R242" s="248">
        <f t="shared" si="153"/>
        <v>0</v>
      </c>
      <c r="S242" s="247" t="str">
        <f t="shared" si="154"/>
        <v/>
      </c>
      <c r="T242" s="247"/>
      <c r="U242" s="247"/>
      <c r="V242" s="245" t="str">
        <f t="shared" si="155"/>
        <v/>
      </c>
      <c r="W242" s="245" t="str">
        <f t="shared" si="156"/>
        <v/>
      </c>
      <c r="X242" s="245" t="str">
        <f t="shared" si="157"/>
        <v/>
      </c>
      <c r="Y242" s="245" t="str">
        <f t="shared" si="158"/>
        <v/>
      </c>
      <c r="Z242" s="249" t="str">
        <f t="shared" si="159"/>
        <v/>
      </c>
      <c r="AA242" s="250" t="str">
        <f t="shared" si="160"/>
        <v/>
      </c>
      <c r="AB242" s="250" t="str">
        <f t="shared" si="161"/>
        <v/>
      </c>
      <c r="AC242" s="251" t="str">
        <f t="shared" si="162"/>
        <v/>
      </c>
      <c r="AD242" s="252" t="str">
        <f>IF(OR(C242="",D242=""),"",IF(OR(10&lt;=S242,2.2&lt;F242),リスト!$B$3,IF(OR(D242=リスト!$A$2,F242&lt;0.9,S242&lt;=1.5),リスト!$B$4,リスト!$B$2)))</f>
        <v/>
      </c>
      <c r="AE242" s="253" t="str">
        <f>IF(OR(C242="",AD242=""),"",IF(N242="",リスト!$C$2,リスト!$C$3))</f>
        <v/>
      </c>
      <c r="AF242" s="254" t="str">
        <f>IF(OR(C242="",AD242=""),"",IF(D242&lt;=リスト!$A$5,リスト!$D$2,IF(D242=リスト!$A$6,リスト!$D$3,IF(D242=リスト!$A$7,リスト!$D$4,""))))</f>
        <v/>
      </c>
      <c r="AG242" s="255" t="str" cm="1">
        <f t="array" ref="AG242">IFERROR(INDEX(加味率リスト!$A$2:$J$25,MATCH(D242&amp;AF242,加味率リスト!$A$2:$A$25&amp;加味率リスト!$B$2:$B$25,0),10),"")</f>
        <v/>
      </c>
      <c r="AH242" s="256" t="str">
        <f>IF(S242="","",IF(S242&lt;3,リスト!$E$3,IF(S242&lt;5,リスト!$E$4,IF(S242&lt;7,リスト!$E$5,リスト!$E$6))))</f>
        <v/>
      </c>
      <c r="AI242" s="192" t="str">
        <f t="shared" si="163"/>
        <v/>
      </c>
      <c r="AJ242" s="193" t="str">
        <f t="shared" si="164"/>
        <v/>
      </c>
      <c r="AK242" s="141" t="str">
        <f t="shared" si="165"/>
        <v/>
      </c>
      <c r="AL242" s="194" t="str">
        <f>IFERROR(IF(AD242="","",IF(AE242=リスト!$C$2,"－",ROUND((3.142/4*E242^2*(N242+K242+J242+I242+H242)-3.142/4*(0.82^2*H242+(0.82^2+G242^2)/2*J242+G242^2*K242+(G242^2+E242^2)/2*N242))*(U242*V242+(R242-U242)*W242)/R242,2))),"")</f>
        <v/>
      </c>
      <c r="AM242" s="195" t="str">
        <f>IFERROR(IF(AD242="","",IF(AE242=リスト!$C$2,T242,T242+AL242)),"")</f>
        <v/>
      </c>
      <c r="AN242" s="195" t="str">
        <f>IFERROR(IF(AD242="","",IF(AE242=リスト!$C$2,3.142*E242*U242*AA242*V242*U242/2*TAN(X242/180*3.142),3.142*G242*U242*AA242*V242*U242/2*TAN(X242/180*3.142))),"")</f>
        <v/>
      </c>
      <c r="AO242" s="196" t="str">
        <f t="shared" si="127"/>
        <v/>
      </c>
      <c r="AP242" s="196" t="str">
        <f>IFERROR(IF(AE242=リスト!$C$2,(1-3.142*(E242/((E242+1)*2))^2)*(R242-(1-V242/(Z242+AC242*(W242-Z242)))*U242-(AN242+AM242)/(3.142*(Z242+AC242*(W242-Z242)))*(2/E242)^2)*100,AW242*(AX242-AY242)*100),"")</f>
        <v/>
      </c>
      <c r="AQ242" s="197" t="str">
        <f t="shared" si="128"/>
        <v/>
      </c>
      <c r="AR242" s="195" t="str">
        <f t="shared" si="129"/>
        <v/>
      </c>
      <c r="AS242" s="195" t="str">
        <f t="shared" si="130"/>
        <v/>
      </c>
      <c r="AT242" s="195" t="str">
        <f t="shared" si="131"/>
        <v/>
      </c>
      <c r="AU242" s="193" t="str">
        <f t="shared" si="132"/>
        <v/>
      </c>
      <c r="AV242" s="193" t="str">
        <f>IF(OR(AD242=リスト!$B$3,AD242=リスト!$B$5,許容浮上量&lt;AP242),AD242,リスト!$B$5)</f>
        <v/>
      </c>
      <c r="AW242" s="198" t="str">
        <f t="shared" si="133"/>
        <v/>
      </c>
      <c r="AX242" s="199" t="str">
        <f t="shared" si="134"/>
        <v/>
      </c>
      <c r="AY242" s="205" t="str">
        <f t="shared" si="135"/>
        <v/>
      </c>
      <c r="AZ242" s="204" t="str">
        <f>IF(OR(BO242=リスト!$B$3,BO242=リスト!$B$5,BO242=""),"","10^-2")</f>
        <v/>
      </c>
      <c r="BA242" s="200" t="str">
        <f>IF(OR(BO242=リスト!$B$3,BO242=リスト!$B$5,BO242=""),"",2)</f>
        <v/>
      </c>
      <c r="BB242" s="195" t="str">
        <f>IFERROR(IF(OR(BO242=リスト!$B$3,BO242=リスト!$B$5,BO242=""),"",V242*U242+(R242-U242)/2*(W242-Z242)),"")</f>
        <v/>
      </c>
      <c r="BC242" s="195" t="str">
        <f>IF(OR(BO242=リスト!$B$3,BO242=リスト!$B$5,BO242=""),"",40)</f>
        <v/>
      </c>
      <c r="BD242" s="195" t="str">
        <f t="shared" si="136"/>
        <v/>
      </c>
      <c r="BE242" s="195" t="str">
        <f t="shared" si="137"/>
        <v/>
      </c>
      <c r="BF242" s="195" t="str">
        <f t="shared" si="138"/>
        <v/>
      </c>
      <c r="BG242" s="195" t="str">
        <f>IF(OR(BO242=リスト!$B$3,BO242=リスト!$B$5,BO242=""),"",0.6)</f>
        <v/>
      </c>
      <c r="BH242" s="201" t="str">
        <f>IF(OR(BO242=リスト!$B$3,BO242=リスト!$B$5,BO242=""),"",AG242)</f>
        <v/>
      </c>
      <c r="BI242" s="195" t="str">
        <f>IF(OR(BO242=リスト!$B$3,BO242=リスト!$B$5,BO242=""),"",AM242)</f>
        <v/>
      </c>
      <c r="BJ242" s="195" t="str">
        <f>IF(OR(BO242=リスト!$B$3,BO242=リスト!$B$5,BO242=""),"",AN242)</f>
        <v/>
      </c>
      <c r="BK242" s="202" t="str">
        <f>IFERROR(IF(BM242=リスト!$C$2,(1-3.142*(E242/(2*(E242+1)))^2)*(R242-(1-AG242*V242/(Z242+AG242*BG242*(W242-Z242)))*U242-(AN242+AM242)/(3.142*(Z242+AG242*BG242*(W242-Z242)))*(2/E242)^2)*100,(AW242*(BV242-BX242)*100)),"")</f>
        <v/>
      </c>
      <c r="BL242" s="202" t="str">
        <f>IFERROR(IF(BM242=リスト!$C$2,(1-3.142*(E242/(2*(E242+1)))^2)*(R242-(1-AG242*V242/(Z242+AG242*BG242*(W242-Z242)))*U242-(AN242+BF242+AM242)/(3.142*(Z242+AG242*BG242*(W242-Z242)))*(2/E242)^2)*100,(AW242*(BV242-BW242)*100)),"")</f>
        <v/>
      </c>
      <c r="BM242" s="193" t="str">
        <f>IF(OR(BO242=リスト!$B$3,BO242=リスト!$B$5),"",AU242)</f>
        <v/>
      </c>
      <c r="BN242" s="196" t="str">
        <f>IF(OR(BO242=リスト!$B$3,BO242=リスト!$B$5),"",AF242)</f>
        <v/>
      </c>
      <c r="BO242" s="193" t="str">
        <f t="shared" si="139"/>
        <v/>
      </c>
      <c r="BP242" s="193" t="str">
        <f>IF(OR(BO242=リスト!$B$3,BO242=リスト!$B$5,BO242=""),"",IF(許容浮上量+1&lt;=BK242,リスト!$F$2,リスト!$F$3))</f>
        <v/>
      </c>
      <c r="BQ242" s="202" t="str">
        <f>IF(OR(BO242=リスト!$B$3,BO242=リスト!$B$5,BO242=""),"",20)</f>
        <v/>
      </c>
      <c r="BR242" s="195" t="str">
        <f t="shared" si="140"/>
        <v/>
      </c>
      <c r="BS242" s="195" t="str">
        <f t="shared" si="141"/>
        <v/>
      </c>
      <c r="BT242" s="198" t="str">
        <f t="shared" si="142"/>
        <v/>
      </c>
      <c r="BU242" s="198" t="str">
        <f t="shared" si="143"/>
        <v/>
      </c>
      <c r="BV242" s="198" t="str">
        <f t="shared" si="144"/>
        <v/>
      </c>
      <c r="BW242" s="198" t="str">
        <f t="shared" si="145"/>
        <v/>
      </c>
      <c r="BX242" s="205" t="str">
        <f t="shared" si="146"/>
        <v/>
      </c>
      <c r="BY242" s="206" t="str">
        <f>IFERROR(IF(CC242=リスト!$C$2,(CH242-BZ242/(100*CG242))/CI242*CJ242-AN242-AM242,(CH242-BZ242/(100*AW242))/CI242*CJ242-AN242-AM242),"")</f>
        <v/>
      </c>
      <c r="BZ242" s="196" t="str">
        <f>IF(OR(CE242=リスト!$B$3,CE242=リスト!$B$5,CF242=リスト!$F$3,CE242=""),"",許容浮上量)</f>
        <v/>
      </c>
      <c r="CA242" s="198" t="str">
        <f>IF(OR(CE242=リスト!$B$3,CE242=リスト!$B$5,CF242=リスト!$F$3,CE242=""),"",CK242)</f>
        <v/>
      </c>
      <c r="CB242" s="196" t="str">
        <f t="shared" si="147"/>
        <v/>
      </c>
      <c r="CC242" s="193" t="str">
        <f>IF(OR(CE242=リスト!$B$3,CE242=リスト!$B$5,CF242=リスト!$F$3,CE242=""),"",BM242)</f>
        <v/>
      </c>
      <c r="CD242" s="196" t="str">
        <f>IF(OR(CE242=リスト!$B$3,CE242=リスト!$B$5,CF242=リスト!$F$3,CE242=""),"",AH242)</f>
        <v/>
      </c>
      <c r="CE242" s="193" t="str">
        <f t="shared" si="166"/>
        <v/>
      </c>
      <c r="CF242" s="193" t="str">
        <f t="shared" si="167"/>
        <v/>
      </c>
      <c r="CG242" s="198" t="str">
        <f t="shared" si="148"/>
        <v/>
      </c>
      <c r="CH242" s="198" t="str">
        <f t="shared" si="149"/>
        <v/>
      </c>
      <c r="CI242" s="198" t="str">
        <f t="shared" si="150"/>
        <v/>
      </c>
      <c r="CJ242" s="198" t="str">
        <f t="shared" si="151"/>
        <v/>
      </c>
      <c r="CK242" s="205" t="str">
        <f t="shared" si="152"/>
        <v/>
      </c>
      <c r="CL242" s="204" t="str">
        <f>IF(AND(CE242=リスト!$B$4,CF242=リスト!$F$2),リスト!$B$3,CE242)</f>
        <v/>
      </c>
      <c r="CM242" s="193" t="str">
        <f>IF(CL242=リスト!$B$3,"",IF(CL242=リスト!$B$5,"("&amp;リスト!$F$3&amp;")",CF242))</f>
        <v/>
      </c>
      <c r="CN242" s="196" t="str">
        <f>IF(CL242=リスト!$B$3,"",AF242)</f>
        <v/>
      </c>
      <c r="CO242" s="196" t="str">
        <f>IF(OR(CL242=リスト!$B$3,CL242=リスト!$B$5,CL242=リスト!$B$4),"",CD242)</f>
        <v/>
      </c>
      <c r="CP242" s="196" t="str">
        <f>IF(OR(CL242=リスト!$B$3,CL242=リスト!$B$5),"",IF(CB242&lt;40,40,CB242))</f>
        <v/>
      </c>
      <c r="CQ242" s="203" t="str">
        <f>IF(CL242=リスト!$B$5,リスト!$G$2,"")</f>
        <v/>
      </c>
    </row>
    <row r="243" spans="2:95" ht="26.25" customHeight="1">
      <c r="B243" s="243">
        <v>180</v>
      </c>
      <c r="C243" s="244"/>
      <c r="D243" s="245"/>
      <c r="E243" s="246"/>
      <c r="F243" s="246"/>
      <c r="G243" s="247" t="str">
        <f>IF(AE243=リスト!$C$2,"－",IF(AE243=リスト!$C$3,1.05,""))</f>
        <v/>
      </c>
      <c r="H243" s="246"/>
      <c r="I243" s="246"/>
      <c r="J243" s="246"/>
      <c r="K243" s="246"/>
      <c r="L243" s="246"/>
      <c r="M243" s="246"/>
      <c r="N243" s="246"/>
      <c r="O243" s="246"/>
      <c r="P243" s="246"/>
      <c r="Q243" s="246"/>
      <c r="R243" s="248">
        <f t="shared" si="153"/>
        <v>0</v>
      </c>
      <c r="S243" s="247" t="str">
        <f t="shared" si="154"/>
        <v/>
      </c>
      <c r="T243" s="247"/>
      <c r="U243" s="247"/>
      <c r="V243" s="245" t="str">
        <f t="shared" si="155"/>
        <v/>
      </c>
      <c r="W243" s="245" t="str">
        <f t="shared" si="156"/>
        <v/>
      </c>
      <c r="X243" s="245" t="str">
        <f t="shared" si="157"/>
        <v/>
      </c>
      <c r="Y243" s="245" t="str">
        <f t="shared" si="158"/>
        <v/>
      </c>
      <c r="Z243" s="249" t="str">
        <f t="shared" si="159"/>
        <v/>
      </c>
      <c r="AA243" s="250" t="str">
        <f t="shared" si="160"/>
        <v/>
      </c>
      <c r="AB243" s="250" t="str">
        <f t="shared" si="161"/>
        <v/>
      </c>
      <c r="AC243" s="251" t="str">
        <f t="shared" si="162"/>
        <v/>
      </c>
      <c r="AD243" s="252" t="str">
        <f>IF(OR(C243="",D243=""),"",IF(OR(10&lt;=S243,2.2&lt;F243),リスト!$B$3,IF(OR(D243=リスト!$A$2,F243&lt;0.9,S243&lt;=1.5),リスト!$B$4,リスト!$B$2)))</f>
        <v/>
      </c>
      <c r="AE243" s="253" t="str">
        <f>IF(OR(C243="",AD243=""),"",IF(N243="",リスト!$C$2,リスト!$C$3))</f>
        <v/>
      </c>
      <c r="AF243" s="254" t="str">
        <f>IF(OR(C243="",AD243=""),"",IF(D243&lt;=リスト!$A$5,リスト!$D$2,IF(D243=リスト!$A$6,リスト!$D$3,IF(D243=リスト!$A$7,リスト!$D$4,""))))</f>
        <v/>
      </c>
      <c r="AG243" s="255" t="str" cm="1">
        <f t="array" ref="AG243">IFERROR(INDEX(加味率リスト!$A$2:$J$25,MATCH(D243&amp;AF243,加味率リスト!$A$2:$A$25&amp;加味率リスト!$B$2:$B$25,0),10),"")</f>
        <v/>
      </c>
      <c r="AH243" s="256" t="str">
        <f>IF(S243="","",IF(S243&lt;3,リスト!$E$3,IF(S243&lt;5,リスト!$E$4,IF(S243&lt;7,リスト!$E$5,リスト!$E$6))))</f>
        <v/>
      </c>
      <c r="AI243" s="192" t="str">
        <f t="shared" si="163"/>
        <v/>
      </c>
      <c r="AJ243" s="193" t="str">
        <f t="shared" si="164"/>
        <v/>
      </c>
      <c r="AK243" s="141" t="str">
        <f t="shared" si="165"/>
        <v/>
      </c>
      <c r="AL243" s="194" t="str">
        <f>IFERROR(IF(AD243="","",IF(AE243=リスト!$C$2,"－",ROUND((3.142/4*E243^2*(N243+K243+J243+I243+H243)-3.142/4*(0.82^2*H243+(0.82^2+G243^2)/2*J243+G243^2*K243+(G243^2+E243^2)/2*N243))*(U243*V243+(R243-U243)*W243)/R243,2))),"")</f>
        <v/>
      </c>
      <c r="AM243" s="195" t="str">
        <f>IFERROR(IF(AD243="","",IF(AE243=リスト!$C$2,T243,T243+AL243)),"")</f>
        <v/>
      </c>
      <c r="AN243" s="195" t="str">
        <f>IFERROR(IF(AD243="","",IF(AE243=リスト!$C$2,3.142*E243*U243*AA243*V243*U243/2*TAN(X243/180*3.142),3.142*G243*U243*AA243*V243*U243/2*TAN(X243/180*3.142))),"")</f>
        <v/>
      </c>
      <c r="AO243" s="196" t="str">
        <f t="shared" si="127"/>
        <v/>
      </c>
      <c r="AP243" s="196" t="str">
        <f>IFERROR(IF(AE243=リスト!$C$2,(1-3.142*(E243/((E243+1)*2))^2)*(R243-(1-V243/(Z243+AC243*(W243-Z243)))*U243-(AN243+AM243)/(3.142*(Z243+AC243*(W243-Z243)))*(2/E243)^2)*100,AW243*(AX243-AY243)*100),"")</f>
        <v/>
      </c>
      <c r="AQ243" s="197" t="str">
        <f t="shared" si="128"/>
        <v/>
      </c>
      <c r="AR243" s="195" t="str">
        <f t="shared" si="129"/>
        <v/>
      </c>
      <c r="AS243" s="195" t="str">
        <f t="shared" si="130"/>
        <v/>
      </c>
      <c r="AT243" s="195" t="str">
        <f t="shared" si="131"/>
        <v/>
      </c>
      <c r="AU243" s="193" t="str">
        <f t="shared" si="132"/>
        <v/>
      </c>
      <c r="AV243" s="193" t="str">
        <f>IF(OR(AD243=リスト!$B$3,AD243=リスト!$B$5,許容浮上量&lt;AP243),AD243,リスト!$B$5)</f>
        <v/>
      </c>
      <c r="AW243" s="198" t="str">
        <f t="shared" si="133"/>
        <v/>
      </c>
      <c r="AX243" s="199" t="str">
        <f t="shared" si="134"/>
        <v/>
      </c>
      <c r="AY243" s="205" t="str">
        <f t="shared" si="135"/>
        <v/>
      </c>
      <c r="AZ243" s="204" t="str">
        <f>IF(OR(BO243=リスト!$B$3,BO243=リスト!$B$5,BO243=""),"","10^-2")</f>
        <v/>
      </c>
      <c r="BA243" s="200" t="str">
        <f>IF(OR(BO243=リスト!$B$3,BO243=リスト!$B$5,BO243=""),"",2)</f>
        <v/>
      </c>
      <c r="BB243" s="195" t="str">
        <f>IFERROR(IF(OR(BO243=リスト!$B$3,BO243=リスト!$B$5,BO243=""),"",V243*U243+(R243-U243)/2*(W243-Z243)),"")</f>
        <v/>
      </c>
      <c r="BC243" s="195" t="str">
        <f>IF(OR(BO243=リスト!$B$3,BO243=リスト!$B$5,BO243=""),"",40)</f>
        <v/>
      </c>
      <c r="BD243" s="195" t="str">
        <f t="shared" si="136"/>
        <v/>
      </c>
      <c r="BE243" s="195" t="str">
        <f t="shared" si="137"/>
        <v/>
      </c>
      <c r="BF243" s="195" t="str">
        <f t="shared" si="138"/>
        <v/>
      </c>
      <c r="BG243" s="195" t="str">
        <f>IF(OR(BO243=リスト!$B$3,BO243=リスト!$B$5,BO243=""),"",0.6)</f>
        <v/>
      </c>
      <c r="BH243" s="201" t="str">
        <f>IF(OR(BO243=リスト!$B$3,BO243=リスト!$B$5,BO243=""),"",AG243)</f>
        <v/>
      </c>
      <c r="BI243" s="195" t="str">
        <f>IF(OR(BO243=リスト!$B$3,BO243=リスト!$B$5,BO243=""),"",AM243)</f>
        <v/>
      </c>
      <c r="BJ243" s="195" t="str">
        <f>IF(OR(BO243=リスト!$B$3,BO243=リスト!$B$5,BO243=""),"",AN243)</f>
        <v/>
      </c>
      <c r="BK243" s="202" t="str">
        <f>IFERROR(IF(BM243=リスト!$C$2,(1-3.142*(E243/(2*(E243+1)))^2)*(R243-(1-AG243*V243/(Z243+AG243*BG243*(W243-Z243)))*U243-(AN243+AM243)/(3.142*(Z243+AG243*BG243*(W243-Z243)))*(2/E243)^2)*100,(AW243*(BV243-BX243)*100)),"")</f>
        <v/>
      </c>
      <c r="BL243" s="202" t="str">
        <f>IFERROR(IF(BM243=リスト!$C$2,(1-3.142*(E243/(2*(E243+1)))^2)*(R243-(1-AG243*V243/(Z243+AG243*BG243*(W243-Z243)))*U243-(AN243+BF243+AM243)/(3.142*(Z243+AG243*BG243*(W243-Z243)))*(2/E243)^2)*100,(AW243*(BV243-BW243)*100)),"")</f>
        <v/>
      </c>
      <c r="BM243" s="193" t="str">
        <f>IF(OR(BO243=リスト!$B$3,BO243=リスト!$B$5),"",AU243)</f>
        <v/>
      </c>
      <c r="BN243" s="196" t="str">
        <f>IF(OR(BO243=リスト!$B$3,BO243=リスト!$B$5),"",AF243)</f>
        <v/>
      </c>
      <c r="BO243" s="193" t="str">
        <f t="shared" si="139"/>
        <v/>
      </c>
      <c r="BP243" s="193" t="str">
        <f>IF(OR(BO243=リスト!$B$3,BO243=リスト!$B$5,BO243=""),"",IF(許容浮上量+1&lt;=BK243,リスト!$F$2,リスト!$F$3))</f>
        <v/>
      </c>
      <c r="BQ243" s="202" t="str">
        <f>IF(OR(BO243=リスト!$B$3,BO243=リスト!$B$5,BO243=""),"",20)</f>
        <v/>
      </c>
      <c r="BR243" s="195" t="str">
        <f t="shared" si="140"/>
        <v/>
      </c>
      <c r="BS243" s="195" t="str">
        <f t="shared" si="141"/>
        <v/>
      </c>
      <c r="BT243" s="198" t="str">
        <f t="shared" si="142"/>
        <v/>
      </c>
      <c r="BU243" s="198" t="str">
        <f t="shared" si="143"/>
        <v/>
      </c>
      <c r="BV243" s="198" t="str">
        <f t="shared" si="144"/>
        <v/>
      </c>
      <c r="BW243" s="198" t="str">
        <f t="shared" si="145"/>
        <v/>
      </c>
      <c r="BX243" s="205" t="str">
        <f t="shared" si="146"/>
        <v/>
      </c>
      <c r="BY243" s="206" t="str">
        <f>IFERROR(IF(CC243=リスト!$C$2,(CH243-BZ243/(100*CG243))/CI243*CJ243-AN243-AM243,(CH243-BZ243/(100*AW243))/CI243*CJ243-AN243-AM243),"")</f>
        <v/>
      </c>
      <c r="BZ243" s="196" t="str">
        <f>IF(OR(CE243=リスト!$B$3,CE243=リスト!$B$5,CF243=リスト!$F$3,CE243=""),"",許容浮上量)</f>
        <v/>
      </c>
      <c r="CA243" s="198" t="str">
        <f>IF(OR(CE243=リスト!$B$3,CE243=リスト!$B$5,CF243=リスト!$F$3,CE243=""),"",CK243)</f>
        <v/>
      </c>
      <c r="CB243" s="196" t="str">
        <f t="shared" si="147"/>
        <v/>
      </c>
      <c r="CC243" s="193" t="str">
        <f>IF(OR(CE243=リスト!$B$3,CE243=リスト!$B$5,CF243=リスト!$F$3,CE243=""),"",BM243)</f>
        <v/>
      </c>
      <c r="CD243" s="196" t="str">
        <f>IF(OR(CE243=リスト!$B$3,CE243=リスト!$B$5,CF243=リスト!$F$3,CE243=""),"",AH243)</f>
        <v/>
      </c>
      <c r="CE243" s="193" t="str">
        <f t="shared" si="166"/>
        <v/>
      </c>
      <c r="CF243" s="193" t="str">
        <f t="shared" si="167"/>
        <v/>
      </c>
      <c r="CG243" s="198" t="str">
        <f t="shared" si="148"/>
        <v/>
      </c>
      <c r="CH243" s="198" t="str">
        <f t="shared" si="149"/>
        <v/>
      </c>
      <c r="CI243" s="198" t="str">
        <f t="shared" si="150"/>
        <v/>
      </c>
      <c r="CJ243" s="198" t="str">
        <f t="shared" si="151"/>
        <v/>
      </c>
      <c r="CK243" s="205" t="str">
        <f t="shared" si="152"/>
        <v/>
      </c>
      <c r="CL243" s="204" t="str">
        <f>IF(AND(CE243=リスト!$B$4,CF243=リスト!$F$2),リスト!$B$3,CE243)</f>
        <v/>
      </c>
      <c r="CM243" s="193" t="str">
        <f>IF(CL243=リスト!$B$3,"",IF(CL243=リスト!$B$5,"("&amp;リスト!$F$3&amp;")",CF243))</f>
        <v/>
      </c>
      <c r="CN243" s="196" t="str">
        <f>IF(CL243=リスト!$B$3,"",AF243)</f>
        <v/>
      </c>
      <c r="CO243" s="196" t="str">
        <f>IF(OR(CL243=リスト!$B$3,CL243=リスト!$B$5,CL243=リスト!$B$4),"",CD243)</f>
        <v/>
      </c>
      <c r="CP243" s="196" t="str">
        <f>IF(OR(CL243=リスト!$B$3,CL243=リスト!$B$5),"",IF(CB243&lt;40,40,CB243))</f>
        <v/>
      </c>
      <c r="CQ243" s="203" t="str">
        <f>IF(CL243=リスト!$B$5,リスト!$G$2,"")</f>
        <v/>
      </c>
    </row>
    <row r="244" spans="2:95" ht="26.25" customHeight="1">
      <c r="B244" s="243">
        <v>181</v>
      </c>
      <c r="C244" s="244"/>
      <c r="D244" s="245"/>
      <c r="E244" s="246"/>
      <c r="F244" s="246"/>
      <c r="G244" s="247" t="str">
        <f>IF(AE244=リスト!$C$2,"－",IF(AE244=リスト!$C$3,1.05,""))</f>
        <v/>
      </c>
      <c r="H244" s="246"/>
      <c r="I244" s="246"/>
      <c r="J244" s="246"/>
      <c r="K244" s="246"/>
      <c r="L244" s="246"/>
      <c r="M244" s="246"/>
      <c r="N244" s="246"/>
      <c r="O244" s="246"/>
      <c r="P244" s="246"/>
      <c r="Q244" s="246"/>
      <c r="R244" s="248">
        <f t="shared" si="153"/>
        <v>0</v>
      </c>
      <c r="S244" s="247" t="str">
        <f t="shared" si="154"/>
        <v/>
      </c>
      <c r="T244" s="247"/>
      <c r="U244" s="247"/>
      <c r="V244" s="245" t="str">
        <f t="shared" si="155"/>
        <v/>
      </c>
      <c r="W244" s="245" t="str">
        <f t="shared" si="156"/>
        <v/>
      </c>
      <c r="X244" s="245" t="str">
        <f t="shared" si="157"/>
        <v/>
      </c>
      <c r="Y244" s="245" t="str">
        <f t="shared" si="158"/>
        <v/>
      </c>
      <c r="Z244" s="249" t="str">
        <f t="shared" si="159"/>
        <v/>
      </c>
      <c r="AA244" s="250" t="str">
        <f t="shared" si="160"/>
        <v/>
      </c>
      <c r="AB244" s="250" t="str">
        <f t="shared" si="161"/>
        <v/>
      </c>
      <c r="AC244" s="251" t="str">
        <f t="shared" si="162"/>
        <v/>
      </c>
      <c r="AD244" s="252" t="str">
        <f>IF(OR(C244="",D244=""),"",IF(OR(10&lt;=S244,2.2&lt;F244),リスト!$B$3,IF(OR(D244=リスト!$A$2,F244&lt;0.9,S244&lt;=1.5),リスト!$B$4,リスト!$B$2)))</f>
        <v/>
      </c>
      <c r="AE244" s="253" t="str">
        <f>IF(OR(C244="",AD244=""),"",IF(N244="",リスト!$C$2,リスト!$C$3))</f>
        <v/>
      </c>
      <c r="AF244" s="254" t="str">
        <f>IF(OR(C244="",AD244=""),"",IF(D244&lt;=リスト!$A$5,リスト!$D$2,IF(D244=リスト!$A$6,リスト!$D$3,IF(D244=リスト!$A$7,リスト!$D$4,""))))</f>
        <v/>
      </c>
      <c r="AG244" s="255" t="str" cm="1">
        <f t="array" ref="AG244">IFERROR(INDEX(加味率リスト!$A$2:$J$25,MATCH(D244&amp;AF244,加味率リスト!$A$2:$A$25&amp;加味率リスト!$B$2:$B$25,0),10),"")</f>
        <v/>
      </c>
      <c r="AH244" s="256" t="str">
        <f>IF(S244="","",IF(S244&lt;3,リスト!$E$3,IF(S244&lt;5,リスト!$E$4,IF(S244&lt;7,リスト!$E$5,リスト!$E$6))))</f>
        <v/>
      </c>
      <c r="AI244" s="192" t="str">
        <f t="shared" si="163"/>
        <v/>
      </c>
      <c r="AJ244" s="193" t="str">
        <f t="shared" si="164"/>
        <v/>
      </c>
      <c r="AK244" s="141" t="str">
        <f t="shared" si="165"/>
        <v/>
      </c>
      <c r="AL244" s="194" t="str">
        <f>IFERROR(IF(AD244="","",IF(AE244=リスト!$C$2,"－",ROUND((3.142/4*E244^2*(N244+K244+J244+I244+H244)-3.142/4*(0.82^2*H244+(0.82^2+G244^2)/2*J244+G244^2*K244+(G244^2+E244^2)/2*N244))*(U244*V244+(R244-U244)*W244)/R244,2))),"")</f>
        <v/>
      </c>
      <c r="AM244" s="195" t="str">
        <f>IFERROR(IF(AD244="","",IF(AE244=リスト!$C$2,T244,T244+AL244)),"")</f>
        <v/>
      </c>
      <c r="AN244" s="195" t="str">
        <f>IFERROR(IF(AD244="","",IF(AE244=リスト!$C$2,3.142*E244*U244*AA244*V244*U244/2*TAN(X244/180*3.142),3.142*G244*U244*AA244*V244*U244/2*TAN(X244/180*3.142))),"")</f>
        <v/>
      </c>
      <c r="AO244" s="196" t="str">
        <f t="shared" si="127"/>
        <v/>
      </c>
      <c r="AP244" s="196" t="str">
        <f>IFERROR(IF(AE244=リスト!$C$2,(1-3.142*(E244/((E244+1)*2))^2)*(R244-(1-V244/(Z244+AC244*(W244-Z244)))*U244-(AN244+AM244)/(3.142*(Z244+AC244*(W244-Z244)))*(2/E244)^2)*100,AW244*(AX244-AY244)*100),"")</f>
        <v/>
      </c>
      <c r="AQ244" s="197" t="str">
        <f t="shared" si="128"/>
        <v/>
      </c>
      <c r="AR244" s="195" t="str">
        <f t="shared" si="129"/>
        <v/>
      </c>
      <c r="AS244" s="195" t="str">
        <f t="shared" si="130"/>
        <v/>
      </c>
      <c r="AT244" s="195" t="str">
        <f t="shared" si="131"/>
        <v/>
      </c>
      <c r="AU244" s="193" t="str">
        <f t="shared" si="132"/>
        <v/>
      </c>
      <c r="AV244" s="193" t="str">
        <f>IF(OR(AD244=リスト!$B$3,AD244=リスト!$B$5,許容浮上量&lt;AP244),AD244,リスト!$B$5)</f>
        <v/>
      </c>
      <c r="AW244" s="198" t="str">
        <f t="shared" si="133"/>
        <v/>
      </c>
      <c r="AX244" s="199" t="str">
        <f t="shared" si="134"/>
        <v/>
      </c>
      <c r="AY244" s="205" t="str">
        <f t="shared" si="135"/>
        <v/>
      </c>
      <c r="AZ244" s="204" t="str">
        <f>IF(OR(BO244=リスト!$B$3,BO244=リスト!$B$5,BO244=""),"","10^-2")</f>
        <v/>
      </c>
      <c r="BA244" s="200" t="str">
        <f>IF(OR(BO244=リスト!$B$3,BO244=リスト!$B$5,BO244=""),"",2)</f>
        <v/>
      </c>
      <c r="BB244" s="195" t="str">
        <f>IFERROR(IF(OR(BO244=リスト!$B$3,BO244=リスト!$B$5,BO244=""),"",V244*U244+(R244-U244)/2*(W244-Z244)),"")</f>
        <v/>
      </c>
      <c r="BC244" s="195" t="str">
        <f>IF(OR(BO244=リスト!$B$3,BO244=リスト!$B$5,BO244=""),"",40)</f>
        <v/>
      </c>
      <c r="BD244" s="195" t="str">
        <f t="shared" si="136"/>
        <v/>
      </c>
      <c r="BE244" s="195" t="str">
        <f t="shared" si="137"/>
        <v/>
      </c>
      <c r="BF244" s="195" t="str">
        <f t="shared" si="138"/>
        <v/>
      </c>
      <c r="BG244" s="195" t="str">
        <f>IF(OR(BO244=リスト!$B$3,BO244=リスト!$B$5,BO244=""),"",0.6)</f>
        <v/>
      </c>
      <c r="BH244" s="201" t="str">
        <f>IF(OR(BO244=リスト!$B$3,BO244=リスト!$B$5,BO244=""),"",AG244)</f>
        <v/>
      </c>
      <c r="BI244" s="195" t="str">
        <f>IF(OR(BO244=リスト!$B$3,BO244=リスト!$B$5,BO244=""),"",AM244)</f>
        <v/>
      </c>
      <c r="BJ244" s="195" t="str">
        <f>IF(OR(BO244=リスト!$B$3,BO244=リスト!$B$5,BO244=""),"",AN244)</f>
        <v/>
      </c>
      <c r="BK244" s="202" t="str">
        <f>IFERROR(IF(BM244=リスト!$C$2,(1-3.142*(E244/(2*(E244+1)))^2)*(R244-(1-AG244*V244/(Z244+AG244*BG244*(W244-Z244)))*U244-(AN244+AM244)/(3.142*(Z244+AG244*BG244*(W244-Z244)))*(2/E244)^2)*100,(AW244*(BV244-BX244)*100)),"")</f>
        <v/>
      </c>
      <c r="BL244" s="202" t="str">
        <f>IFERROR(IF(BM244=リスト!$C$2,(1-3.142*(E244/(2*(E244+1)))^2)*(R244-(1-AG244*V244/(Z244+AG244*BG244*(W244-Z244)))*U244-(AN244+BF244+AM244)/(3.142*(Z244+AG244*BG244*(W244-Z244)))*(2/E244)^2)*100,(AW244*(BV244-BW244)*100)),"")</f>
        <v/>
      </c>
      <c r="BM244" s="193" t="str">
        <f>IF(OR(BO244=リスト!$B$3,BO244=リスト!$B$5),"",AU244)</f>
        <v/>
      </c>
      <c r="BN244" s="196" t="str">
        <f>IF(OR(BO244=リスト!$B$3,BO244=リスト!$B$5),"",AF244)</f>
        <v/>
      </c>
      <c r="BO244" s="193" t="str">
        <f t="shared" si="139"/>
        <v/>
      </c>
      <c r="BP244" s="193" t="str">
        <f>IF(OR(BO244=リスト!$B$3,BO244=リスト!$B$5,BO244=""),"",IF(許容浮上量+1&lt;=BK244,リスト!$F$2,リスト!$F$3))</f>
        <v/>
      </c>
      <c r="BQ244" s="202" t="str">
        <f>IF(OR(BO244=リスト!$B$3,BO244=リスト!$B$5,BO244=""),"",20)</f>
        <v/>
      </c>
      <c r="BR244" s="195" t="str">
        <f t="shared" si="140"/>
        <v/>
      </c>
      <c r="BS244" s="195" t="str">
        <f t="shared" si="141"/>
        <v/>
      </c>
      <c r="BT244" s="198" t="str">
        <f t="shared" si="142"/>
        <v/>
      </c>
      <c r="BU244" s="198" t="str">
        <f t="shared" si="143"/>
        <v/>
      </c>
      <c r="BV244" s="198" t="str">
        <f t="shared" si="144"/>
        <v/>
      </c>
      <c r="BW244" s="198" t="str">
        <f t="shared" si="145"/>
        <v/>
      </c>
      <c r="BX244" s="205" t="str">
        <f t="shared" si="146"/>
        <v/>
      </c>
      <c r="BY244" s="206" t="str">
        <f>IFERROR(IF(CC244=リスト!$C$2,(CH244-BZ244/(100*CG244))/CI244*CJ244-AN244-AM244,(CH244-BZ244/(100*AW244))/CI244*CJ244-AN244-AM244),"")</f>
        <v/>
      </c>
      <c r="BZ244" s="196" t="str">
        <f>IF(OR(CE244=リスト!$B$3,CE244=リスト!$B$5,CF244=リスト!$F$3,CE244=""),"",許容浮上量)</f>
        <v/>
      </c>
      <c r="CA244" s="198" t="str">
        <f>IF(OR(CE244=リスト!$B$3,CE244=リスト!$B$5,CF244=リスト!$F$3,CE244=""),"",CK244)</f>
        <v/>
      </c>
      <c r="CB244" s="196" t="str">
        <f t="shared" si="147"/>
        <v/>
      </c>
      <c r="CC244" s="193" t="str">
        <f>IF(OR(CE244=リスト!$B$3,CE244=リスト!$B$5,CF244=リスト!$F$3,CE244=""),"",BM244)</f>
        <v/>
      </c>
      <c r="CD244" s="196" t="str">
        <f>IF(OR(CE244=リスト!$B$3,CE244=リスト!$B$5,CF244=リスト!$F$3,CE244=""),"",AH244)</f>
        <v/>
      </c>
      <c r="CE244" s="193" t="str">
        <f t="shared" si="166"/>
        <v/>
      </c>
      <c r="CF244" s="193" t="str">
        <f t="shared" si="167"/>
        <v/>
      </c>
      <c r="CG244" s="198" t="str">
        <f t="shared" si="148"/>
        <v/>
      </c>
      <c r="CH244" s="198" t="str">
        <f t="shared" si="149"/>
        <v/>
      </c>
      <c r="CI244" s="198" t="str">
        <f t="shared" si="150"/>
        <v/>
      </c>
      <c r="CJ244" s="198" t="str">
        <f t="shared" si="151"/>
        <v/>
      </c>
      <c r="CK244" s="205" t="str">
        <f t="shared" si="152"/>
        <v/>
      </c>
      <c r="CL244" s="204" t="str">
        <f>IF(AND(CE244=リスト!$B$4,CF244=リスト!$F$2),リスト!$B$3,CE244)</f>
        <v/>
      </c>
      <c r="CM244" s="193" t="str">
        <f>IF(CL244=リスト!$B$3,"",IF(CL244=リスト!$B$5,"("&amp;リスト!$F$3&amp;")",CF244))</f>
        <v/>
      </c>
      <c r="CN244" s="196" t="str">
        <f>IF(CL244=リスト!$B$3,"",AF244)</f>
        <v/>
      </c>
      <c r="CO244" s="196" t="str">
        <f>IF(OR(CL244=リスト!$B$3,CL244=リスト!$B$5,CL244=リスト!$B$4),"",CD244)</f>
        <v/>
      </c>
      <c r="CP244" s="196" t="str">
        <f>IF(OR(CL244=リスト!$B$3,CL244=リスト!$B$5),"",IF(CB244&lt;40,40,CB244))</f>
        <v/>
      </c>
      <c r="CQ244" s="203" t="str">
        <f>IF(CL244=リスト!$B$5,リスト!$G$2,"")</f>
        <v/>
      </c>
    </row>
    <row r="245" spans="2:95" ht="26.25" customHeight="1">
      <c r="B245" s="243">
        <v>182</v>
      </c>
      <c r="C245" s="244"/>
      <c r="D245" s="245"/>
      <c r="E245" s="246"/>
      <c r="F245" s="246"/>
      <c r="G245" s="247" t="str">
        <f>IF(AE245=リスト!$C$2,"－",IF(AE245=リスト!$C$3,1.05,""))</f>
        <v/>
      </c>
      <c r="H245" s="246"/>
      <c r="I245" s="246"/>
      <c r="J245" s="246"/>
      <c r="K245" s="246"/>
      <c r="L245" s="246"/>
      <c r="M245" s="246"/>
      <c r="N245" s="246"/>
      <c r="O245" s="246"/>
      <c r="P245" s="246"/>
      <c r="Q245" s="246"/>
      <c r="R245" s="248">
        <f t="shared" si="153"/>
        <v>0</v>
      </c>
      <c r="S245" s="247" t="str">
        <f t="shared" si="154"/>
        <v/>
      </c>
      <c r="T245" s="247"/>
      <c r="U245" s="247"/>
      <c r="V245" s="245" t="str">
        <f t="shared" si="155"/>
        <v/>
      </c>
      <c r="W245" s="245" t="str">
        <f t="shared" si="156"/>
        <v/>
      </c>
      <c r="X245" s="245" t="str">
        <f t="shared" si="157"/>
        <v/>
      </c>
      <c r="Y245" s="245" t="str">
        <f t="shared" si="158"/>
        <v/>
      </c>
      <c r="Z245" s="249" t="str">
        <f t="shared" si="159"/>
        <v/>
      </c>
      <c r="AA245" s="250" t="str">
        <f t="shared" si="160"/>
        <v/>
      </c>
      <c r="AB245" s="250" t="str">
        <f t="shared" si="161"/>
        <v/>
      </c>
      <c r="AC245" s="251" t="str">
        <f t="shared" si="162"/>
        <v/>
      </c>
      <c r="AD245" s="252" t="str">
        <f>IF(OR(C245="",D245=""),"",IF(OR(10&lt;=S245,2.2&lt;F245),リスト!$B$3,IF(OR(D245=リスト!$A$2,F245&lt;0.9,S245&lt;=1.5),リスト!$B$4,リスト!$B$2)))</f>
        <v/>
      </c>
      <c r="AE245" s="253" t="str">
        <f>IF(OR(C245="",AD245=""),"",IF(N245="",リスト!$C$2,リスト!$C$3))</f>
        <v/>
      </c>
      <c r="AF245" s="254" t="str">
        <f>IF(OR(C245="",AD245=""),"",IF(D245&lt;=リスト!$A$5,リスト!$D$2,IF(D245=リスト!$A$6,リスト!$D$3,IF(D245=リスト!$A$7,リスト!$D$4,""))))</f>
        <v/>
      </c>
      <c r="AG245" s="255" t="str" cm="1">
        <f t="array" ref="AG245">IFERROR(INDEX(加味率リスト!$A$2:$J$25,MATCH(D245&amp;AF245,加味率リスト!$A$2:$A$25&amp;加味率リスト!$B$2:$B$25,0),10),"")</f>
        <v/>
      </c>
      <c r="AH245" s="256" t="str">
        <f>IF(S245="","",IF(S245&lt;3,リスト!$E$3,IF(S245&lt;5,リスト!$E$4,IF(S245&lt;7,リスト!$E$5,リスト!$E$6))))</f>
        <v/>
      </c>
      <c r="AI245" s="192" t="str">
        <f t="shared" si="163"/>
        <v/>
      </c>
      <c r="AJ245" s="193" t="str">
        <f t="shared" si="164"/>
        <v/>
      </c>
      <c r="AK245" s="141" t="str">
        <f t="shared" si="165"/>
        <v/>
      </c>
      <c r="AL245" s="194" t="str">
        <f>IFERROR(IF(AD245="","",IF(AE245=リスト!$C$2,"－",ROUND((3.142/4*E245^2*(N245+K245+J245+I245+H245)-3.142/4*(0.82^2*H245+(0.82^2+G245^2)/2*J245+G245^2*K245+(G245^2+E245^2)/2*N245))*(U245*V245+(R245-U245)*W245)/R245,2))),"")</f>
        <v/>
      </c>
      <c r="AM245" s="195" t="str">
        <f>IFERROR(IF(AD245="","",IF(AE245=リスト!$C$2,T245,T245+AL245)),"")</f>
        <v/>
      </c>
      <c r="AN245" s="195" t="str">
        <f>IFERROR(IF(AD245="","",IF(AE245=リスト!$C$2,3.142*E245*U245*AA245*V245*U245/2*TAN(X245/180*3.142),3.142*G245*U245*AA245*V245*U245/2*TAN(X245/180*3.142))),"")</f>
        <v/>
      </c>
      <c r="AO245" s="196" t="str">
        <f t="shared" si="127"/>
        <v/>
      </c>
      <c r="AP245" s="196" t="str">
        <f>IFERROR(IF(AE245=リスト!$C$2,(1-3.142*(E245/((E245+1)*2))^2)*(R245-(1-V245/(Z245+AC245*(W245-Z245)))*U245-(AN245+AM245)/(3.142*(Z245+AC245*(W245-Z245)))*(2/E245)^2)*100,AW245*(AX245-AY245)*100),"")</f>
        <v/>
      </c>
      <c r="AQ245" s="197" t="str">
        <f t="shared" si="128"/>
        <v/>
      </c>
      <c r="AR245" s="195" t="str">
        <f t="shared" si="129"/>
        <v/>
      </c>
      <c r="AS245" s="195" t="str">
        <f t="shared" si="130"/>
        <v/>
      </c>
      <c r="AT245" s="195" t="str">
        <f t="shared" si="131"/>
        <v/>
      </c>
      <c r="AU245" s="193" t="str">
        <f t="shared" si="132"/>
        <v/>
      </c>
      <c r="AV245" s="193" t="str">
        <f>IF(OR(AD245=リスト!$B$3,AD245=リスト!$B$5,許容浮上量&lt;AP245),AD245,リスト!$B$5)</f>
        <v/>
      </c>
      <c r="AW245" s="198" t="str">
        <f t="shared" si="133"/>
        <v/>
      </c>
      <c r="AX245" s="199" t="str">
        <f t="shared" si="134"/>
        <v/>
      </c>
      <c r="AY245" s="205" t="str">
        <f t="shared" si="135"/>
        <v/>
      </c>
      <c r="AZ245" s="204" t="str">
        <f>IF(OR(BO245=リスト!$B$3,BO245=リスト!$B$5,BO245=""),"","10^-2")</f>
        <v/>
      </c>
      <c r="BA245" s="200" t="str">
        <f>IF(OR(BO245=リスト!$B$3,BO245=リスト!$B$5,BO245=""),"",2)</f>
        <v/>
      </c>
      <c r="BB245" s="195" t="str">
        <f>IFERROR(IF(OR(BO245=リスト!$B$3,BO245=リスト!$B$5,BO245=""),"",V245*U245+(R245-U245)/2*(W245-Z245)),"")</f>
        <v/>
      </c>
      <c r="BC245" s="195" t="str">
        <f>IF(OR(BO245=リスト!$B$3,BO245=リスト!$B$5,BO245=""),"",40)</f>
        <v/>
      </c>
      <c r="BD245" s="195" t="str">
        <f t="shared" si="136"/>
        <v/>
      </c>
      <c r="BE245" s="195" t="str">
        <f t="shared" si="137"/>
        <v/>
      </c>
      <c r="BF245" s="195" t="str">
        <f t="shared" si="138"/>
        <v/>
      </c>
      <c r="BG245" s="195" t="str">
        <f>IF(OR(BO245=リスト!$B$3,BO245=リスト!$B$5,BO245=""),"",0.6)</f>
        <v/>
      </c>
      <c r="BH245" s="201" t="str">
        <f>IF(OR(BO245=リスト!$B$3,BO245=リスト!$B$5,BO245=""),"",AG245)</f>
        <v/>
      </c>
      <c r="BI245" s="195" t="str">
        <f>IF(OR(BO245=リスト!$B$3,BO245=リスト!$B$5,BO245=""),"",AM245)</f>
        <v/>
      </c>
      <c r="BJ245" s="195" t="str">
        <f>IF(OR(BO245=リスト!$B$3,BO245=リスト!$B$5,BO245=""),"",AN245)</f>
        <v/>
      </c>
      <c r="BK245" s="202" t="str">
        <f>IFERROR(IF(BM245=リスト!$C$2,(1-3.142*(E245/(2*(E245+1)))^2)*(R245-(1-AG245*V245/(Z245+AG245*BG245*(W245-Z245)))*U245-(AN245+AM245)/(3.142*(Z245+AG245*BG245*(W245-Z245)))*(2/E245)^2)*100,(AW245*(BV245-BX245)*100)),"")</f>
        <v/>
      </c>
      <c r="BL245" s="202" t="str">
        <f>IFERROR(IF(BM245=リスト!$C$2,(1-3.142*(E245/(2*(E245+1)))^2)*(R245-(1-AG245*V245/(Z245+AG245*BG245*(W245-Z245)))*U245-(AN245+BF245+AM245)/(3.142*(Z245+AG245*BG245*(W245-Z245)))*(2/E245)^2)*100,(AW245*(BV245-BW245)*100)),"")</f>
        <v/>
      </c>
      <c r="BM245" s="193" t="str">
        <f>IF(OR(BO245=リスト!$B$3,BO245=リスト!$B$5),"",AU245)</f>
        <v/>
      </c>
      <c r="BN245" s="196" t="str">
        <f>IF(OR(BO245=リスト!$B$3,BO245=リスト!$B$5),"",AF245)</f>
        <v/>
      </c>
      <c r="BO245" s="193" t="str">
        <f t="shared" si="139"/>
        <v/>
      </c>
      <c r="BP245" s="193" t="str">
        <f>IF(OR(BO245=リスト!$B$3,BO245=リスト!$B$5,BO245=""),"",IF(許容浮上量+1&lt;=BK245,リスト!$F$2,リスト!$F$3))</f>
        <v/>
      </c>
      <c r="BQ245" s="202" t="str">
        <f>IF(OR(BO245=リスト!$B$3,BO245=リスト!$B$5,BO245=""),"",20)</f>
        <v/>
      </c>
      <c r="BR245" s="195" t="str">
        <f t="shared" si="140"/>
        <v/>
      </c>
      <c r="BS245" s="195" t="str">
        <f t="shared" si="141"/>
        <v/>
      </c>
      <c r="BT245" s="198" t="str">
        <f t="shared" si="142"/>
        <v/>
      </c>
      <c r="BU245" s="198" t="str">
        <f t="shared" si="143"/>
        <v/>
      </c>
      <c r="BV245" s="198" t="str">
        <f t="shared" si="144"/>
        <v/>
      </c>
      <c r="BW245" s="198" t="str">
        <f t="shared" si="145"/>
        <v/>
      </c>
      <c r="BX245" s="205" t="str">
        <f t="shared" si="146"/>
        <v/>
      </c>
      <c r="BY245" s="206" t="str">
        <f>IFERROR(IF(CC245=リスト!$C$2,(CH245-BZ245/(100*CG245))/CI245*CJ245-AN245-AM245,(CH245-BZ245/(100*AW245))/CI245*CJ245-AN245-AM245),"")</f>
        <v/>
      </c>
      <c r="BZ245" s="196" t="str">
        <f>IF(OR(CE245=リスト!$B$3,CE245=リスト!$B$5,CF245=リスト!$F$3,CE245=""),"",許容浮上量)</f>
        <v/>
      </c>
      <c r="CA245" s="198" t="str">
        <f>IF(OR(CE245=リスト!$B$3,CE245=リスト!$B$5,CF245=リスト!$F$3,CE245=""),"",CK245)</f>
        <v/>
      </c>
      <c r="CB245" s="196" t="str">
        <f t="shared" si="147"/>
        <v/>
      </c>
      <c r="CC245" s="193" t="str">
        <f>IF(OR(CE245=リスト!$B$3,CE245=リスト!$B$5,CF245=リスト!$F$3,CE245=""),"",BM245)</f>
        <v/>
      </c>
      <c r="CD245" s="196" t="str">
        <f>IF(OR(CE245=リスト!$B$3,CE245=リスト!$B$5,CF245=リスト!$F$3,CE245=""),"",AH245)</f>
        <v/>
      </c>
      <c r="CE245" s="193" t="str">
        <f t="shared" si="166"/>
        <v/>
      </c>
      <c r="CF245" s="193" t="str">
        <f t="shared" si="167"/>
        <v/>
      </c>
      <c r="CG245" s="198" t="str">
        <f t="shared" si="148"/>
        <v/>
      </c>
      <c r="CH245" s="198" t="str">
        <f t="shared" si="149"/>
        <v/>
      </c>
      <c r="CI245" s="198" t="str">
        <f t="shared" si="150"/>
        <v/>
      </c>
      <c r="CJ245" s="198" t="str">
        <f t="shared" si="151"/>
        <v/>
      </c>
      <c r="CK245" s="205" t="str">
        <f t="shared" si="152"/>
        <v/>
      </c>
      <c r="CL245" s="204" t="str">
        <f>IF(AND(CE245=リスト!$B$4,CF245=リスト!$F$2),リスト!$B$3,CE245)</f>
        <v/>
      </c>
      <c r="CM245" s="193" t="str">
        <f>IF(CL245=リスト!$B$3,"",IF(CL245=リスト!$B$5,"("&amp;リスト!$F$3&amp;")",CF245))</f>
        <v/>
      </c>
      <c r="CN245" s="196" t="str">
        <f>IF(CL245=リスト!$B$3,"",AF245)</f>
        <v/>
      </c>
      <c r="CO245" s="196" t="str">
        <f>IF(OR(CL245=リスト!$B$3,CL245=リスト!$B$5,CL245=リスト!$B$4),"",CD245)</f>
        <v/>
      </c>
      <c r="CP245" s="196" t="str">
        <f>IF(OR(CL245=リスト!$B$3,CL245=リスト!$B$5),"",IF(CB245&lt;40,40,CB245))</f>
        <v/>
      </c>
      <c r="CQ245" s="203" t="str">
        <f>IF(CL245=リスト!$B$5,リスト!$G$2,"")</f>
        <v/>
      </c>
    </row>
    <row r="246" spans="2:95" ht="26.25" customHeight="1">
      <c r="B246" s="243">
        <v>183</v>
      </c>
      <c r="C246" s="244"/>
      <c r="D246" s="245"/>
      <c r="E246" s="246"/>
      <c r="F246" s="246"/>
      <c r="G246" s="247" t="str">
        <f>IF(AE246=リスト!$C$2,"－",IF(AE246=リスト!$C$3,1.05,""))</f>
        <v/>
      </c>
      <c r="H246" s="246"/>
      <c r="I246" s="246"/>
      <c r="J246" s="246"/>
      <c r="K246" s="246"/>
      <c r="L246" s="246"/>
      <c r="M246" s="246"/>
      <c r="N246" s="246"/>
      <c r="O246" s="246"/>
      <c r="P246" s="246"/>
      <c r="Q246" s="246"/>
      <c r="R246" s="248">
        <f t="shared" si="153"/>
        <v>0</v>
      </c>
      <c r="S246" s="247" t="str">
        <f t="shared" si="154"/>
        <v/>
      </c>
      <c r="T246" s="247"/>
      <c r="U246" s="247"/>
      <c r="V246" s="245" t="str">
        <f t="shared" si="155"/>
        <v/>
      </c>
      <c r="W246" s="245" t="str">
        <f t="shared" si="156"/>
        <v/>
      </c>
      <c r="X246" s="245" t="str">
        <f t="shared" si="157"/>
        <v/>
      </c>
      <c r="Y246" s="245" t="str">
        <f t="shared" si="158"/>
        <v/>
      </c>
      <c r="Z246" s="249" t="str">
        <f t="shared" si="159"/>
        <v/>
      </c>
      <c r="AA246" s="250" t="str">
        <f t="shared" si="160"/>
        <v/>
      </c>
      <c r="AB246" s="250" t="str">
        <f t="shared" si="161"/>
        <v/>
      </c>
      <c r="AC246" s="251" t="str">
        <f t="shared" si="162"/>
        <v/>
      </c>
      <c r="AD246" s="252" t="str">
        <f>IF(OR(C246="",D246=""),"",IF(OR(10&lt;=S246,2.2&lt;F246),リスト!$B$3,IF(OR(D246=リスト!$A$2,F246&lt;0.9,S246&lt;=1.5),リスト!$B$4,リスト!$B$2)))</f>
        <v/>
      </c>
      <c r="AE246" s="253" t="str">
        <f>IF(OR(C246="",AD246=""),"",IF(N246="",リスト!$C$2,リスト!$C$3))</f>
        <v/>
      </c>
      <c r="AF246" s="254" t="str">
        <f>IF(OR(C246="",AD246=""),"",IF(D246&lt;=リスト!$A$5,リスト!$D$2,IF(D246=リスト!$A$6,リスト!$D$3,IF(D246=リスト!$A$7,リスト!$D$4,""))))</f>
        <v/>
      </c>
      <c r="AG246" s="255" t="str" cm="1">
        <f t="array" ref="AG246">IFERROR(INDEX(加味率リスト!$A$2:$J$25,MATCH(D246&amp;AF246,加味率リスト!$A$2:$A$25&amp;加味率リスト!$B$2:$B$25,0),10),"")</f>
        <v/>
      </c>
      <c r="AH246" s="256" t="str">
        <f>IF(S246="","",IF(S246&lt;3,リスト!$E$3,IF(S246&lt;5,リスト!$E$4,IF(S246&lt;7,リスト!$E$5,リスト!$E$6))))</f>
        <v/>
      </c>
      <c r="AI246" s="192" t="str">
        <f t="shared" si="163"/>
        <v/>
      </c>
      <c r="AJ246" s="193" t="str">
        <f t="shared" si="164"/>
        <v/>
      </c>
      <c r="AK246" s="141" t="str">
        <f t="shared" si="165"/>
        <v/>
      </c>
      <c r="AL246" s="194" t="str">
        <f>IFERROR(IF(AD246="","",IF(AE246=リスト!$C$2,"－",ROUND((3.142/4*E246^2*(N246+K246+J246+I246+H246)-3.142/4*(0.82^2*H246+(0.82^2+G246^2)/2*J246+G246^2*K246+(G246^2+E246^2)/2*N246))*(U246*V246+(R246-U246)*W246)/R246,2))),"")</f>
        <v/>
      </c>
      <c r="AM246" s="195" t="str">
        <f>IFERROR(IF(AD246="","",IF(AE246=リスト!$C$2,T246,T246+AL246)),"")</f>
        <v/>
      </c>
      <c r="AN246" s="195" t="str">
        <f>IFERROR(IF(AD246="","",IF(AE246=リスト!$C$2,3.142*E246*U246*AA246*V246*U246/2*TAN(X246/180*3.142),3.142*G246*U246*AA246*V246*U246/2*TAN(X246/180*3.142))),"")</f>
        <v/>
      </c>
      <c r="AO246" s="196" t="str">
        <f t="shared" si="127"/>
        <v/>
      </c>
      <c r="AP246" s="196" t="str">
        <f>IFERROR(IF(AE246=リスト!$C$2,(1-3.142*(E246/((E246+1)*2))^2)*(R246-(1-V246/(Z246+AC246*(W246-Z246)))*U246-(AN246+AM246)/(3.142*(Z246+AC246*(W246-Z246)))*(2/E246)^2)*100,AW246*(AX246-AY246)*100),"")</f>
        <v/>
      </c>
      <c r="AQ246" s="197" t="str">
        <f t="shared" si="128"/>
        <v/>
      </c>
      <c r="AR246" s="195" t="str">
        <f t="shared" si="129"/>
        <v/>
      </c>
      <c r="AS246" s="195" t="str">
        <f t="shared" si="130"/>
        <v/>
      </c>
      <c r="AT246" s="195" t="str">
        <f t="shared" si="131"/>
        <v/>
      </c>
      <c r="AU246" s="193" t="str">
        <f t="shared" si="132"/>
        <v/>
      </c>
      <c r="AV246" s="193" t="str">
        <f>IF(OR(AD246=リスト!$B$3,AD246=リスト!$B$5,許容浮上量&lt;AP246),AD246,リスト!$B$5)</f>
        <v/>
      </c>
      <c r="AW246" s="198" t="str">
        <f t="shared" si="133"/>
        <v/>
      </c>
      <c r="AX246" s="199" t="str">
        <f t="shared" si="134"/>
        <v/>
      </c>
      <c r="AY246" s="205" t="str">
        <f t="shared" si="135"/>
        <v/>
      </c>
      <c r="AZ246" s="204" t="str">
        <f>IF(OR(BO246=リスト!$B$3,BO246=リスト!$B$5,BO246=""),"","10^-2")</f>
        <v/>
      </c>
      <c r="BA246" s="200" t="str">
        <f>IF(OR(BO246=リスト!$B$3,BO246=リスト!$B$5,BO246=""),"",2)</f>
        <v/>
      </c>
      <c r="BB246" s="195" t="str">
        <f>IFERROR(IF(OR(BO246=リスト!$B$3,BO246=リスト!$B$5,BO246=""),"",V246*U246+(R246-U246)/2*(W246-Z246)),"")</f>
        <v/>
      </c>
      <c r="BC246" s="195" t="str">
        <f>IF(OR(BO246=リスト!$B$3,BO246=リスト!$B$5,BO246=""),"",40)</f>
        <v/>
      </c>
      <c r="BD246" s="195" t="str">
        <f t="shared" si="136"/>
        <v/>
      </c>
      <c r="BE246" s="195" t="str">
        <f t="shared" si="137"/>
        <v/>
      </c>
      <c r="BF246" s="195" t="str">
        <f t="shared" si="138"/>
        <v/>
      </c>
      <c r="BG246" s="195" t="str">
        <f>IF(OR(BO246=リスト!$B$3,BO246=リスト!$B$5,BO246=""),"",0.6)</f>
        <v/>
      </c>
      <c r="BH246" s="201" t="str">
        <f>IF(OR(BO246=リスト!$B$3,BO246=リスト!$B$5,BO246=""),"",AG246)</f>
        <v/>
      </c>
      <c r="BI246" s="195" t="str">
        <f>IF(OR(BO246=リスト!$B$3,BO246=リスト!$B$5,BO246=""),"",AM246)</f>
        <v/>
      </c>
      <c r="BJ246" s="195" t="str">
        <f>IF(OR(BO246=リスト!$B$3,BO246=リスト!$B$5,BO246=""),"",AN246)</f>
        <v/>
      </c>
      <c r="BK246" s="202" t="str">
        <f>IFERROR(IF(BM246=リスト!$C$2,(1-3.142*(E246/(2*(E246+1)))^2)*(R246-(1-AG246*V246/(Z246+AG246*BG246*(W246-Z246)))*U246-(AN246+AM246)/(3.142*(Z246+AG246*BG246*(W246-Z246)))*(2/E246)^2)*100,(AW246*(BV246-BX246)*100)),"")</f>
        <v/>
      </c>
      <c r="BL246" s="202" t="str">
        <f>IFERROR(IF(BM246=リスト!$C$2,(1-3.142*(E246/(2*(E246+1)))^2)*(R246-(1-AG246*V246/(Z246+AG246*BG246*(W246-Z246)))*U246-(AN246+BF246+AM246)/(3.142*(Z246+AG246*BG246*(W246-Z246)))*(2/E246)^2)*100,(AW246*(BV246-BW246)*100)),"")</f>
        <v/>
      </c>
      <c r="BM246" s="193" t="str">
        <f>IF(OR(BO246=リスト!$B$3,BO246=リスト!$B$5),"",AU246)</f>
        <v/>
      </c>
      <c r="BN246" s="196" t="str">
        <f>IF(OR(BO246=リスト!$B$3,BO246=リスト!$B$5),"",AF246)</f>
        <v/>
      </c>
      <c r="BO246" s="193" t="str">
        <f t="shared" si="139"/>
        <v/>
      </c>
      <c r="BP246" s="193" t="str">
        <f>IF(OR(BO246=リスト!$B$3,BO246=リスト!$B$5,BO246=""),"",IF(許容浮上量+1&lt;=BK246,リスト!$F$2,リスト!$F$3))</f>
        <v/>
      </c>
      <c r="BQ246" s="202" t="str">
        <f>IF(OR(BO246=リスト!$B$3,BO246=リスト!$B$5,BO246=""),"",20)</f>
        <v/>
      </c>
      <c r="BR246" s="195" t="str">
        <f t="shared" si="140"/>
        <v/>
      </c>
      <c r="BS246" s="195" t="str">
        <f t="shared" si="141"/>
        <v/>
      </c>
      <c r="BT246" s="198" t="str">
        <f t="shared" si="142"/>
        <v/>
      </c>
      <c r="BU246" s="198" t="str">
        <f t="shared" si="143"/>
        <v/>
      </c>
      <c r="BV246" s="198" t="str">
        <f t="shared" si="144"/>
        <v/>
      </c>
      <c r="BW246" s="198" t="str">
        <f t="shared" si="145"/>
        <v/>
      </c>
      <c r="BX246" s="205" t="str">
        <f t="shared" si="146"/>
        <v/>
      </c>
      <c r="BY246" s="206" t="str">
        <f>IFERROR(IF(CC246=リスト!$C$2,(CH246-BZ246/(100*CG246))/CI246*CJ246-AN246-AM246,(CH246-BZ246/(100*AW246))/CI246*CJ246-AN246-AM246),"")</f>
        <v/>
      </c>
      <c r="BZ246" s="196" t="str">
        <f>IF(OR(CE246=リスト!$B$3,CE246=リスト!$B$5,CF246=リスト!$F$3,CE246=""),"",許容浮上量)</f>
        <v/>
      </c>
      <c r="CA246" s="198" t="str">
        <f>IF(OR(CE246=リスト!$B$3,CE246=リスト!$B$5,CF246=リスト!$F$3,CE246=""),"",CK246)</f>
        <v/>
      </c>
      <c r="CB246" s="196" t="str">
        <f t="shared" si="147"/>
        <v/>
      </c>
      <c r="CC246" s="193" t="str">
        <f>IF(OR(CE246=リスト!$B$3,CE246=リスト!$B$5,CF246=リスト!$F$3,CE246=""),"",BM246)</f>
        <v/>
      </c>
      <c r="CD246" s="196" t="str">
        <f>IF(OR(CE246=リスト!$B$3,CE246=リスト!$B$5,CF246=リスト!$F$3,CE246=""),"",AH246)</f>
        <v/>
      </c>
      <c r="CE246" s="193" t="str">
        <f t="shared" si="166"/>
        <v/>
      </c>
      <c r="CF246" s="193" t="str">
        <f t="shared" si="167"/>
        <v/>
      </c>
      <c r="CG246" s="198" t="str">
        <f t="shared" si="148"/>
        <v/>
      </c>
      <c r="CH246" s="198" t="str">
        <f t="shared" si="149"/>
        <v/>
      </c>
      <c r="CI246" s="198" t="str">
        <f t="shared" si="150"/>
        <v/>
      </c>
      <c r="CJ246" s="198" t="str">
        <f t="shared" si="151"/>
        <v/>
      </c>
      <c r="CK246" s="205" t="str">
        <f t="shared" si="152"/>
        <v/>
      </c>
      <c r="CL246" s="204" t="str">
        <f>IF(AND(CE246=リスト!$B$4,CF246=リスト!$F$2),リスト!$B$3,CE246)</f>
        <v/>
      </c>
      <c r="CM246" s="193" t="str">
        <f>IF(CL246=リスト!$B$3,"",IF(CL246=リスト!$B$5,"("&amp;リスト!$F$3&amp;")",CF246))</f>
        <v/>
      </c>
      <c r="CN246" s="196" t="str">
        <f>IF(CL246=リスト!$B$3,"",AF246)</f>
        <v/>
      </c>
      <c r="CO246" s="196" t="str">
        <f>IF(OR(CL246=リスト!$B$3,CL246=リスト!$B$5,CL246=リスト!$B$4),"",CD246)</f>
        <v/>
      </c>
      <c r="CP246" s="196" t="str">
        <f>IF(OR(CL246=リスト!$B$3,CL246=リスト!$B$5),"",IF(CB246&lt;40,40,CB246))</f>
        <v/>
      </c>
      <c r="CQ246" s="203" t="str">
        <f>IF(CL246=リスト!$B$5,リスト!$G$2,"")</f>
        <v/>
      </c>
    </row>
    <row r="247" spans="2:95" ht="26.25" customHeight="1">
      <c r="B247" s="243">
        <v>184</v>
      </c>
      <c r="C247" s="244"/>
      <c r="D247" s="245"/>
      <c r="E247" s="246"/>
      <c r="F247" s="246"/>
      <c r="G247" s="247" t="str">
        <f>IF(AE247=リスト!$C$2,"－",IF(AE247=リスト!$C$3,1.05,""))</f>
        <v/>
      </c>
      <c r="H247" s="246"/>
      <c r="I247" s="246"/>
      <c r="J247" s="246"/>
      <c r="K247" s="246"/>
      <c r="L247" s="246"/>
      <c r="M247" s="246"/>
      <c r="N247" s="246"/>
      <c r="O247" s="246"/>
      <c r="P247" s="246"/>
      <c r="Q247" s="246"/>
      <c r="R247" s="248">
        <f t="shared" si="153"/>
        <v>0</v>
      </c>
      <c r="S247" s="247" t="str">
        <f t="shared" si="154"/>
        <v/>
      </c>
      <c r="T247" s="247"/>
      <c r="U247" s="247"/>
      <c r="V247" s="245" t="str">
        <f t="shared" si="155"/>
        <v/>
      </c>
      <c r="W247" s="245" t="str">
        <f t="shared" si="156"/>
        <v/>
      </c>
      <c r="X247" s="245" t="str">
        <f t="shared" si="157"/>
        <v/>
      </c>
      <c r="Y247" s="245" t="str">
        <f t="shared" si="158"/>
        <v/>
      </c>
      <c r="Z247" s="249" t="str">
        <f t="shared" si="159"/>
        <v/>
      </c>
      <c r="AA247" s="250" t="str">
        <f t="shared" si="160"/>
        <v/>
      </c>
      <c r="AB247" s="250" t="str">
        <f t="shared" si="161"/>
        <v/>
      </c>
      <c r="AC247" s="251" t="str">
        <f t="shared" si="162"/>
        <v/>
      </c>
      <c r="AD247" s="252" t="str">
        <f>IF(OR(C247="",D247=""),"",IF(OR(10&lt;=S247,2.2&lt;F247),リスト!$B$3,IF(OR(D247=リスト!$A$2,F247&lt;0.9,S247&lt;=1.5),リスト!$B$4,リスト!$B$2)))</f>
        <v/>
      </c>
      <c r="AE247" s="253" t="str">
        <f>IF(OR(C247="",AD247=""),"",IF(N247="",リスト!$C$2,リスト!$C$3))</f>
        <v/>
      </c>
      <c r="AF247" s="254" t="str">
        <f>IF(OR(C247="",AD247=""),"",IF(D247&lt;=リスト!$A$5,リスト!$D$2,IF(D247=リスト!$A$6,リスト!$D$3,IF(D247=リスト!$A$7,リスト!$D$4,""))))</f>
        <v/>
      </c>
      <c r="AG247" s="255" t="str" cm="1">
        <f t="array" ref="AG247">IFERROR(INDEX(加味率リスト!$A$2:$J$25,MATCH(D247&amp;AF247,加味率リスト!$A$2:$A$25&amp;加味率リスト!$B$2:$B$25,0),10),"")</f>
        <v/>
      </c>
      <c r="AH247" s="256" t="str">
        <f>IF(S247="","",IF(S247&lt;3,リスト!$E$3,IF(S247&lt;5,リスト!$E$4,IF(S247&lt;7,リスト!$E$5,リスト!$E$6))))</f>
        <v/>
      </c>
      <c r="AI247" s="192" t="str">
        <f t="shared" si="163"/>
        <v/>
      </c>
      <c r="AJ247" s="193" t="str">
        <f t="shared" si="164"/>
        <v/>
      </c>
      <c r="AK247" s="141" t="str">
        <f t="shared" si="165"/>
        <v/>
      </c>
      <c r="AL247" s="194" t="str">
        <f>IFERROR(IF(AD247="","",IF(AE247=リスト!$C$2,"－",ROUND((3.142/4*E247^2*(N247+K247+J247+I247+H247)-3.142/4*(0.82^2*H247+(0.82^2+G247^2)/2*J247+G247^2*K247+(G247^2+E247^2)/2*N247))*(U247*V247+(R247-U247)*W247)/R247,2))),"")</f>
        <v/>
      </c>
      <c r="AM247" s="195" t="str">
        <f>IFERROR(IF(AD247="","",IF(AE247=リスト!$C$2,T247,T247+AL247)),"")</f>
        <v/>
      </c>
      <c r="AN247" s="195" t="str">
        <f>IFERROR(IF(AD247="","",IF(AE247=リスト!$C$2,3.142*E247*U247*AA247*V247*U247/2*TAN(X247/180*3.142),3.142*G247*U247*AA247*V247*U247/2*TAN(X247/180*3.142))),"")</f>
        <v/>
      </c>
      <c r="AO247" s="196" t="str">
        <f t="shared" si="127"/>
        <v/>
      </c>
      <c r="AP247" s="196" t="str">
        <f>IFERROR(IF(AE247=リスト!$C$2,(1-3.142*(E247/((E247+1)*2))^2)*(R247-(1-V247/(Z247+AC247*(W247-Z247)))*U247-(AN247+AM247)/(3.142*(Z247+AC247*(W247-Z247)))*(2/E247)^2)*100,AW247*(AX247-AY247)*100),"")</f>
        <v/>
      </c>
      <c r="AQ247" s="197" t="str">
        <f t="shared" si="128"/>
        <v/>
      </c>
      <c r="AR247" s="195" t="str">
        <f t="shared" si="129"/>
        <v/>
      </c>
      <c r="AS247" s="195" t="str">
        <f t="shared" si="130"/>
        <v/>
      </c>
      <c r="AT247" s="195" t="str">
        <f t="shared" si="131"/>
        <v/>
      </c>
      <c r="AU247" s="193" t="str">
        <f t="shared" si="132"/>
        <v/>
      </c>
      <c r="AV247" s="193" t="str">
        <f>IF(OR(AD247=リスト!$B$3,AD247=リスト!$B$5,許容浮上量&lt;AP247),AD247,リスト!$B$5)</f>
        <v/>
      </c>
      <c r="AW247" s="198" t="str">
        <f t="shared" si="133"/>
        <v/>
      </c>
      <c r="AX247" s="199" t="str">
        <f t="shared" si="134"/>
        <v/>
      </c>
      <c r="AY247" s="205" t="str">
        <f t="shared" si="135"/>
        <v/>
      </c>
      <c r="AZ247" s="204" t="str">
        <f>IF(OR(BO247=リスト!$B$3,BO247=リスト!$B$5,BO247=""),"","10^-2")</f>
        <v/>
      </c>
      <c r="BA247" s="200" t="str">
        <f>IF(OR(BO247=リスト!$B$3,BO247=リスト!$B$5,BO247=""),"",2)</f>
        <v/>
      </c>
      <c r="BB247" s="195" t="str">
        <f>IFERROR(IF(OR(BO247=リスト!$B$3,BO247=リスト!$B$5,BO247=""),"",V247*U247+(R247-U247)/2*(W247-Z247)),"")</f>
        <v/>
      </c>
      <c r="BC247" s="195" t="str">
        <f>IF(OR(BO247=リスト!$B$3,BO247=リスト!$B$5,BO247=""),"",40)</f>
        <v/>
      </c>
      <c r="BD247" s="195" t="str">
        <f t="shared" si="136"/>
        <v/>
      </c>
      <c r="BE247" s="195" t="str">
        <f t="shared" si="137"/>
        <v/>
      </c>
      <c r="BF247" s="195" t="str">
        <f t="shared" si="138"/>
        <v/>
      </c>
      <c r="BG247" s="195" t="str">
        <f>IF(OR(BO247=リスト!$B$3,BO247=リスト!$B$5,BO247=""),"",0.6)</f>
        <v/>
      </c>
      <c r="BH247" s="201" t="str">
        <f>IF(OR(BO247=リスト!$B$3,BO247=リスト!$B$5,BO247=""),"",AG247)</f>
        <v/>
      </c>
      <c r="BI247" s="195" t="str">
        <f>IF(OR(BO247=リスト!$B$3,BO247=リスト!$B$5,BO247=""),"",AM247)</f>
        <v/>
      </c>
      <c r="BJ247" s="195" t="str">
        <f>IF(OR(BO247=リスト!$B$3,BO247=リスト!$B$5,BO247=""),"",AN247)</f>
        <v/>
      </c>
      <c r="BK247" s="202" t="str">
        <f>IFERROR(IF(BM247=リスト!$C$2,(1-3.142*(E247/(2*(E247+1)))^2)*(R247-(1-AG247*V247/(Z247+AG247*BG247*(W247-Z247)))*U247-(AN247+AM247)/(3.142*(Z247+AG247*BG247*(W247-Z247)))*(2/E247)^2)*100,(AW247*(BV247-BX247)*100)),"")</f>
        <v/>
      </c>
      <c r="BL247" s="202" t="str">
        <f>IFERROR(IF(BM247=リスト!$C$2,(1-3.142*(E247/(2*(E247+1)))^2)*(R247-(1-AG247*V247/(Z247+AG247*BG247*(W247-Z247)))*U247-(AN247+BF247+AM247)/(3.142*(Z247+AG247*BG247*(W247-Z247)))*(2/E247)^2)*100,(AW247*(BV247-BW247)*100)),"")</f>
        <v/>
      </c>
      <c r="BM247" s="193" t="str">
        <f>IF(OR(BO247=リスト!$B$3,BO247=リスト!$B$5),"",AU247)</f>
        <v/>
      </c>
      <c r="BN247" s="196" t="str">
        <f>IF(OR(BO247=リスト!$B$3,BO247=リスト!$B$5),"",AF247)</f>
        <v/>
      </c>
      <c r="BO247" s="193" t="str">
        <f t="shared" si="139"/>
        <v/>
      </c>
      <c r="BP247" s="193" t="str">
        <f>IF(OR(BO247=リスト!$B$3,BO247=リスト!$B$5,BO247=""),"",IF(許容浮上量+1&lt;=BK247,リスト!$F$2,リスト!$F$3))</f>
        <v/>
      </c>
      <c r="BQ247" s="202" t="str">
        <f>IF(OR(BO247=リスト!$B$3,BO247=リスト!$B$5,BO247=""),"",20)</f>
        <v/>
      </c>
      <c r="BR247" s="195" t="str">
        <f t="shared" si="140"/>
        <v/>
      </c>
      <c r="BS247" s="195" t="str">
        <f t="shared" si="141"/>
        <v/>
      </c>
      <c r="BT247" s="198" t="str">
        <f t="shared" si="142"/>
        <v/>
      </c>
      <c r="BU247" s="198" t="str">
        <f t="shared" si="143"/>
        <v/>
      </c>
      <c r="BV247" s="198" t="str">
        <f t="shared" si="144"/>
        <v/>
      </c>
      <c r="BW247" s="198" t="str">
        <f t="shared" si="145"/>
        <v/>
      </c>
      <c r="BX247" s="205" t="str">
        <f t="shared" si="146"/>
        <v/>
      </c>
      <c r="BY247" s="206" t="str">
        <f>IFERROR(IF(CC247=リスト!$C$2,(CH247-BZ247/(100*CG247))/CI247*CJ247-AN247-AM247,(CH247-BZ247/(100*AW247))/CI247*CJ247-AN247-AM247),"")</f>
        <v/>
      </c>
      <c r="BZ247" s="196" t="str">
        <f>IF(OR(CE247=リスト!$B$3,CE247=リスト!$B$5,CF247=リスト!$F$3,CE247=""),"",許容浮上量)</f>
        <v/>
      </c>
      <c r="CA247" s="198" t="str">
        <f>IF(OR(CE247=リスト!$B$3,CE247=リスト!$B$5,CF247=リスト!$F$3,CE247=""),"",CK247)</f>
        <v/>
      </c>
      <c r="CB247" s="196" t="str">
        <f t="shared" si="147"/>
        <v/>
      </c>
      <c r="CC247" s="193" t="str">
        <f>IF(OR(CE247=リスト!$B$3,CE247=リスト!$B$5,CF247=リスト!$F$3,CE247=""),"",BM247)</f>
        <v/>
      </c>
      <c r="CD247" s="196" t="str">
        <f>IF(OR(CE247=リスト!$B$3,CE247=リスト!$B$5,CF247=リスト!$F$3,CE247=""),"",AH247)</f>
        <v/>
      </c>
      <c r="CE247" s="193" t="str">
        <f t="shared" si="166"/>
        <v/>
      </c>
      <c r="CF247" s="193" t="str">
        <f t="shared" si="167"/>
        <v/>
      </c>
      <c r="CG247" s="198" t="str">
        <f t="shared" si="148"/>
        <v/>
      </c>
      <c r="CH247" s="198" t="str">
        <f t="shared" si="149"/>
        <v/>
      </c>
      <c r="CI247" s="198" t="str">
        <f t="shared" si="150"/>
        <v/>
      </c>
      <c r="CJ247" s="198" t="str">
        <f t="shared" si="151"/>
        <v/>
      </c>
      <c r="CK247" s="205" t="str">
        <f t="shared" si="152"/>
        <v/>
      </c>
      <c r="CL247" s="204" t="str">
        <f>IF(AND(CE247=リスト!$B$4,CF247=リスト!$F$2),リスト!$B$3,CE247)</f>
        <v/>
      </c>
      <c r="CM247" s="193" t="str">
        <f>IF(CL247=リスト!$B$3,"",IF(CL247=リスト!$B$5,"("&amp;リスト!$F$3&amp;")",CF247))</f>
        <v/>
      </c>
      <c r="CN247" s="196" t="str">
        <f>IF(CL247=リスト!$B$3,"",AF247)</f>
        <v/>
      </c>
      <c r="CO247" s="196" t="str">
        <f>IF(OR(CL247=リスト!$B$3,CL247=リスト!$B$5,CL247=リスト!$B$4),"",CD247)</f>
        <v/>
      </c>
      <c r="CP247" s="196" t="str">
        <f>IF(OR(CL247=リスト!$B$3,CL247=リスト!$B$5),"",IF(CB247&lt;40,40,CB247))</f>
        <v/>
      </c>
      <c r="CQ247" s="203" t="str">
        <f>IF(CL247=リスト!$B$5,リスト!$G$2,"")</f>
        <v/>
      </c>
    </row>
    <row r="248" spans="2:95" ht="26.25" customHeight="1">
      <c r="B248" s="243">
        <v>185</v>
      </c>
      <c r="C248" s="244"/>
      <c r="D248" s="245"/>
      <c r="E248" s="246"/>
      <c r="F248" s="246"/>
      <c r="G248" s="247" t="str">
        <f>IF(AE248=リスト!$C$2,"－",IF(AE248=リスト!$C$3,1.05,""))</f>
        <v/>
      </c>
      <c r="H248" s="246"/>
      <c r="I248" s="246"/>
      <c r="J248" s="246"/>
      <c r="K248" s="246"/>
      <c r="L248" s="246"/>
      <c r="M248" s="246"/>
      <c r="N248" s="246"/>
      <c r="O248" s="246"/>
      <c r="P248" s="246"/>
      <c r="Q248" s="246"/>
      <c r="R248" s="248">
        <f t="shared" si="153"/>
        <v>0</v>
      </c>
      <c r="S248" s="247" t="str">
        <f t="shared" si="154"/>
        <v/>
      </c>
      <c r="T248" s="247"/>
      <c r="U248" s="247"/>
      <c r="V248" s="245" t="str">
        <f t="shared" si="155"/>
        <v/>
      </c>
      <c r="W248" s="245" t="str">
        <f t="shared" si="156"/>
        <v/>
      </c>
      <c r="X248" s="245" t="str">
        <f t="shared" si="157"/>
        <v/>
      </c>
      <c r="Y248" s="245" t="str">
        <f t="shared" si="158"/>
        <v/>
      </c>
      <c r="Z248" s="249" t="str">
        <f t="shared" si="159"/>
        <v/>
      </c>
      <c r="AA248" s="250" t="str">
        <f t="shared" si="160"/>
        <v/>
      </c>
      <c r="AB248" s="250" t="str">
        <f t="shared" si="161"/>
        <v/>
      </c>
      <c r="AC248" s="251" t="str">
        <f t="shared" si="162"/>
        <v/>
      </c>
      <c r="AD248" s="252" t="str">
        <f>IF(OR(C248="",D248=""),"",IF(OR(10&lt;=S248,2.2&lt;F248),リスト!$B$3,IF(OR(D248=リスト!$A$2,F248&lt;0.9,S248&lt;=1.5),リスト!$B$4,リスト!$B$2)))</f>
        <v/>
      </c>
      <c r="AE248" s="253" t="str">
        <f>IF(OR(C248="",AD248=""),"",IF(N248="",リスト!$C$2,リスト!$C$3))</f>
        <v/>
      </c>
      <c r="AF248" s="254" t="str">
        <f>IF(OR(C248="",AD248=""),"",IF(D248&lt;=リスト!$A$5,リスト!$D$2,IF(D248=リスト!$A$6,リスト!$D$3,IF(D248=リスト!$A$7,リスト!$D$4,""))))</f>
        <v/>
      </c>
      <c r="AG248" s="255" t="str" cm="1">
        <f t="array" ref="AG248">IFERROR(INDEX(加味率リスト!$A$2:$J$25,MATCH(D248&amp;AF248,加味率リスト!$A$2:$A$25&amp;加味率リスト!$B$2:$B$25,0),10),"")</f>
        <v/>
      </c>
      <c r="AH248" s="256" t="str">
        <f>IF(S248="","",IF(S248&lt;3,リスト!$E$3,IF(S248&lt;5,リスト!$E$4,IF(S248&lt;7,リスト!$E$5,リスト!$E$6))))</f>
        <v/>
      </c>
      <c r="AI248" s="192" t="str">
        <f t="shared" si="163"/>
        <v/>
      </c>
      <c r="AJ248" s="193" t="str">
        <f t="shared" si="164"/>
        <v/>
      </c>
      <c r="AK248" s="141" t="str">
        <f t="shared" si="165"/>
        <v/>
      </c>
      <c r="AL248" s="194" t="str">
        <f>IFERROR(IF(AD248="","",IF(AE248=リスト!$C$2,"－",ROUND((3.142/4*E248^2*(N248+K248+J248+I248+H248)-3.142/4*(0.82^2*H248+(0.82^2+G248^2)/2*J248+G248^2*K248+(G248^2+E248^2)/2*N248))*(U248*V248+(R248-U248)*W248)/R248,2))),"")</f>
        <v/>
      </c>
      <c r="AM248" s="195" t="str">
        <f>IFERROR(IF(AD248="","",IF(AE248=リスト!$C$2,T248,T248+AL248)),"")</f>
        <v/>
      </c>
      <c r="AN248" s="195" t="str">
        <f>IFERROR(IF(AD248="","",IF(AE248=リスト!$C$2,3.142*E248*U248*AA248*V248*U248/2*TAN(X248/180*3.142),3.142*G248*U248*AA248*V248*U248/2*TAN(X248/180*3.142))),"")</f>
        <v/>
      </c>
      <c r="AO248" s="196" t="str">
        <f t="shared" si="127"/>
        <v/>
      </c>
      <c r="AP248" s="196" t="str">
        <f>IFERROR(IF(AE248=リスト!$C$2,(1-3.142*(E248/((E248+1)*2))^2)*(R248-(1-V248/(Z248+AC248*(W248-Z248)))*U248-(AN248+AM248)/(3.142*(Z248+AC248*(W248-Z248)))*(2/E248)^2)*100,AW248*(AX248-AY248)*100),"")</f>
        <v/>
      </c>
      <c r="AQ248" s="197" t="str">
        <f t="shared" si="128"/>
        <v/>
      </c>
      <c r="AR248" s="195" t="str">
        <f t="shared" si="129"/>
        <v/>
      </c>
      <c r="AS248" s="195" t="str">
        <f t="shared" si="130"/>
        <v/>
      </c>
      <c r="AT248" s="195" t="str">
        <f t="shared" si="131"/>
        <v/>
      </c>
      <c r="AU248" s="193" t="str">
        <f t="shared" si="132"/>
        <v/>
      </c>
      <c r="AV248" s="193" t="str">
        <f>IF(OR(AD248=リスト!$B$3,AD248=リスト!$B$5,許容浮上量&lt;AP248),AD248,リスト!$B$5)</f>
        <v/>
      </c>
      <c r="AW248" s="198" t="str">
        <f t="shared" si="133"/>
        <v/>
      </c>
      <c r="AX248" s="199" t="str">
        <f t="shared" si="134"/>
        <v/>
      </c>
      <c r="AY248" s="205" t="str">
        <f t="shared" si="135"/>
        <v/>
      </c>
      <c r="AZ248" s="204" t="str">
        <f>IF(OR(BO248=リスト!$B$3,BO248=リスト!$B$5,BO248=""),"","10^-2")</f>
        <v/>
      </c>
      <c r="BA248" s="200" t="str">
        <f>IF(OR(BO248=リスト!$B$3,BO248=リスト!$B$5,BO248=""),"",2)</f>
        <v/>
      </c>
      <c r="BB248" s="195" t="str">
        <f>IFERROR(IF(OR(BO248=リスト!$B$3,BO248=リスト!$B$5,BO248=""),"",V248*U248+(R248-U248)/2*(W248-Z248)),"")</f>
        <v/>
      </c>
      <c r="BC248" s="195" t="str">
        <f>IF(OR(BO248=リスト!$B$3,BO248=リスト!$B$5,BO248=""),"",40)</f>
        <v/>
      </c>
      <c r="BD248" s="195" t="str">
        <f t="shared" si="136"/>
        <v/>
      </c>
      <c r="BE248" s="195" t="str">
        <f t="shared" si="137"/>
        <v/>
      </c>
      <c r="BF248" s="195" t="str">
        <f t="shared" si="138"/>
        <v/>
      </c>
      <c r="BG248" s="195" t="str">
        <f>IF(OR(BO248=リスト!$B$3,BO248=リスト!$B$5,BO248=""),"",0.6)</f>
        <v/>
      </c>
      <c r="BH248" s="201" t="str">
        <f>IF(OR(BO248=リスト!$B$3,BO248=リスト!$B$5,BO248=""),"",AG248)</f>
        <v/>
      </c>
      <c r="BI248" s="195" t="str">
        <f>IF(OR(BO248=リスト!$B$3,BO248=リスト!$B$5,BO248=""),"",AM248)</f>
        <v/>
      </c>
      <c r="BJ248" s="195" t="str">
        <f>IF(OR(BO248=リスト!$B$3,BO248=リスト!$B$5,BO248=""),"",AN248)</f>
        <v/>
      </c>
      <c r="BK248" s="202" t="str">
        <f>IFERROR(IF(BM248=リスト!$C$2,(1-3.142*(E248/(2*(E248+1)))^2)*(R248-(1-AG248*V248/(Z248+AG248*BG248*(W248-Z248)))*U248-(AN248+AM248)/(3.142*(Z248+AG248*BG248*(W248-Z248)))*(2/E248)^2)*100,(AW248*(BV248-BX248)*100)),"")</f>
        <v/>
      </c>
      <c r="BL248" s="202" t="str">
        <f>IFERROR(IF(BM248=リスト!$C$2,(1-3.142*(E248/(2*(E248+1)))^2)*(R248-(1-AG248*V248/(Z248+AG248*BG248*(W248-Z248)))*U248-(AN248+BF248+AM248)/(3.142*(Z248+AG248*BG248*(W248-Z248)))*(2/E248)^2)*100,(AW248*(BV248-BW248)*100)),"")</f>
        <v/>
      </c>
      <c r="BM248" s="193" t="str">
        <f>IF(OR(BO248=リスト!$B$3,BO248=リスト!$B$5),"",AU248)</f>
        <v/>
      </c>
      <c r="BN248" s="196" t="str">
        <f>IF(OR(BO248=リスト!$B$3,BO248=リスト!$B$5),"",AF248)</f>
        <v/>
      </c>
      <c r="BO248" s="193" t="str">
        <f t="shared" si="139"/>
        <v/>
      </c>
      <c r="BP248" s="193" t="str">
        <f>IF(OR(BO248=リスト!$B$3,BO248=リスト!$B$5,BO248=""),"",IF(許容浮上量+1&lt;=BK248,リスト!$F$2,リスト!$F$3))</f>
        <v/>
      </c>
      <c r="BQ248" s="202" t="str">
        <f>IF(OR(BO248=リスト!$B$3,BO248=リスト!$B$5,BO248=""),"",20)</f>
        <v/>
      </c>
      <c r="BR248" s="195" t="str">
        <f t="shared" si="140"/>
        <v/>
      </c>
      <c r="BS248" s="195" t="str">
        <f t="shared" si="141"/>
        <v/>
      </c>
      <c r="BT248" s="198" t="str">
        <f t="shared" si="142"/>
        <v/>
      </c>
      <c r="BU248" s="198" t="str">
        <f t="shared" si="143"/>
        <v/>
      </c>
      <c r="BV248" s="198" t="str">
        <f t="shared" si="144"/>
        <v/>
      </c>
      <c r="BW248" s="198" t="str">
        <f t="shared" si="145"/>
        <v/>
      </c>
      <c r="BX248" s="205" t="str">
        <f t="shared" si="146"/>
        <v/>
      </c>
      <c r="BY248" s="206" t="str">
        <f>IFERROR(IF(CC248=リスト!$C$2,(CH248-BZ248/(100*CG248))/CI248*CJ248-AN248-AM248,(CH248-BZ248/(100*AW248))/CI248*CJ248-AN248-AM248),"")</f>
        <v/>
      </c>
      <c r="BZ248" s="196" t="str">
        <f>IF(OR(CE248=リスト!$B$3,CE248=リスト!$B$5,CF248=リスト!$F$3,CE248=""),"",許容浮上量)</f>
        <v/>
      </c>
      <c r="CA248" s="198" t="str">
        <f>IF(OR(CE248=リスト!$B$3,CE248=リスト!$B$5,CF248=リスト!$F$3,CE248=""),"",CK248)</f>
        <v/>
      </c>
      <c r="CB248" s="196" t="str">
        <f t="shared" si="147"/>
        <v/>
      </c>
      <c r="CC248" s="193" t="str">
        <f>IF(OR(CE248=リスト!$B$3,CE248=リスト!$B$5,CF248=リスト!$F$3,CE248=""),"",BM248)</f>
        <v/>
      </c>
      <c r="CD248" s="196" t="str">
        <f>IF(OR(CE248=リスト!$B$3,CE248=リスト!$B$5,CF248=リスト!$F$3,CE248=""),"",AH248)</f>
        <v/>
      </c>
      <c r="CE248" s="193" t="str">
        <f t="shared" si="166"/>
        <v/>
      </c>
      <c r="CF248" s="193" t="str">
        <f t="shared" si="167"/>
        <v/>
      </c>
      <c r="CG248" s="198" t="str">
        <f t="shared" si="148"/>
        <v/>
      </c>
      <c r="CH248" s="198" t="str">
        <f t="shared" si="149"/>
        <v/>
      </c>
      <c r="CI248" s="198" t="str">
        <f t="shared" si="150"/>
        <v/>
      </c>
      <c r="CJ248" s="198" t="str">
        <f t="shared" si="151"/>
        <v/>
      </c>
      <c r="CK248" s="205" t="str">
        <f t="shared" si="152"/>
        <v/>
      </c>
      <c r="CL248" s="204" t="str">
        <f>IF(AND(CE248=リスト!$B$4,CF248=リスト!$F$2),リスト!$B$3,CE248)</f>
        <v/>
      </c>
      <c r="CM248" s="193" t="str">
        <f>IF(CL248=リスト!$B$3,"",IF(CL248=リスト!$B$5,"("&amp;リスト!$F$3&amp;")",CF248))</f>
        <v/>
      </c>
      <c r="CN248" s="196" t="str">
        <f>IF(CL248=リスト!$B$3,"",AF248)</f>
        <v/>
      </c>
      <c r="CO248" s="196" t="str">
        <f>IF(OR(CL248=リスト!$B$3,CL248=リスト!$B$5,CL248=リスト!$B$4),"",CD248)</f>
        <v/>
      </c>
      <c r="CP248" s="196" t="str">
        <f>IF(OR(CL248=リスト!$B$3,CL248=リスト!$B$5),"",IF(CB248&lt;40,40,CB248))</f>
        <v/>
      </c>
      <c r="CQ248" s="203" t="str">
        <f>IF(CL248=リスト!$B$5,リスト!$G$2,"")</f>
        <v/>
      </c>
    </row>
    <row r="249" spans="2:95" ht="26.25" customHeight="1">
      <c r="B249" s="243">
        <v>186</v>
      </c>
      <c r="C249" s="244"/>
      <c r="D249" s="245"/>
      <c r="E249" s="246"/>
      <c r="F249" s="246"/>
      <c r="G249" s="247" t="str">
        <f>IF(AE249=リスト!$C$2,"－",IF(AE249=リスト!$C$3,1.05,""))</f>
        <v/>
      </c>
      <c r="H249" s="246"/>
      <c r="I249" s="246"/>
      <c r="J249" s="246"/>
      <c r="K249" s="246"/>
      <c r="L249" s="246"/>
      <c r="M249" s="246"/>
      <c r="N249" s="246"/>
      <c r="O249" s="246"/>
      <c r="P249" s="246"/>
      <c r="Q249" s="246"/>
      <c r="R249" s="248">
        <f t="shared" si="153"/>
        <v>0</v>
      </c>
      <c r="S249" s="247" t="str">
        <f t="shared" si="154"/>
        <v/>
      </c>
      <c r="T249" s="247"/>
      <c r="U249" s="247"/>
      <c r="V249" s="245" t="str">
        <f t="shared" si="155"/>
        <v/>
      </c>
      <c r="W249" s="245" t="str">
        <f t="shared" si="156"/>
        <v/>
      </c>
      <c r="X249" s="245" t="str">
        <f t="shared" si="157"/>
        <v/>
      </c>
      <c r="Y249" s="245" t="str">
        <f t="shared" si="158"/>
        <v/>
      </c>
      <c r="Z249" s="249" t="str">
        <f t="shared" si="159"/>
        <v/>
      </c>
      <c r="AA249" s="250" t="str">
        <f t="shared" si="160"/>
        <v/>
      </c>
      <c r="AB249" s="250" t="str">
        <f t="shared" si="161"/>
        <v/>
      </c>
      <c r="AC249" s="251" t="str">
        <f t="shared" si="162"/>
        <v/>
      </c>
      <c r="AD249" s="252" t="str">
        <f>IF(OR(C249="",D249=""),"",IF(OR(10&lt;=S249,2.2&lt;F249),リスト!$B$3,IF(OR(D249=リスト!$A$2,F249&lt;0.9,S249&lt;=1.5),リスト!$B$4,リスト!$B$2)))</f>
        <v/>
      </c>
      <c r="AE249" s="253" t="str">
        <f>IF(OR(C249="",AD249=""),"",IF(N249="",リスト!$C$2,リスト!$C$3))</f>
        <v/>
      </c>
      <c r="AF249" s="254" t="str">
        <f>IF(OR(C249="",AD249=""),"",IF(D249&lt;=リスト!$A$5,リスト!$D$2,IF(D249=リスト!$A$6,リスト!$D$3,IF(D249=リスト!$A$7,リスト!$D$4,""))))</f>
        <v/>
      </c>
      <c r="AG249" s="255" t="str" cm="1">
        <f t="array" ref="AG249">IFERROR(INDEX(加味率リスト!$A$2:$J$25,MATCH(D249&amp;AF249,加味率リスト!$A$2:$A$25&amp;加味率リスト!$B$2:$B$25,0),10),"")</f>
        <v/>
      </c>
      <c r="AH249" s="256" t="str">
        <f>IF(S249="","",IF(S249&lt;3,リスト!$E$3,IF(S249&lt;5,リスト!$E$4,IF(S249&lt;7,リスト!$E$5,リスト!$E$6))))</f>
        <v/>
      </c>
      <c r="AI249" s="192" t="str">
        <f t="shared" si="163"/>
        <v/>
      </c>
      <c r="AJ249" s="193" t="str">
        <f t="shared" si="164"/>
        <v/>
      </c>
      <c r="AK249" s="141" t="str">
        <f t="shared" si="165"/>
        <v/>
      </c>
      <c r="AL249" s="194" t="str">
        <f>IFERROR(IF(AD249="","",IF(AE249=リスト!$C$2,"－",ROUND((3.142/4*E249^2*(N249+K249+J249+I249+H249)-3.142/4*(0.82^2*H249+(0.82^2+G249^2)/2*J249+G249^2*K249+(G249^2+E249^2)/2*N249))*(U249*V249+(R249-U249)*W249)/R249,2))),"")</f>
        <v/>
      </c>
      <c r="AM249" s="195" t="str">
        <f>IFERROR(IF(AD249="","",IF(AE249=リスト!$C$2,T249,T249+AL249)),"")</f>
        <v/>
      </c>
      <c r="AN249" s="195" t="str">
        <f>IFERROR(IF(AD249="","",IF(AE249=リスト!$C$2,3.142*E249*U249*AA249*V249*U249/2*TAN(X249/180*3.142),3.142*G249*U249*AA249*V249*U249/2*TAN(X249/180*3.142))),"")</f>
        <v/>
      </c>
      <c r="AO249" s="196" t="str">
        <f t="shared" si="127"/>
        <v/>
      </c>
      <c r="AP249" s="196" t="str">
        <f>IFERROR(IF(AE249=リスト!$C$2,(1-3.142*(E249/((E249+1)*2))^2)*(R249-(1-V249/(Z249+AC249*(W249-Z249)))*U249-(AN249+AM249)/(3.142*(Z249+AC249*(W249-Z249)))*(2/E249)^2)*100,AW249*(AX249-AY249)*100),"")</f>
        <v/>
      </c>
      <c r="AQ249" s="197" t="str">
        <f t="shared" si="128"/>
        <v/>
      </c>
      <c r="AR249" s="195" t="str">
        <f t="shared" si="129"/>
        <v/>
      </c>
      <c r="AS249" s="195" t="str">
        <f t="shared" si="130"/>
        <v/>
      </c>
      <c r="AT249" s="195" t="str">
        <f t="shared" si="131"/>
        <v/>
      </c>
      <c r="AU249" s="193" t="str">
        <f t="shared" si="132"/>
        <v/>
      </c>
      <c r="AV249" s="193" t="str">
        <f>IF(OR(AD249=リスト!$B$3,AD249=リスト!$B$5,許容浮上量&lt;AP249),AD249,リスト!$B$5)</f>
        <v/>
      </c>
      <c r="AW249" s="198" t="str">
        <f t="shared" si="133"/>
        <v/>
      </c>
      <c r="AX249" s="199" t="str">
        <f t="shared" si="134"/>
        <v/>
      </c>
      <c r="AY249" s="205" t="str">
        <f t="shared" si="135"/>
        <v/>
      </c>
      <c r="AZ249" s="204" t="str">
        <f>IF(OR(BO249=リスト!$B$3,BO249=リスト!$B$5,BO249=""),"","10^-2")</f>
        <v/>
      </c>
      <c r="BA249" s="200" t="str">
        <f>IF(OR(BO249=リスト!$B$3,BO249=リスト!$B$5,BO249=""),"",2)</f>
        <v/>
      </c>
      <c r="BB249" s="195" t="str">
        <f>IFERROR(IF(OR(BO249=リスト!$B$3,BO249=リスト!$B$5,BO249=""),"",V249*U249+(R249-U249)/2*(W249-Z249)),"")</f>
        <v/>
      </c>
      <c r="BC249" s="195" t="str">
        <f>IF(OR(BO249=リスト!$B$3,BO249=リスト!$B$5,BO249=""),"",40)</f>
        <v/>
      </c>
      <c r="BD249" s="195" t="str">
        <f t="shared" si="136"/>
        <v/>
      </c>
      <c r="BE249" s="195" t="str">
        <f t="shared" si="137"/>
        <v/>
      </c>
      <c r="BF249" s="195" t="str">
        <f t="shared" si="138"/>
        <v/>
      </c>
      <c r="BG249" s="195" t="str">
        <f>IF(OR(BO249=リスト!$B$3,BO249=リスト!$B$5,BO249=""),"",0.6)</f>
        <v/>
      </c>
      <c r="BH249" s="201" t="str">
        <f>IF(OR(BO249=リスト!$B$3,BO249=リスト!$B$5,BO249=""),"",AG249)</f>
        <v/>
      </c>
      <c r="BI249" s="195" t="str">
        <f>IF(OR(BO249=リスト!$B$3,BO249=リスト!$B$5,BO249=""),"",AM249)</f>
        <v/>
      </c>
      <c r="BJ249" s="195" t="str">
        <f>IF(OR(BO249=リスト!$B$3,BO249=リスト!$B$5,BO249=""),"",AN249)</f>
        <v/>
      </c>
      <c r="BK249" s="202" t="str">
        <f>IFERROR(IF(BM249=リスト!$C$2,(1-3.142*(E249/(2*(E249+1)))^2)*(R249-(1-AG249*V249/(Z249+AG249*BG249*(W249-Z249)))*U249-(AN249+AM249)/(3.142*(Z249+AG249*BG249*(W249-Z249)))*(2/E249)^2)*100,(AW249*(BV249-BX249)*100)),"")</f>
        <v/>
      </c>
      <c r="BL249" s="202" t="str">
        <f>IFERROR(IF(BM249=リスト!$C$2,(1-3.142*(E249/(2*(E249+1)))^2)*(R249-(1-AG249*V249/(Z249+AG249*BG249*(W249-Z249)))*U249-(AN249+BF249+AM249)/(3.142*(Z249+AG249*BG249*(W249-Z249)))*(2/E249)^2)*100,(AW249*(BV249-BW249)*100)),"")</f>
        <v/>
      </c>
      <c r="BM249" s="193" t="str">
        <f>IF(OR(BO249=リスト!$B$3,BO249=リスト!$B$5),"",AU249)</f>
        <v/>
      </c>
      <c r="BN249" s="196" t="str">
        <f>IF(OR(BO249=リスト!$B$3,BO249=リスト!$B$5),"",AF249)</f>
        <v/>
      </c>
      <c r="BO249" s="193" t="str">
        <f t="shared" si="139"/>
        <v/>
      </c>
      <c r="BP249" s="193" t="str">
        <f>IF(OR(BO249=リスト!$B$3,BO249=リスト!$B$5,BO249=""),"",IF(許容浮上量+1&lt;=BK249,リスト!$F$2,リスト!$F$3))</f>
        <v/>
      </c>
      <c r="BQ249" s="202" t="str">
        <f>IF(OR(BO249=リスト!$B$3,BO249=リスト!$B$5,BO249=""),"",20)</f>
        <v/>
      </c>
      <c r="BR249" s="195" t="str">
        <f t="shared" si="140"/>
        <v/>
      </c>
      <c r="BS249" s="195" t="str">
        <f t="shared" si="141"/>
        <v/>
      </c>
      <c r="BT249" s="198" t="str">
        <f t="shared" si="142"/>
        <v/>
      </c>
      <c r="BU249" s="198" t="str">
        <f t="shared" si="143"/>
        <v/>
      </c>
      <c r="BV249" s="198" t="str">
        <f t="shared" si="144"/>
        <v/>
      </c>
      <c r="BW249" s="198" t="str">
        <f t="shared" si="145"/>
        <v/>
      </c>
      <c r="BX249" s="205" t="str">
        <f t="shared" si="146"/>
        <v/>
      </c>
      <c r="BY249" s="206" t="str">
        <f>IFERROR(IF(CC249=リスト!$C$2,(CH249-BZ249/(100*CG249))/CI249*CJ249-AN249-AM249,(CH249-BZ249/(100*AW249))/CI249*CJ249-AN249-AM249),"")</f>
        <v/>
      </c>
      <c r="BZ249" s="196" t="str">
        <f>IF(OR(CE249=リスト!$B$3,CE249=リスト!$B$5,CF249=リスト!$F$3,CE249=""),"",許容浮上量)</f>
        <v/>
      </c>
      <c r="CA249" s="198" t="str">
        <f>IF(OR(CE249=リスト!$B$3,CE249=リスト!$B$5,CF249=リスト!$F$3,CE249=""),"",CK249)</f>
        <v/>
      </c>
      <c r="CB249" s="196" t="str">
        <f t="shared" si="147"/>
        <v/>
      </c>
      <c r="CC249" s="193" t="str">
        <f>IF(OR(CE249=リスト!$B$3,CE249=リスト!$B$5,CF249=リスト!$F$3,CE249=""),"",BM249)</f>
        <v/>
      </c>
      <c r="CD249" s="196" t="str">
        <f>IF(OR(CE249=リスト!$B$3,CE249=リスト!$B$5,CF249=リスト!$F$3,CE249=""),"",AH249)</f>
        <v/>
      </c>
      <c r="CE249" s="193" t="str">
        <f t="shared" si="166"/>
        <v/>
      </c>
      <c r="CF249" s="193" t="str">
        <f t="shared" si="167"/>
        <v/>
      </c>
      <c r="CG249" s="198" t="str">
        <f t="shared" si="148"/>
        <v/>
      </c>
      <c r="CH249" s="198" t="str">
        <f t="shared" si="149"/>
        <v/>
      </c>
      <c r="CI249" s="198" t="str">
        <f t="shared" si="150"/>
        <v/>
      </c>
      <c r="CJ249" s="198" t="str">
        <f t="shared" si="151"/>
        <v/>
      </c>
      <c r="CK249" s="205" t="str">
        <f t="shared" si="152"/>
        <v/>
      </c>
      <c r="CL249" s="204" t="str">
        <f>IF(AND(CE249=リスト!$B$4,CF249=リスト!$F$2),リスト!$B$3,CE249)</f>
        <v/>
      </c>
      <c r="CM249" s="193" t="str">
        <f>IF(CL249=リスト!$B$3,"",IF(CL249=リスト!$B$5,"("&amp;リスト!$F$3&amp;")",CF249))</f>
        <v/>
      </c>
      <c r="CN249" s="196" t="str">
        <f>IF(CL249=リスト!$B$3,"",AF249)</f>
        <v/>
      </c>
      <c r="CO249" s="196" t="str">
        <f>IF(OR(CL249=リスト!$B$3,CL249=リスト!$B$5,CL249=リスト!$B$4),"",CD249)</f>
        <v/>
      </c>
      <c r="CP249" s="196" t="str">
        <f>IF(OR(CL249=リスト!$B$3,CL249=リスト!$B$5),"",IF(CB249&lt;40,40,CB249))</f>
        <v/>
      </c>
      <c r="CQ249" s="203" t="str">
        <f>IF(CL249=リスト!$B$5,リスト!$G$2,"")</f>
        <v/>
      </c>
    </row>
    <row r="250" spans="2:95" ht="26.25" customHeight="1">
      <c r="B250" s="243">
        <v>187</v>
      </c>
      <c r="C250" s="244"/>
      <c r="D250" s="245"/>
      <c r="E250" s="246"/>
      <c r="F250" s="246"/>
      <c r="G250" s="247" t="str">
        <f>IF(AE250=リスト!$C$2,"－",IF(AE250=リスト!$C$3,1.05,""))</f>
        <v/>
      </c>
      <c r="H250" s="246"/>
      <c r="I250" s="246"/>
      <c r="J250" s="246"/>
      <c r="K250" s="246"/>
      <c r="L250" s="246"/>
      <c r="M250" s="246"/>
      <c r="N250" s="246"/>
      <c r="O250" s="246"/>
      <c r="P250" s="246"/>
      <c r="Q250" s="246"/>
      <c r="R250" s="248">
        <f t="shared" si="153"/>
        <v>0</v>
      </c>
      <c r="S250" s="247" t="str">
        <f t="shared" si="154"/>
        <v/>
      </c>
      <c r="T250" s="247"/>
      <c r="U250" s="247"/>
      <c r="V250" s="245" t="str">
        <f t="shared" si="155"/>
        <v/>
      </c>
      <c r="W250" s="245" t="str">
        <f t="shared" si="156"/>
        <v/>
      </c>
      <c r="X250" s="245" t="str">
        <f t="shared" si="157"/>
        <v/>
      </c>
      <c r="Y250" s="245" t="str">
        <f t="shared" si="158"/>
        <v/>
      </c>
      <c r="Z250" s="249" t="str">
        <f t="shared" si="159"/>
        <v/>
      </c>
      <c r="AA250" s="250" t="str">
        <f t="shared" si="160"/>
        <v/>
      </c>
      <c r="AB250" s="250" t="str">
        <f t="shared" si="161"/>
        <v/>
      </c>
      <c r="AC250" s="251" t="str">
        <f t="shared" si="162"/>
        <v/>
      </c>
      <c r="AD250" s="252" t="str">
        <f>IF(OR(C250="",D250=""),"",IF(OR(10&lt;=S250,2.2&lt;F250),リスト!$B$3,IF(OR(D250=リスト!$A$2,F250&lt;0.9,S250&lt;=1.5),リスト!$B$4,リスト!$B$2)))</f>
        <v/>
      </c>
      <c r="AE250" s="253" t="str">
        <f>IF(OR(C250="",AD250=""),"",IF(N250="",リスト!$C$2,リスト!$C$3))</f>
        <v/>
      </c>
      <c r="AF250" s="254" t="str">
        <f>IF(OR(C250="",AD250=""),"",IF(D250&lt;=リスト!$A$5,リスト!$D$2,IF(D250=リスト!$A$6,リスト!$D$3,IF(D250=リスト!$A$7,リスト!$D$4,""))))</f>
        <v/>
      </c>
      <c r="AG250" s="255" t="str" cm="1">
        <f t="array" ref="AG250">IFERROR(INDEX(加味率リスト!$A$2:$J$25,MATCH(D250&amp;AF250,加味率リスト!$A$2:$A$25&amp;加味率リスト!$B$2:$B$25,0),10),"")</f>
        <v/>
      </c>
      <c r="AH250" s="256" t="str">
        <f>IF(S250="","",IF(S250&lt;3,リスト!$E$3,IF(S250&lt;5,リスト!$E$4,IF(S250&lt;7,リスト!$E$5,リスト!$E$6))))</f>
        <v/>
      </c>
      <c r="AI250" s="192" t="str">
        <f t="shared" si="163"/>
        <v/>
      </c>
      <c r="AJ250" s="193" t="str">
        <f t="shared" si="164"/>
        <v/>
      </c>
      <c r="AK250" s="141" t="str">
        <f t="shared" si="165"/>
        <v/>
      </c>
      <c r="AL250" s="194" t="str">
        <f>IFERROR(IF(AD250="","",IF(AE250=リスト!$C$2,"－",ROUND((3.142/4*E250^2*(N250+K250+J250+I250+H250)-3.142/4*(0.82^2*H250+(0.82^2+G250^2)/2*J250+G250^2*K250+(G250^2+E250^2)/2*N250))*(U250*V250+(R250-U250)*W250)/R250,2))),"")</f>
        <v/>
      </c>
      <c r="AM250" s="195" t="str">
        <f>IFERROR(IF(AD250="","",IF(AE250=リスト!$C$2,T250,T250+AL250)),"")</f>
        <v/>
      </c>
      <c r="AN250" s="195" t="str">
        <f>IFERROR(IF(AD250="","",IF(AE250=リスト!$C$2,3.142*E250*U250*AA250*V250*U250/2*TAN(X250/180*3.142),3.142*G250*U250*AA250*V250*U250/2*TAN(X250/180*3.142))),"")</f>
        <v/>
      </c>
      <c r="AO250" s="196" t="str">
        <f t="shared" si="127"/>
        <v/>
      </c>
      <c r="AP250" s="196" t="str">
        <f>IFERROR(IF(AE250=リスト!$C$2,(1-3.142*(E250/((E250+1)*2))^2)*(R250-(1-V250/(Z250+AC250*(W250-Z250)))*U250-(AN250+AM250)/(3.142*(Z250+AC250*(W250-Z250)))*(2/E250)^2)*100,AW250*(AX250-AY250)*100),"")</f>
        <v/>
      </c>
      <c r="AQ250" s="197" t="str">
        <f t="shared" si="128"/>
        <v/>
      </c>
      <c r="AR250" s="195" t="str">
        <f t="shared" si="129"/>
        <v/>
      </c>
      <c r="AS250" s="195" t="str">
        <f t="shared" si="130"/>
        <v/>
      </c>
      <c r="AT250" s="195" t="str">
        <f t="shared" si="131"/>
        <v/>
      </c>
      <c r="AU250" s="193" t="str">
        <f t="shared" si="132"/>
        <v/>
      </c>
      <c r="AV250" s="193" t="str">
        <f>IF(OR(AD250=リスト!$B$3,AD250=リスト!$B$5,許容浮上量&lt;AP250),AD250,リスト!$B$5)</f>
        <v/>
      </c>
      <c r="AW250" s="198" t="str">
        <f t="shared" si="133"/>
        <v/>
      </c>
      <c r="AX250" s="199" t="str">
        <f t="shared" si="134"/>
        <v/>
      </c>
      <c r="AY250" s="205" t="str">
        <f t="shared" si="135"/>
        <v/>
      </c>
      <c r="AZ250" s="204" t="str">
        <f>IF(OR(BO250=リスト!$B$3,BO250=リスト!$B$5,BO250=""),"","10^-2")</f>
        <v/>
      </c>
      <c r="BA250" s="200" t="str">
        <f>IF(OR(BO250=リスト!$B$3,BO250=リスト!$B$5,BO250=""),"",2)</f>
        <v/>
      </c>
      <c r="BB250" s="195" t="str">
        <f>IFERROR(IF(OR(BO250=リスト!$B$3,BO250=リスト!$B$5,BO250=""),"",V250*U250+(R250-U250)/2*(W250-Z250)),"")</f>
        <v/>
      </c>
      <c r="BC250" s="195" t="str">
        <f>IF(OR(BO250=リスト!$B$3,BO250=リスト!$B$5,BO250=""),"",40)</f>
        <v/>
      </c>
      <c r="BD250" s="195" t="str">
        <f t="shared" si="136"/>
        <v/>
      </c>
      <c r="BE250" s="195" t="str">
        <f t="shared" si="137"/>
        <v/>
      </c>
      <c r="BF250" s="195" t="str">
        <f t="shared" si="138"/>
        <v/>
      </c>
      <c r="BG250" s="195" t="str">
        <f>IF(OR(BO250=リスト!$B$3,BO250=リスト!$B$5,BO250=""),"",0.6)</f>
        <v/>
      </c>
      <c r="BH250" s="201" t="str">
        <f>IF(OR(BO250=リスト!$B$3,BO250=リスト!$B$5,BO250=""),"",AG250)</f>
        <v/>
      </c>
      <c r="BI250" s="195" t="str">
        <f>IF(OR(BO250=リスト!$B$3,BO250=リスト!$B$5,BO250=""),"",AM250)</f>
        <v/>
      </c>
      <c r="BJ250" s="195" t="str">
        <f>IF(OR(BO250=リスト!$B$3,BO250=リスト!$B$5,BO250=""),"",AN250)</f>
        <v/>
      </c>
      <c r="BK250" s="202" t="str">
        <f>IFERROR(IF(BM250=リスト!$C$2,(1-3.142*(E250/(2*(E250+1)))^2)*(R250-(1-AG250*V250/(Z250+AG250*BG250*(W250-Z250)))*U250-(AN250+AM250)/(3.142*(Z250+AG250*BG250*(W250-Z250)))*(2/E250)^2)*100,(AW250*(BV250-BX250)*100)),"")</f>
        <v/>
      </c>
      <c r="BL250" s="202" t="str">
        <f>IFERROR(IF(BM250=リスト!$C$2,(1-3.142*(E250/(2*(E250+1)))^2)*(R250-(1-AG250*V250/(Z250+AG250*BG250*(W250-Z250)))*U250-(AN250+BF250+AM250)/(3.142*(Z250+AG250*BG250*(W250-Z250)))*(2/E250)^2)*100,(AW250*(BV250-BW250)*100)),"")</f>
        <v/>
      </c>
      <c r="BM250" s="193" t="str">
        <f>IF(OR(BO250=リスト!$B$3,BO250=リスト!$B$5),"",AU250)</f>
        <v/>
      </c>
      <c r="BN250" s="196" t="str">
        <f>IF(OR(BO250=リスト!$B$3,BO250=リスト!$B$5),"",AF250)</f>
        <v/>
      </c>
      <c r="BO250" s="193" t="str">
        <f t="shared" si="139"/>
        <v/>
      </c>
      <c r="BP250" s="193" t="str">
        <f>IF(OR(BO250=リスト!$B$3,BO250=リスト!$B$5,BO250=""),"",IF(許容浮上量+1&lt;=BK250,リスト!$F$2,リスト!$F$3))</f>
        <v/>
      </c>
      <c r="BQ250" s="202" t="str">
        <f>IF(OR(BO250=リスト!$B$3,BO250=リスト!$B$5,BO250=""),"",20)</f>
        <v/>
      </c>
      <c r="BR250" s="195" t="str">
        <f t="shared" si="140"/>
        <v/>
      </c>
      <c r="BS250" s="195" t="str">
        <f t="shared" si="141"/>
        <v/>
      </c>
      <c r="BT250" s="198" t="str">
        <f t="shared" si="142"/>
        <v/>
      </c>
      <c r="BU250" s="198" t="str">
        <f t="shared" si="143"/>
        <v/>
      </c>
      <c r="BV250" s="198" t="str">
        <f t="shared" si="144"/>
        <v/>
      </c>
      <c r="BW250" s="198" t="str">
        <f t="shared" si="145"/>
        <v/>
      </c>
      <c r="BX250" s="205" t="str">
        <f t="shared" si="146"/>
        <v/>
      </c>
      <c r="BY250" s="206" t="str">
        <f>IFERROR(IF(CC250=リスト!$C$2,(CH250-BZ250/(100*CG250))/CI250*CJ250-AN250-AM250,(CH250-BZ250/(100*AW250))/CI250*CJ250-AN250-AM250),"")</f>
        <v/>
      </c>
      <c r="BZ250" s="196" t="str">
        <f>IF(OR(CE250=リスト!$B$3,CE250=リスト!$B$5,CF250=リスト!$F$3,CE250=""),"",許容浮上量)</f>
        <v/>
      </c>
      <c r="CA250" s="198" t="str">
        <f>IF(OR(CE250=リスト!$B$3,CE250=リスト!$B$5,CF250=リスト!$F$3,CE250=""),"",CK250)</f>
        <v/>
      </c>
      <c r="CB250" s="196" t="str">
        <f t="shared" si="147"/>
        <v/>
      </c>
      <c r="CC250" s="193" t="str">
        <f>IF(OR(CE250=リスト!$B$3,CE250=リスト!$B$5,CF250=リスト!$F$3,CE250=""),"",BM250)</f>
        <v/>
      </c>
      <c r="CD250" s="196" t="str">
        <f>IF(OR(CE250=リスト!$B$3,CE250=リスト!$B$5,CF250=リスト!$F$3,CE250=""),"",AH250)</f>
        <v/>
      </c>
      <c r="CE250" s="193" t="str">
        <f t="shared" si="166"/>
        <v/>
      </c>
      <c r="CF250" s="193" t="str">
        <f t="shared" si="167"/>
        <v/>
      </c>
      <c r="CG250" s="198" t="str">
        <f t="shared" si="148"/>
        <v/>
      </c>
      <c r="CH250" s="198" t="str">
        <f t="shared" si="149"/>
        <v/>
      </c>
      <c r="CI250" s="198" t="str">
        <f t="shared" si="150"/>
        <v/>
      </c>
      <c r="CJ250" s="198" t="str">
        <f t="shared" si="151"/>
        <v/>
      </c>
      <c r="CK250" s="205" t="str">
        <f t="shared" si="152"/>
        <v/>
      </c>
      <c r="CL250" s="204" t="str">
        <f>IF(AND(CE250=リスト!$B$4,CF250=リスト!$F$2),リスト!$B$3,CE250)</f>
        <v/>
      </c>
      <c r="CM250" s="193" t="str">
        <f>IF(CL250=リスト!$B$3,"",IF(CL250=リスト!$B$5,"("&amp;リスト!$F$3&amp;")",CF250))</f>
        <v/>
      </c>
      <c r="CN250" s="196" t="str">
        <f>IF(CL250=リスト!$B$3,"",AF250)</f>
        <v/>
      </c>
      <c r="CO250" s="196" t="str">
        <f>IF(OR(CL250=リスト!$B$3,CL250=リスト!$B$5,CL250=リスト!$B$4),"",CD250)</f>
        <v/>
      </c>
      <c r="CP250" s="196" t="str">
        <f>IF(OR(CL250=リスト!$B$3,CL250=リスト!$B$5),"",IF(CB250&lt;40,40,CB250))</f>
        <v/>
      </c>
      <c r="CQ250" s="203" t="str">
        <f>IF(CL250=リスト!$B$5,リスト!$G$2,"")</f>
        <v/>
      </c>
    </row>
    <row r="251" spans="2:95" ht="26.25" customHeight="1">
      <c r="B251" s="243">
        <v>188</v>
      </c>
      <c r="C251" s="244"/>
      <c r="D251" s="245"/>
      <c r="E251" s="246"/>
      <c r="F251" s="246"/>
      <c r="G251" s="247" t="str">
        <f>IF(AE251=リスト!$C$2,"－",IF(AE251=リスト!$C$3,1.05,""))</f>
        <v/>
      </c>
      <c r="H251" s="246"/>
      <c r="I251" s="246"/>
      <c r="J251" s="246"/>
      <c r="K251" s="246"/>
      <c r="L251" s="246"/>
      <c r="M251" s="246"/>
      <c r="N251" s="246"/>
      <c r="O251" s="246"/>
      <c r="P251" s="246"/>
      <c r="Q251" s="246"/>
      <c r="R251" s="248">
        <f t="shared" si="153"/>
        <v>0</v>
      </c>
      <c r="S251" s="247" t="str">
        <f t="shared" si="154"/>
        <v/>
      </c>
      <c r="T251" s="247"/>
      <c r="U251" s="247"/>
      <c r="V251" s="245" t="str">
        <f t="shared" si="155"/>
        <v/>
      </c>
      <c r="W251" s="245" t="str">
        <f t="shared" si="156"/>
        <v/>
      </c>
      <c r="X251" s="245" t="str">
        <f t="shared" si="157"/>
        <v/>
      </c>
      <c r="Y251" s="245" t="str">
        <f t="shared" si="158"/>
        <v/>
      </c>
      <c r="Z251" s="249" t="str">
        <f t="shared" si="159"/>
        <v/>
      </c>
      <c r="AA251" s="250" t="str">
        <f t="shared" si="160"/>
        <v/>
      </c>
      <c r="AB251" s="250" t="str">
        <f t="shared" si="161"/>
        <v/>
      </c>
      <c r="AC251" s="251" t="str">
        <f t="shared" si="162"/>
        <v/>
      </c>
      <c r="AD251" s="252" t="str">
        <f>IF(OR(C251="",D251=""),"",IF(OR(10&lt;=S251,2.2&lt;F251),リスト!$B$3,IF(OR(D251=リスト!$A$2,F251&lt;0.9,S251&lt;=1.5),リスト!$B$4,リスト!$B$2)))</f>
        <v/>
      </c>
      <c r="AE251" s="253" t="str">
        <f>IF(OR(C251="",AD251=""),"",IF(N251="",リスト!$C$2,リスト!$C$3))</f>
        <v/>
      </c>
      <c r="AF251" s="254" t="str">
        <f>IF(OR(C251="",AD251=""),"",IF(D251&lt;=リスト!$A$5,リスト!$D$2,IF(D251=リスト!$A$6,リスト!$D$3,IF(D251=リスト!$A$7,リスト!$D$4,""))))</f>
        <v/>
      </c>
      <c r="AG251" s="255" t="str" cm="1">
        <f t="array" ref="AG251">IFERROR(INDEX(加味率リスト!$A$2:$J$25,MATCH(D251&amp;AF251,加味率リスト!$A$2:$A$25&amp;加味率リスト!$B$2:$B$25,0),10),"")</f>
        <v/>
      </c>
      <c r="AH251" s="256" t="str">
        <f>IF(S251="","",IF(S251&lt;3,リスト!$E$3,IF(S251&lt;5,リスト!$E$4,IF(S251&lt;7,リスト!$E$5,リスト!$E$6))))</f>
        <v/>
      </c>
      <c r="AI251" s="192" t="str">
        <f t="shared" si="163"/>
        <v/>
      </c>
      <c r="AJ251" s="193" t="str">
        <f t="shared" si="164"/>
        <v/>
      </c>
      <c r="AK251" s="141" t="str">
        <f t="shared" si="165"/>
        <v/>
      </c>
      <c r="AL251" s="194" t="str">
        <f>IFERROR(IF(AD251="","",IF(AE251=リスト!$C$2,"－",ROUND((3.142/4*E251^2*(N251+K251+J251+I251+H251)-3.142/4*(0.82^2*H251+(0.82^2+G251^2)/2*J251+G251^2*K251+(G251^2+E251^2)/2*N251))*(U251*V251+(R251-U251)*W251)/R251,2))),"")</f>
        <v/>
      </c>
      <c r="AM251" s="195" t="str">
        <f>IFERROR(IF(AD251="","",IF(AE251=リスト!$C$2,T251,T251+AL251)),"")</f>
        <v/>
      </c>
      <c r="AN251" s="195" t="str">
        <f>IFERROR(IF(AD251="","",IF(AE251=リスト!$C$2,3.142*E251*U251*AA251*V251*U251/2*TAN(X251/180*3.142),3.142*G251*U251*AA251*V251*U251/2*TAN(X251/180*3.142))),"")</f>
        <v/>
      </c>
      <c r="AO251" s="196" t="str">
        <f t="shared" si="127"/>
        <v/>
      </c>
      <c r="AP251" s="196" t="str">
        <f>IFERROR(IF(AE251=リスト!$C$2,(1-3.142*(E251/((E251+1)*2))^2)*(R251-(1-V251/(Z251+AC251*(W251-Z251)))*U251-(AN251+AM251)/(3.142*(Z251+AC251*(W251-Z251)))*(2/E251)^2)*100,AW251*(AX251-AY251)*100),"")</f>
        <v/>
      </c>
      <c r="AQ251" s="197" t="str">
        <f t="shared" si="128"/>
        <v/>
      </c>
      <c r="AR251" s="195" t="str">
        <f t="shared" si="129"/>
        <v/>
      </c>
      <c r="AS251" s="195" t="str">
        <f t="shared" si="130"/>
        <v/>
      </c>
      <c r="AT251" s="195" t="str">
        <f t="shared" si="131"/>
        <v/>
      </c>
      <c r="AU251" s="193" t="str">
        <f t="shared" si="132"/>
        <v/>
      </c>
      <c r="AV251" s="193" t="str">
        <f>IF(OR(AD251=リスト!$B$3,AD251=リスト!$B$5,許容浮上量&lt;AP251),AD251,リスト!$B$5)</f>
        <v/>
      </c>
      <c r="AW251" s="198" t="str">
        <f t="shared" si="133"/>
        <v/>
      </c>
      <c r="AX251" s="199" t="str">
        <f t="shared" si="134"/>
        <v/>
      </c>
      <c r="AY251" s="205" t="str">
        <f t="shared" si="135"/>
        <v/>
      </c>
      <c r="AZ251" s="204" t="str">
        <f>IF(OR(BO251=リスト!$B$3,BO251=リスト!$B$5,BO251=""),"","10^-2")</f>
        <v/>
      </c>
      <c r="BA251" s="200" t="str">
        <f>IF(OR(BO251=リスト!$B$3,BO251=リスト!$B$5,BO251=""),"",2)</f>
        <v/>
      </c>
      <c r="BB251" s="195" t="str">
        <f>IFERROR(IF(OR(BO251=リスト!$B$3,BO251=リスト!$B$5,BO251=""),"",V251*U251+(R251-U251)/2*(W251-Z251)),"")</f>
        <v/>
      </c>
      <c r="BC251" s="195" t="str">
        <f>IF(OR(BO251=リスト!$B$3,BO251=リスト!$B$5,BO251=""),"",40)</f>
        <v/>
      </c>
      <c r="BD251" s="195" t="str">
        <f t="shared" si="136"/>
        <v/>
      </c>
      <c r="BE251" s="195" t="str">
        <f t="shared" si="137"/>
        <v/>
      </c>
      <c r="BF251" s="195" t="str">
        <f t="shared" si="138"/>
        <v/>
      </c>
      <c r="BG251" s="195" t="str">
        <f>IF(OR(BO251=リスト!$B$3,BO251=リスト!$B$5,BO251=""),"",0.6)</f>
        <v/>
      </c>
      <c r="BH251" s="201" t="str">
        <f>IF(OR(BO251=リスト!$B$3,BO251=リスト!$B$5,BO251=""),"",AG251)</f>
        <v/>
      </c>
      <c r="BI251" s="195" t="str">
        <f>IF(OR(BO251=リスト!$B$3,BO251=リスト!$B$5,BO251=""),"",AM251)</f>
        <v/>
      </c>
      <c r="BJ251" s="195" t="str">
        <f>IF(OR(BO251=リスト!$B$3,BO251=リスト!$B$5,BO251=""),"",AN251)</f>
        <v/>
      </c>
      <c r="BK251" s="202" t="str">
        <f>IFERROR(IF(BM251=リスト!$C$2,(1-3.142*(E251/(2*(E251+1)))^2)*(R251-(1-AG251*V251/(Z251+AG251*BG251*(W251-Z251)))*U251-(AN251+AM251)/(3.142*(Z251+AG251*BG251*(W251-Z251)))*(2/E251)^2)*100,(AW251*(BV251-BX251)*100)),"")</f>
        <v/>
      </c>
      <c r="BL251" s="202" t="str">
        <f>IFERROR(IF(BM251=リスト!$C$2,(1-3.142*(E251/(2*(E251+1)))^2)*(R251-(1-AG251*V251/(Z251+AG251*BG251*(W251-Z251)))*U251-(AN251+BF251+AM251)/(3.142*(Z251+AG251*BG251*(W251-Z251)))*(2/E251)^2)*100,(AW251*(BV251-BW251)*100)),"")</f>
        <v/>
      </c>
      <c r="BM251" s="193" t="str">
        <f>IF(OR(BO251=リスト!$B$3,BO251=リスト!$B$5),"",AU251)</f>
        <v/>
      </c>
      <c r="BN251" s="196" t="str">
        <f>IF(OR(BO251=リスト!$B$3,BO251=リスト!$B$5),"",AF251)</f>
        <v/>
      </c>
      <c r="BO251" s="193" t="str">
        <f t="shared" si="139"/>
        <v/>
      </c>
      <c r="BP251" s="193" t="str">
        <f>IF(OR(BO251=リスト!$B$3,BO251=リスト!$B$5,BO251=""),"",IF(許容浮上量+1&lt;=BK251,リスト!$F$2,リスト!$F$3))</f>
        <v/>
      </c>
      <c r="BQ251" s="202" t="str">
        <f>IF(OR(BO251=リスト!$B$3,BO251=リスト!$B$5,BO251=""),"",20)</f>
        <v/>
      </c>
      <c r="BR251" s="195" t="str">
        <f t="shared" si="140"/>
        <v/>
      </c>
      <c r="BS251" s="195" t="str">
        <f t="shared" si="141"/>
        <v/>
      </c>
      <c r="BT251" s="198" t="str">
        <f t="shared" si="142"/>
        <v/>
      </c>
      <c r="BU251" s="198" t="str">
        <f t="shared" si="143"/>
        <v/>
      </c>
      <c r="BV251" s="198" t="str">
        <f t="shared" si="144"/>
        <v/>
      </c>
      <c r="BW251" s="198" t="str">
        <f t="shared" si="145"/>
        <v/>
      </c>
      <c r="BX251" s="205" t="str">
        <f t="shared" si="146"/>
        <v/>
      </c>
      <c r="BY251" s="206" t="str">
        <f>IFERROR(IF(CC251=リスト!$C$2,(CH251-BZ251/(100*CG251))/CI251*CJ251-AN251-AM251,(CH251-BZ251/(100*AW251))/CI251*CJ251-AN251-AM251),"")</f>
        <v/>
      </c>
      <c r="BZ251" s="196" t="str">
        <f>IF(OR(CE251=リスト!$B$3,CE251=リスト!$B$5,CF251=リスト!$F$3,CE251=""),"",許容浮上量)</f>
        <v/>
      </c>
      <c r="CA251" s="198" t="str">
        <f>IF(OR(CE251=リスト!$B$3,CE251=リスト!$B$5,CF251=リスト!$F$3,CE251=""),"",CK251)</f>
        <v/>
      </c>
      <c r="CB251" s="196" t="str">
        <f t="shared" si="147"/>
        <v/>
      </c>
      <c r="CC251" s="193" t="str">
        <f>IF(OR(CE251=リスト!$B$3,CE251=リスト!$B$5,CF251=リスト!$F$3,CE251=""),"",BM251)</f>
        <v/>
      </c>
      <c r="CD251" s="196" t="str">
        <f>IF(OR(CE251=リスト!$B$3,CE251=リスト!$B$5,CF251=リスト!$F$3,CE251=""),"",AH251)</f>
        <v/>
      </c>
      <c r="CE251" s="193" t="str">
        <f t="shared" si="166"/>
        <v/>
      </c>
      <c r="CF251" s="193" t="str">
        <f t="shared" si="167"/>
        <v/>
      </c>
      <c r="CG251" s="198" t="str">
        <f t="shared" si="148"/>
        <v/>
      </c>
      <c r="CH251" s="198" t="str">
        <f t="shared" si="149"/>
        <v/>
      </c>
      <c r="CI251" s="198" t="str">
        <f t="shared" si="150"/>
        <v/>
      </c>
      <c r="CJ251" s="198" t="str">
        <f t="shared" si="151"/>
        <v/>
      </c>
      <c r="CK251" s="205" t="str">
        <f t="shared" si="152"/>
        <v/>
      </c>
      <c r="CL251" s="204" t="str">
        <f>IF(AND(CE251=リスト!$B$4,CF251=リスト!$F$2),リスト!$B$3,CE251)</f>
        <v/>
      </c>
      <c r="CM251" s="193" t="str">
        <f>IF(CL251=リスト!$B$3,"",IF(CL251=リスト!$B$5,"("&amp;リスト!$F$3&amp;")",CF251))</f>
        <v/>
      </c>
      <c r="CN251" s="196" t="str">
        <f>IF(CL251=リスト!$B$3,"",AF251)</f>
        <v/>
      </c>
      <c r="CO251" s="196" t="str">
        <f>IF(OR(CL251=リスト!$B$3,CL251=リスト!$B$5,CL251=リスト!$B$4),"",CD251)</f>
        <v/>
      </c>
      <c r="CP251" s="196" t="str">
        <f>IF(OR(CL251=リスト!$B$3,CL251=リスト!$B$5),"",IF(CB251&lt;40,40,CB251))</f>
        <v/>
      </c>
      <c r="CQ251" s="203" t="str">
        <f>IF(CL251=リスト!$B$5,リスト!$G$2,"")</f>
        <v/>
      </c>
    </row>
    <row r="252" spans="2:95" ht="26.25" customHeight="1">
      <c r="B252" s="243">
        <v>189</v>
      </c>
      <c r="C252" s="244"/>
      <c r="D252" s="245"/>
      <c r="E252" s="246"/>
      <c r="F252" s="246"/>
      <c r="G252" s="247" t="str">
        <f>IF(AE252=リスト!$C$2,"－",IF(AE252=リスト!$C$3,1.05,""))</f>
        <v/>
      </c>
      <c r="H252" s="246"/>
      <c r="I252" s="246"/>
      <c r="J252" s="246"/>
      <c r="K252" s="246"/>
      <c r="L252" s="246"/>
      <c r="M252" s="246"/>
      <c r="N252" s="246"/>
      <c r="O252" s="246"/>
      <c r="P252" s="246"/>
      <c r="Q252" s="246"/>
      <c r="R252" s="248">
        <f t="shared" si="153"/>
        <v>0</v>
      </c>
      <c r="S252" s="247" t="str">
        <f t="shared" si="154"/>
        <v/>
      </c>
      <c r="T252" s="247"/>
      <c r="U252" s="247"/>
      <c r="V252" s="245" t="str">
        <f t="shared" si="155"/>
        <v/>
      </c>
      <c r="W252" s="245" t="str">
        <f t="shared" si="156"/>
        <v/>
      </c>
      <c r="X252" s="245" t="str">
        <f t="shared" si="157"/>
        <v/>
      </c>
      <c r="Y252" s="245" t="str">
        <f t="shared" si="158"/>
        <v/>
      </c>
      <c r="Z252" s="249" t="str">
        <f t="shared" si="159"/>
        <v/>
      </c>
      <c r="AA252" s="250" t="str">
        <f t="shared" si="160"/>
        <v/>
      </c>
      <c r="AB252" s="250" t="str">
        <f t="shared" si="161"/>
        <v/>
      </c>
      <c r="AC252" s="251" t="str">
        <f t="shared" si="162"/>
        <v/>
      </c>
      <c r="AD252" s="252" t="str">
        <f>IF(OR(C252="",D252=""),"",IF(OR(10&lt;=S252,2.2&lt;F252),リスト!$B$3,IF(OR(D252=リスト!$A$2,F252&lt;0.9,S252&lt;=1.5),リスト!$B$4,リスト!$B$2)))</f>
        <v/>
      </c>
      <c r="AE252" s="253" t="str">
        <f>IF(OR(C252="",AD252=""),"",IF(N252="",リスト!$C$2,リスト!$C$3))</f>
        <v/>
      </c>
      <c r="AF252" s="254" t="str">
        <f>IF(OR(C252="",AD252=""),"",IF(D252&lt;=リスト!$A$5,リスト!$D$2,IF(D252=リスト!$A$6,リスト!$D$3,IF(D252=リスト!$A$7,リスト!$D$4,""))))</f>
        <v/>
      </c>
      <c r="AG252" s="255" t="str" cm="1">
        <f t="array" ref="AG252">IFERROR(INDEX(加味率リスト!$A$2:$J$25,MATCH(D252&amp;AF252,加味率リスト!$A$2:$A$25&amp;加味率リスト!$B$2:$B$25,0),10),"")</f>
        <v/>
      </c>
      <c r="AH252" s="256" t="str">
        <f>IF(S252="","",IF(S252&lt;3,リスト!$E$3,IF(S252&lt;5,リスト!$E$4,IF(S252&lt;7,リスト!$E$5,リスト!$E$6))))</f>
        <v/>
      </c>
      <c r="AI252" s="192" t="str">
        <f t="shared" si="163"/>
        <v/>
      </c>
      <c r="AJ252" s="193" t="str">
        <f t="shared" si="164"/>
        <v/>
      </c>
      <c r="AK252" s="141" t="str">
        <f t="shared" si="165"/>
        <v/>
      </c>
      <c r="AL252" s="194" t="str">
        <f>IFERROR(IF(AD252="","",IF(AE252=リスト!$C$2,"－",ROUND((3.142/4*E252^2*(N252+K252+J252+I252+H252)-3.142/4*(0.82^2*H252+(0.82^2+G252^2)/2*J252+G252^2*K252+(G252^2+E252^2)/2*N252))*(U252*V252+(R252-U252)*W252)/R252,2))),"")</f>
        <v/>
      </c>
      <c r="AM252" s="195" t="str">
        <f>IFERROR(IF(AD252="","",IF(AE252=リスト!$C$2,T252,T252+AL252)),"")</f>
        <v/>
      </c>
      <c r="AN252" s="195" t="str">
        <f>IFERROR(IF(AD252="","",IF(AE252=リスト!$C$2,3.142*E252*U252*AA252*V252*U252/2*TAN(X252/180*3.142),3.142*G252*U252*AA252*V252*U252/2*TAN(X252/180*3.142))),"")</f>
        <v/>
      </c>
      <c r="AO252" s="196" t="str">
        <f t="shared" si="127"/>
        <v/>
      </c>
      <c r="AP252" s="196" t="str">
        <f>IFERROR(IF(AE252=リスト!$C$2,(1-3.142*(E252/((E252+1)*2))^2)*(R252-(1-V252/(Z252+AC252*(W252-Z252)))*U252-(AN252+AM252)/(3.142*(Z252+AC252*(W252-Z252)))*(2/E252)^2)*100,AW252*(AX252-AY252)*100),"")</f>
        <v/>
      </c>
      <c r="AQ252" s="197" t="str">
        <f t="shared" si="128"/>
        <v/>
      </c>
      <c r="AR252" s="195" t="str">
        <f t="shared" si="129"/>
        <v/>
      </c>
      <c r="AS252" s="195" t="str">
        <f t="shared" si="130"/>
        <v/>
      </c>
      <c r="AT252" s="195" t="str">
        <f t="shared" si="131"/>
        <v/>
      </c>
      <c r="AU252" s="193" t="str">
        <f t="shared" si="132"/>
        <v/>
      </c>
      <c r="AV252" s="193" t="str">
        <f>IF(OR(AD252=リスト!$B$3,AD252=リスト!$B$5,許容浮上量&lt;AP252),AD252,リスト!$B$5)</f>
        <v/>
      </c>
      <c r="AW252" s="198" t="str">
        <f t="shared" si="133"/>
        <v/>
      </c>
      <c r="AX252" s="199" t="str">
        <f t="shared" si="134"/>
        <v/>
      </c>
      <c r="AY252" s="205" t="str">
        <f t="shared" si="135"/>
        <v/>
      </c>
      <c r="AZ252" s="204" t="str">
        <f>IF(OR(BO252=リスト!$B$3,BO252=リスト!$B$5,BO252=""),"","10^-2")</f>
        <v/>
      </c>
      <c r="BA252" s="200" t="str">
        <f>IF(OR(BO252=リスト!$B$3,BO252=リスト!$B$5,BO252=""),"",2)</f>
        <v/>
      </c>
      <c r="BB252" s="195" t="str">
        <f>IFERROR(IF(OR(BO252=リスト!$B$3,BO252=リスト!$B$5,BO252=""),"",V252*U252+(R252-U252)/2*(W252-Z252)),"")</f>
        <v/>
      </c>
      <c r="BC252" s="195" t="str">
        <f>IF(OR(BO252=リスト!$B$3,BO252=リスト!$B$5,BO252=""),"",40)</f>
        <v/>
      </c>
      <c r="BD252" s="195" t="str">
        <f t="shared" si="136"/>
        <v/>
      </c>
      <c r="BE252" s="195" t="str">
        <f t="shared" si="137"/>
        <v/>
      </c>
      <c r="BF252" s="195" t="str">
        <f t="shared" si="138"/>
        <v/>
      </c>
      <c r="BG252" s="195" t="str">
        <f>IF(OR(BO252=リスト!$B$3,BO252=リスト!$B$5,BO252=""),"",0.6)</f>
        <v/>
      </c>
      <c r="BH252" s="201" t="str">
        <f>IF(OR(BO252=リスト!$B$3,BO252=リスト!$B$5,BO252=""),"",AG252)</f>
        <v/>
      </c>
      <c r="BI252" s="195" t="str">
        <f>IF(OR(BO252=リスト!$B$3,BO252=リスト!$B$5,BO252=""),"",AM252)</f>
        <v/>
      </c>
      <c r="BJ252" s="195" t="str">
        <f>IF(OR(BO252=リスト!$B$3,BO252=リスト!$B$5,BO252=""),"",AN252)</f>
        <v/>
      </c>
      <c r="BK252" s="202" t="str">
        <f>IFERROR(IF(BM252=リスト!$C$2,(1-3.142*(E252/(2*(E252+1)))^2)*(R252-(1-AG252*V252/(Z252+AG252*BG252*(W252-Z252)))*U252-(AN252+AM252)/(3.142*(Z252+AG252*BG252*(W252-Z252)))*(2/E252)^2)*100,(AW252*(BV252-BX252)*100)),"")</f>
        <v/>
      </c>
      <c r="BL252" s="202" t="str">
        <f>IFERROR(IF(BM252=リスト!$C$2,(1-3.142*(E252/(2*(E252+1)))^2)*(R252-(1-AG252*V252/(Z252+AG252*BG252*(W252-Z252)))*U252-(AN252+BF252+AM252)/(3.142*(Z252+AG252*BG252*(W252-Z252)))*(2/E252)^2)*100,(AW252*(BV252-BW252)*100)),"")</f>
        <v/>
      </c>
      <c r="BM252" s="193" t="str">
        <f>IF(OR(BO252=リスト!$B$3,BO252=リスト!$B$5),"",AU252)</f>
        <v/>
      </c>
      <c r="BN252" s="196" t="str">
        <f>IF(OR(BO252=リスト!$B$3,BO252=リスト!$B$5),"",AF252)</f>
        <v/>
      </c>
      <c r="BO252" s="193" t="str">
        <f t="shared" si="139"/>
        <v/>
      </c>
      <c r="BP252" s="193" t="str">
        <f>IF(OR(BO252=リスト!$B$3,BO252=リスト!$B$5,BO252=""),"",IF(許容浮上量+1&lt;=BK252,リスト!$F$2,リスト!$F$3))</f>
        <v/>
      </c>
      <c r="BQ252" s="202" t="str">
        <f>IF(OR(BO252=リスト!$B$3,BO252=リスト!$B$5,BO252=""),"",20)</f>
        <v/>
      </c>
      <c r="BR252" s="195" t="str">
        <f t="shared" si="140"/>
        <v/>
      </c>
      <c r="BS252" s="195" t="str">
        <f t="shared" si="141"/>
        <v/>
      </c>
      <c r="BT252" s="198" t="str">
        <f t="shared" si="142"/>
        <v/>
      </c>
      <c r="BU252" s="198" t="str">
        <f t="shared" si="143"/>
        <v/>
      </c>
      <c r="BV252" s="198" t="str">
        <f t="shared" si="144"/>
        <v/>
      </c>
      <c r="BW252" s="198" t="str">
        <f t="shared" si="145"/>
        <v/>
      </c>
      <c r="BX252" s="205" t="str">
        <f t="shared" si="146"/>
        <v/>
      </c>
      <c r="BY252" s="206" t="str">
        <f>IFERROR(IF(CC252=リスト!$C$2,(CH252-BZ252/(100*CG252))/CI252*CJ252-AN252-AM252,(CH252-BZ252/(100*AW252))/CI252*CJ252-AN252-AM252),"")</f>
        <v/>
      </c>
      <c r="BZ252" s="196" t="str">
        <f>IF(OR(CE252=リスト!$B$3,CE252=リスト!$B$5,CF252=リスト!$F$3,CE252=""),"",許容浮上量)</f>
        <v/>
      </c>
      <c r="CA252" s="198" t="str">
        <f>IF(OR(CE252=リスト!$B$3,CE252=リスト!$B$5,CF252=リスト!$F$3,CE252=""),"",CK252)</f>
        <v/>
      </c>
      <c r="CB252" s="196" t="str">
        <f t="shared" si="147"/>
        <v/>
      </c>
      <c r="CC252" s="193" t="str">
        <f>IF(OR(CE252=リスト!$B$3,CE252=リスト!$B$5,CF252=リスト!$F$3,CE252=""),"",BM252)</f>
        <v/>
      </c>
      <c r="CD252" s="196" t="str">
        <f>IF(OR(CE252=リスト!$B$3,CE252=リスト!$B$5,CF252=リスト!$F$3,CE252=""),"",AH252)</f>
        <v/>
      </c>
      <c r="CE252" s="193" t="str">
        <f t="shared" si="166"/>
        <v/>
      </c>
      <c r="CF252" s="193" t="str">
        <f t="shared" si="167"/>
        <v/>
      </c>
      <c r="CG252" s="198" t="str">
        <f t="shared" si="148"/>
        <v/>
      </c>
      <c r="CH252" s="198" t="str">
        <f t="shared" si="149"/>
        <v/>
      </c>
      <c r="CI252" s="198" t="str">
        <f t="shared" si="150"/>
        <v/>
      </c>
      <c r="CJ252" s="198" t="str">
        <f t="shared" si="151"/>
        <v/>
      </c>
      <c r="CK252" s="205" t="str">
        <f t="shared" si="152"/>
        <v/>
      </c>
      <c r="CL252" s="204" t="str">
        <f>IF(AND(CE252=リスト!$B$4,CF252=リスト!$F$2),リスト!$B$3,CE252)</f>
        <v/>
      </c>
      <c r="CM252" s="193" t="str">
        <f>IF(CL252=リスト!$B$3,"",IF(CL252=リスト!$B$5,"("&amp;リスト!$F$3&amp;")",CF252))</f>
        <v/>
      </c>
      <c r="CN252" s="196" t="str">
        <f>IF(CL252=リスト!$B$3,"",AF252)</f>
        <v/>
      </c>
      <c r="CO252" s="196" t="str">
        <f>IF(OR(CL252=リスト!$B$3,CL252=リスト!$B$5,CL252=リスト!$B$4),"",CD252)</f>
        <v/>
      </c>
      <c r="CP252" s="196" t="str">
        <f>IF(OR(CL252=リスト!$B$3,CL252=リスト!$B$5),"",IF(CB252&lt;40,40,CB252))</f>
        <v/>
      </c>
      <c r="CQ252" s="203" t="str">
        <f>IF(CL252=リスト!$B$5,リスト!$G$2,"")</f>
        <v/>
      </c>
    </row>
    <row r="253" spans="2:95" ht="26.25" customHeight="1">
      <c r="B253" s="243">
        <v>190</v>
      </c>
      <c r="C253" s="244"/>
      <c r="D253" s="245"/>
      <c r="E253" s="246"/>
      <c r="F253" s="246"/>
      <c r="G253" s="247" t="str">
        <f>IF(AE253=リスト!$C$2,"－",IF(AE253=リスト!$C$3,1.05,""))</f>
        <v/>
      </c>
      <c r="H253" s="246"/>
      <c r="I253" s="246"/>
      <c r="J253" s="246"/>
      <c r="K253" s="246"/>
      <c r="L253" s="246"/>
      <c r="M253" s="246"/>
      <c r="N253" s="246"/>
      <c r="O253" s="246"/>
      <c r="P253" s="246"/>
      <c r="Q253" s="246"/>
      <c r="R253" s="248">
        <f t="shared" si="153"/>
        <v>0</v>
      </c>
      <c r="S253" s="247" t="str">
        <f t="shared" si="154"/>
        <v/>
      </c>
      <c r="T253" s="247"/>
      <c r="U253" s="247"/>
      <c r="V253" s="245" t="str">
        <f t="shared" si="155"/>
        <v/>
      </c>
      <c r="W253" s="245" t="str">
        <f t="shared" si="156"/>
        <v/>
      </c>
      <c r="X253" s="245" t="str">
        <f t="shared" si="157"/>
        <v/>
      </c>
      <c r="Y253" s="245" t="str">
        <f t="shared" si="158"/>
        <v/>
      </c>
      <c r="Z253" s="249" t="str">
        <f t="shared" si="159"/>
        <v/>
      </c>
      <c r="AA253" s="250" t="str">
        <f t="shared" si="160"/>
        <v/>
      </c>
      <c r="AB253" s="250" t="str">
        <f t="shared" si="161"/>
        <v/>
      </c>
      <c r="AC253" s="251" t="str">
        <f t="shared" si="162"/>
        <v/>
      </c>
      <c r="AD253" s="252" t="str">
        <f>IF(OR(C253="",D253=""),"",IF(OR(10&lt;=S253,2.2&lt;F253),リスト!$B$3,IF(OR(D253=リスト!$A$2,F253&lt;0.9,S253&lt;=1.5),リスト!$B$4,リスト!$B$2)))</f>
        <v/>
      </c>
      <c r="AE253" s="253" t="str">
        <f>IF(OR(C253="",AD253=""),"",IF(N253="",リスト!$C$2,リスト!$C$3))</f>
        <v/>
      </c>
      <c r="AF253" s="254" t="str">
        <f>IF(OR(C253="",AD253=""),"",IF(D253&lt;=リスト!$A$5,リスト!$D$2,IF(D253=リスト!$A$6,リスト!$D$3,IF(D253=リスト!$A$7,リスト!$D$4,""))))</f>
        <v/>
      </c>
      <c r="AG253" s="255" t="str" cm="1">
        <f t="array" ref="AG253">IFERROR(INDEX(加味率リスト!$A$2:$J$25,MATCH(D253&amp;AF253,加味率リスト!$A$2:$A$25&amp;加味率リスト!$B$2:$B$25,0),10),"")</f>
        <v/>
      </c>
      <c r="AH253" s="256" t="str">
        <f>IF(S253="","",IF(S253&lt;3,リスト!$E$3,IF(S253&lt;5,リスト!$E$4,IF(S253&lt;7,リスト!$E$5,リスト!$E$6))))</f>
        <v/>
      </c>
      <c r="AI253" s="192" t="str">
        <f t="shared" si="163"/>
        <v/>
      </c>
      <c r="AJ253" s="193" t="str">
        <f t="shared" si="164"/>
        <v/>
      </c>
      <c r="AK253" s="141" t="str">
        <f t="shared" si="165"/>
        <v/>
      </c>
      <c r="AL253" s="194" t="str">
        <f>IFERROR(IF(AD253="","",IF(AE253=リスト!$C$2,"－",ROUND((3.142/4*E253^2*(N253+K253+J253+I253+H253)-3.142/4*(0.82^2*H253+(0.82^2+G253^2)/2*J253+G253^2*K253+(G253^2+E253^2)/2*N253))*(U253*V253+(R253-U253)*W253)/R253,2))),"")</f>
        <v/>
      </c>
      <c r="AM253" s="195" t="str">
        <f>IFERROR(IF(AD253="","",IF(AE253=リスト!$C$2,T253,T253+AL253)),"")</f>
        <v/>
      </c>
      <c r="AN253" s="195" t="str">
        <f>IFERROR(IF(AD253="","",IF(AE253=リスト!$C$2,3.142*E253*U253*AA253*V253*U253/2*TAN(X253/180*3.142),3.142*G253*U253*AA253*V253*U253/2*TAN(X253/180*3.142))),"")</f>
        <v/>
      </c>
      <c r="AO253" s="196" t="str">
        <f t="shared" si="127"/>
        <v/>
      </c>
      <c r="AP253" s="196" t="str">
        <f>IFERROR(IF(AE253=リスト!$C$2,(1-3.142*(E253/((E253+1)*2))^2)*(R253-(1-V253/(Z253+AC253*(W253-Z253)))*U253-(AN253+AM253)/(3.142*(Z253+AC253*(W253-Z253)))*(2/E253)^2)*100,AW253*(AX253-AY253)*100),"")</f>
        <v/>
      </c>
      <c r="AQ253" s="197" t="str">
        <f t="shared" si="128"/>
        <v/>
      </c>
      <c r="AR253" s="195" t="str">
        <f t="shared" si="129"/>
        <v/>
      </c>
      <c r="AS253" s="195" t="str">
        <f t="shared" si="130"/>
        <v/>
      </c>
      <c r="AT253" s="195" t="str">
        <f t="shared" si="131"/>
        <v/>
      </c>
      <c r="AU253" s="193" t="str">
        <f t="shared" si="132"/>
        <v/>
      </c>
      <c r="AV253" s="193" t="str">
        <f>IF(OR(AD253=リスト!$B$3,AD253=リスト!$B$5,許容浮上量&lt;AP253),AD253,リスト!$B$5)</f>
        <v/>
      </c>
      <c r="AW253" s="198" t="str">
        <f t="shared" si="133"/>
        <v/>
      </c>
      <c r="AX253" s="199" t="str">
        <f t="shared" si="134"/>
        <v/>
      </c>
      <c r="AY253" s="205" t="str">
        <f t="shared" si="135"/>
        <v/>
      </c>
      <c r="AZ253" s="204" t="str">
        <f>IF(OR(BO253=リスト!$B$3,BO253=リスト!$B$5,BO253=""),"","10^-2")</f>
        <v/>
      </c>
      <c r="BA253" s="200" t="str">
        <f>IF(OR(BO253=リスト!$B$3,BO253=リスト!$B$5,BO253=""),"",2)</f>
        <v/>
      </c>
      <c r="BB253" s="195" t="str">
        <f>IFERROR(IF(OR(BO253=リスト!$B$3,BO253=リスト!$B$5,BO253=""),"",V253*U253+(R253-U253)/2*(W253-Z253)),"")</f>
        <v/>
      </c>
      <c r="BC253" s="195" t="str">
        <f>IF(OR(BO253=リスト!$B$3,BO253=リスト!$B$5,BO253=""),"",40)</f>
        <v/>
      </c>
      <c r="BD253" s="195" t="str">
        <f t="shared" si="136"/>
        <v/>
      </c>
      <c r="BE253" s="195" t="str">
        <f t="shared" si="137"/>
        <v/>
      </c>
      <c r="BF253" s="195" t="str">
        <f t="shared" si="138"/>
        <v/>
      </c>
      <c r="BG253" s="195" t="str">
        <f>IF(OR(BO253=リスト!$B$3,BO253=リスト!$B$5,BO253=""),"",0.6)</f>
        <v/>
      </c>
      <c r="BH253" s="201" t="str">
        <f>IF(OR(BO253=リスト!$B$3,BO253=リスト!$B$5,BO253=""),"",AG253)</f>
        <v/>
      </c>
      <c r="BI253" s="195" t="str">
        <f>IF(OR(BO253=リスト!$B$3,BO253=リスト!$B$5,BO253=""),"",AM253)</f>
        <v/>
      </c>
      <c r="BJ253" s="195" t="str">
        <f>IF(OR(BO253=リスト!$B$3,BO253=リスト!$B$5,BO253=""),"",AN253)</f>
        <v/>
      </c>
      <c r="BK253" s="202" t="str">
        <f>IFERROR(IF(BM253=リスト!$C$2,(1-3.142*(E253/(2*(E253+1)))^2)*(R253-(1-AG253*V253/(Z253+AG253*BG253*(W253-Z253)))*U253-(AN253+AM253)/(3.142*(Z253+AG253*BG253*(W253-Z253)))*(2/E253)^2)*100,(AW253*(BV253-BX253)*100)),"")</f>
        <v/>
      </c>
      <c r="BL253" s="202" t="str">
        <f>IFERROR(IF(BM253=リスト!$C$2,(1-3.142*(E253/(2*(E253+1)))^2)*(R253-(1-AG253*V253/(Z253+AG253*BG253*(W253-Z253)))*U253-(AN253+BF253+AM253)/(3.142*(Z253+AG253*BG253*(W253-Z253)))*(2/E253)^2)*100,(AW253*(BV253-BW253)*100)),"")</f>
        <v/>
      </c>
      <c r="BM253" s="193" t="str">
        <f>IF(OR(BO253=リスト!$B$3,BO253=リスト!$B$5),"",AU253)</f>
        <v/>
      </c>
      <c r="BN253" s="196" t="str">
        <f>IF(OR(BO253=リスト!$B$3,BO253=リスト!$B$5),"",AF253)</f>
        <v/>
      </c>
      <c r="BO253" s="193" t="str">
        <f t="shared" si="139"/>
        <v/>
      </c>
      <c r="BP253" s="193" t="str">
        <f>IF(OR(BO253=リスト!$B$3,BO253=リスト!$B$5,BO253=""),"",IF(許容浮上量+1&lt;=BK253,リスト!$F$2,リスト!$F$3))</f>
        <v/>
      </c>
      <c r="BQ253" s="202" t="str">
        <f>IF(OR(BO253=リスト!$B$3,BO253=リスト!$B$5,BO253=""),"",20)</f>
        <v/>
      </c>
      <c r="BR253" s="195" t="str">
        <f t="shared" si="140"/>
        <v/>
      </c>
      <c r="BS253" s="195" t="str">
        <f t="shared" si="141"/>
        <v/>
      </c>
      <c r="BT253" s="198" t="str">
        <f t="shared" si="142"/>
        <v/>
      </c>
      <c r="BU253" s="198" t="str">
        <f t="shared" si="143"/>
        <v/>
      </c>
      <c r="BV253" s="198" t="str">
        <f t="shared" si="144"/>
        <v/>
      </c>
      <c r="BW253" s="198" t="str">
        <f t="shared" si="145"/>
        <v/>
      </c>
      <c r="BX253" s="205" t="str">
        <f t="shared" si="146"/>
        <v/>
      </c>
      <c r="BY253" s="206" t="str">
        <f>IFERROR(IF(CC253=リスト!$C$2,(CH253-BZ253/(100*CG253))/CI253*CJ253-AN253-AM253,(CH253-BZ253/(100*AW253))/CI253*CJ253-AN253-AM253),"")</f>
        <v/>
      </c>
      <c r="BZ253" s="196" t="str">
        <f>IF(OR(CE253=リスト!$B$3,CE253=リスト!$B$5,CF253=リスト!$F$3,CE253=""),"",許容浮上量)</f>
        <v/>
      </c>
      <c r="CA253" s="198" t="str">
        <f>IF(OR(CE253=リスト!$B$3,CE253=リスト!$B$5,CF253=リスト!$F$3,CE253=""),"",CK253)</f>
        <v/>
      </c>
      <c r="CB253" s="196" t="str">
        <f t="shared" si="147"/>
        <v/>
      </c>
      <c r="CC253" s="193" t="str">
        <f>IF(OR(CE253=リスト!$B$3,CE253=リスト!$B$5,CF253=リスト!$F$3,CE253=""),"",BM253)</f>
        <v/>
      </c>
      <c r="CD253" s="196" t="str">
        <f>IF(OR(CE253=リスト!$B$3,CE253=リスト!$B$5,CF253=リスト!$F$3,CE253=""),"",AH253)</f>
        <v/>
      </c>
      <c r="CE253" s="193" t="str">
        <f t="shared" si="166"/>
        <v/>
      </c>
      <c r="CF253" s="193" t="str">
        <f t="shared" si="167"/>
        <v/>
      </c>
      <c r="CG253" s="198" t="str">
        <f t="shared" si="148"/>
        <v/>
      </c>
      <c r="CH253" s="198" t="str">
        <f t="shared" si="149"/>
        <v/>
      </c>
      <c r="CI253" s="198" t="str">
        <f t="shared" si="150"/>
        <v/>
      </c>
      <c r="CJ253" s="198" t="str">
        <f t="shared" si="151"/>
        <v/>
      </c>
      <c r="CK253" s="205" t="str">
        <f t="shared" si="152"/>
        <v/>
      </c>
      <c r="CL253" s="204" t="str">
        <f>IF(AND(CE253=リスト!$B$4,CF253=リスト!$F$2),リスト!$B$3,CE253)</f>
        <v/>
      </c>
      <c r="CM253" s="193" t="str">
        <f>IF(CL253=リスト!$B$3,"",IF(CL253=リスト!$B$5,"("&amp;リスト!$F$3&amp;")",CF253))</f>
        <v/>
      </c>
      <c r="CN253" s="196" t="str">
        <f>IF(CL253=リスト!$B$3,"",AF253)</f>
        <v/>
      </c>
      <c r="CO253" s="196" t="str">
        <f>IF(OR(CL253=リスト!$B$3,CL253=リスト!$B$5,CL253=リスト!$B$4),"",CD253)</f>
        <v/>
      </c>
      <c r="CP253" s="196" t="str">
        <f>IF(OR(CL253=リスト!$B$3,CL253=リスト!$B$5),"",IF(CB253&lt;40,40,CB253))</f>
        <v/>
      </c>
      <c r="CQ253" s="203" t="str">
        <f>IF(CL253=リスト!$B$5,リスト!$G$2,"")</f>
        <v/>
      </c>
    </row>
    <row r="254" spans="2:95" ht="26.25" customHeight="1">
      <c r="B254" s="243">
        <v>191</v>
      </c>
      <c r="C254" s="244"/>
      <c r="D254" s="245"/>
      <c r="E254" s="246"/>
      <c r="F254" s="246"/>
      <c r="G254" s="247" t="str">
        <f>IF(AE254=リスト!$C$2,"－",IF(AE254=リスト!$C$3,1.05,""))</f>
        <v/>
      </c>
      <c r="H254" s="246"/>
      <c r="I254" s="246"/>
      <c r="J254" s="246"/>
      <c r="K254" s="246"/>
      <c r="L254" s="246"/>
      <c r="M254" s="246"/>
      <c r="N254" s="246"/>
      <c r="O254" s="246"/>
      <c r="P254" s="246"/>
      <c r="Q254" s="246"/>
      <c r="R254" s="248">
        <f t="shared" si="153"/>
        <v>0</v>
      </c>
      <c r="S254" s="247" t="str">
        <f t="shared" si="154"/>
        <v/>
      </c>
      <c r="T254" s="247"/>
      <c r="U254" s="247"/>
      <c r="V254" s="245" t="str">
        <f t="shared" si="155"/>
        <v/>
      </c>
      <c r="W254" s="245" t="str">
        <f t="shared" si="156"/>
        <v/>
      </c>
      <c r="X254" s="245" t="str">
        <f t="shared" si="157"/>
        <v/>
      </c>
      <c r="Y254" s="245" t="str">
        <f t="shared" si="158"/>
        <v/>
      </c>
      <c r="Z254" s="249" t="str">
        <f t="shared" si="159"/>
        <v/>
      </c>
      <c r="AA254" s="250" t="str">
        <f t="shared" si="160"/>
        <v/>
      </c>
      <c r="AB254" s="250" t="str">
        <f t="shared" si="161"/>
        <v/>
      </c>
      <c r="AC254" s="251" t="str">
        <f t="shared" si="162"/>
        <v/>
      </c>
      <c r="AD254" s="252" t="str">
        <f>IF(OR(C254="",D254=""),"",IF(OR(10&lt;=S254,2.2&lt;F254),リスト!$B$3,IF(OR(D254=リスト!$A$2,F254&lt;0.9,S254&lt;=1.5),リスト!$B$4,リスト!$B$2)))</f>
        <v/>
      </c>
      <c r="AE254" s="253" t="str">
        <f>IF(OR(C254="",AD254=""),"",IF(N254="",リスト!$C$2,リスト!$C$3))</f>
        <v/>
      </c>
      <c r="AF254" s="254" t="str">
        <f>IF(OR(C254="",AD254=""),"",IF(D254&lt;=リスト!$A$5,リスト!$D$2,IF(D254=リスト!$A$6,リスト!$D$3,IF(D254=リスト!$A$7,リスト!$D$4,""))))</f>
        <v/>
      </c>
      <c r="AG254" s="255" t="str" cm="1">
        <f t="array" ref="AG254">IFERROR(INDEX(加味率リスト!$A$2:$J$25,MATCH(D254&amp;AF254,加味率リスト!$A$2:$A$25&amp;加味率リスト!$B$2:$B$25,0),10),"")</f>
        <v/>
      </c>
      <c r="AH254" s="256" t="str">
        <f>IF(S254="","",IF(S254&lt;3,リスト!$E$3,IF(S254&lt;5,リスト!$E$4,IF(S254&lt;7,リスト!$E$5,リスト!$E$6))))</f>
        <v/>
      </c>
      <c r="AI254" s="192" t="str">
        <f t="shared" si="163"/>
        <v/>
      </c>
      <c r="AJ254" s="193" t="str">
        <f t="shared" si="164"/>
        <v/>
      </c>
      <c r="AK254" s="141" t="str">
        <f t="shared" si="165"/>
        <v/>
      </c>
      <c r="AL254" s="194" t="str">
        <f>IFERROR(IF(AD254="","",IF(AE254=リスト!$C$2,"－",ROUND((3.142/4*E254^2*(N254+K254+J254+I254+H254)-3.142/4*(0.82^2*H254+(0.82^2+G254^2)/2*J254+G254^2*K254+(G254^2+E254^2)/2*N254))*(U254*V254+(R254-U254)*W254)/R254,2))),"")</f>
        <v/>
      </c>
      <c r="AM254" s="195" t="str">
        <f>IFERROR(IF(AD254="","",IF(AE254=リスト!$C$2,T254,T254+AL254)),"")</f>
        <v/>
      </c>
      <c r="AN254" s="195" t="str">
        <f>IFERROR(IF(AD254="","",IF(AE254=リスト!$C$2,3.142*E254*U254*AA254*V254*U254/2*TAN(X254/180*3.142),3.142*G254*U254*AA254*V254*U254/2*TAN(X254/180*3.142))),"")</f>
        <v/>
      </c>
      <c r="AO254" s="196" t="str">
        <f t="shared" si="127"/>
        <v/>
      </c>
      <c r="AP254" s="196" t="str">
        <f>IFERROR(IF(AE254=リスト!$C$2,(1-3.142*(E254/((E254+1)*2))^2)*(R254-(1-V254/(Z254+AC254*(W254-Z254)))*U254-(AN254+AM254)/(3.142*(Z254+AC254*(W254-Z254)))*(2/E254)^2)*100,AW254*(AX254-AY254)*100),"")</f>
        <v/>
      </c>
      <c r="AQ254" s="197" t="str">
        <f t="shared" si="128"/>
        <v/>
      </c>
      <c r="AR254" s="195" t="str">
        <f t="shared" si="129"/>
        <v/>
      </c>
      <c r="AS254" s="195" t="str">
        <f t="shared" si="130"/>
        <v/>
      </c>
      <c r="AT254" s="195" t="str">
        <f t="shared" si="131"/>
        <v/>
      </c>
      <c r="AU254" s="193" t="str">
        <f t="shared" si="132"/>
        <v/>
      </c>
      <c r="AV254" s="193" t="str">
        <f>IF(OR(AD254=リスト!$B$3,AD254=リスト!$B$5,許容浮上量&lt;AP254),AD254,リスト!$B$5)</f>
        <v/>
      </c>
      <c r="AW254" s="198" t="str">
        <f t="shared" si="133"/>
        <v/>
      </c>
      <c r="AX254" s="199" t="str">
        <f t="shared" si="134"/>
        <v/>
      </c>
      <c r="AY254" s="205" t="str">
        <f t="shared" si="135"/>
        <v/>
      </c>
      <c r="AZ254" s="204" t="str">
        <f>IF(OR(BO254=リスト!$B$3,BO254=リスト!$B$5,BO254=""),"","10^-2")</f>
        <v/>
      </c>
      <c r="BA254" s="200" t="str">
        <f>IF(OR(BO254=リスト!$B$3,BO254=リスト!$B$5,BO254=""),"",2)</f>
        <v/>
      </c>
      <c r="BB254" s="195" t="str">
        <f>IFERROR(IF(OR(BO254=リスト!$B$3,BO254=リスト!$B$5,BO254=""),"",V254*U254+(R254-U254)/2*(W254-Z254)),"")</f>
        <v/>
      </c>
      <c r="BC254" s="195" t="str">
        <f>IF(OR(BO254=リスト!$B$3,BO254=リスト!$B$5,BO254=""),"",40)</f>
        <v/>
      </c>
      <c r="BD254" s="195" t="str">
        <f t="shared" si="136"/>
        <v/>
      </c>
      <c r="BE254" s="195" t="str">
        <f t="shared" si="137"/>
        <v/>
      </c>
      <c r="BF254" s="195" t="str">
        <f t="shared" si="138"/>
        <v/>
      </c>
      <c r="BG254" s="195" t="str">
        <f>IF(OR(BO254=リスト!$B$3,BO254=リスト!$B$5,BO254=""),"",0.6)</f>
        <v/>
      </c>
      <c r="BH254" s="201" t="str">
        <f>IF(OR(BO254=リスト!$B$3,BO254=リスト!$B$5,BO254=""),"",AG254)</f>
        <v/>
      </c>
      <c r="BI254" s="195" t="str">
        <f>IF(OR(BO254=リスト!$B$3,BO254=リスト!$B$5,BO254=""),"",AM254)</f>
        <v/>
      </c>
      <c r="BJ254" s="195" t="str">
        <f>IF(OR(BO254=リスト!$B$3,BO254=リスト!$B$5,BO254=""),"",AN254)</f>
        <v/>
      </c>
      <c r="BK254" s="202" t="str">
        <f>IFERROR(IF(BM254=リスト!$C$2,(1-3.142*(E254/(2*(E254+1)))^2)*(R254-(1-AG254*V254/(Z254+AG254*BG254*(W254-Z254)))*U254-(AN254+AM254)/(3.142*(Z254+AG254*BG254*(W254-Z254)))*(2/E254)^2)*100,(AW254*(BV254-BX254)*100)),"")</f>
        <v/>
      </c>
      <c r="BL254" s="202" t="str">
        <f>IFERROR(IF(BM254=リスト!$C$2,(1-3.142*(E254/(2*(E254+1)))^2)*(R254-(1-AG254*V254/(Z254+AG254*BG254*(W254-Z254)))*U254-(AN254+BF254+AM254)/(3.142*(Z254+AG254*BG254*(W254-Z254)))*(2/E254)^2)*100,(AW254*(BV254-BW254)*100)),"")</f>
        <v/>
      </c>
      <c r="BM254" s="193" t="str">
        <f>IF(OR(BO254=リスト!$B$3,BO254=リスト!$B$5),"",AU254)</f>
        <v/>
      </c>
      <c r="BN254" s="196" t="str">
        <f>IF(OR(BO254=リスト!$B$3,BO254=リスト!$B$5),"",AF254)</f>
        <v/>
      </c>
      <c r="BO254" s="193" t="str">
        <f t="shared" si="139"/>
        <v/>
      </c>
      <c r="BP254" s="193" t="str">
        <f>IF(OR(BO254=リスト!$B$3,BO254=リスト!$B$5,BO254=""),"",IF(許容浮上量+1&lt;=BK254,リスト!$F$2,リスト!$F$3))</f>
        <v/>
      </c>
      <c r="BQ254" s="202" t="str">
        <f>IF(OR(BO254=リスト!$B$3,BO254=リスト!$B$5,BO254=""),"",20)</f>
        <v/>
      </c>
      <c r="BR254" s="195" t="str">
        <f t="shared" si="140"/>
        <v/>
      </c>
      <c r="BS254" s="195" t="str">
        <f t="shared" si="141"/>
        <v/>
      </c>
      <c r="BT254" s="198" t="str">
        <f t="shared" si="142"/>
        <v/>
      </c>
      <c r="BU254" s="198" t="str">
        <f t="shared" si="143"/>
        <v/>
      </c>
      <c r="BV254" s="198" t="str">
        <f t="shared" si="144"/>
        <v/>
      </c>
      <c r="BW254" s="198" t="str">
        <f t="shared" si="145"/>
        <v/>
      </c>
      <c r="BX254" s="205" t="str">
        <f t="shared" si="146"/>
        <v/>
      </c>
      <c r="BY254" s="206" t="str">
        <f>IFERROR(IF(CC254=リスト!$C$2,(CH254-BZ254/(100*CG254))/CI254*CJ254-AN254-AM254,(CH254-BZ254/(100*AW254))/CI254*CJ254-AN254-AM254),"")</f>
        <v/>
      </c>
      <c r="BZ254" s="196" t="str">
        <f>IF(OR(CE254=リスト!$B$3,CE254=リスト!$B$5,CF254=リスト!$F$3,CE254=""),"",許容浮上量)</f>
        <v/>
      </c>
      <c r="CA254" s="198" t="str">
        <f>IF(OR(CE254=リスト!$B$3,CE254=リスト!$B$5,CF254=リスト!$F$3,CE254=""),"",CK254)</f>
        <v/>
      </c>
      <c r="CB254" s="196" t="str">
        <f t="shared" si="147"/>
        <v/>
      </c>
      <c r="CC254" s="193" t="str">
        <f>IF(OR(CE254=リスト!$B$3,CE254=リスト!$B$5,CF254=リスト!$F$3,CE254=""),"",BM254)</f>
        <v/>
      </c>
      <c r="CD254" s="196" t="str">
        <f>IF(OR(CE254=リスト!$B$3,CE254=リスト!$B$5,CF254=リスト!$F$3,CE254=""),"",AH254)</f>
        <v/>
      </c>
      <c r="CE254" s="193" t="str">
        <f t="shared" si="166"/>
        <v/>
      </c>
      <c r="CF254" s="193" t="str">
        <f t="shared" si="167"/>
        <v/>
      </c>
      <c r="CG254" s="198" t="str">
        <f t="shared" si="148"/>
        <v/>
      </c>
      <c r="CH254" s="198" t="str">
        <f t="shared" si="149"/>
        <v/>
      </c>
      <c r="CI254" s="198" t="str">
        <f t="shared" si="150"/>
        <v/>
      </c>
      <c r="CJ254" s="198" t="str">
        <f t="shared" si="151"/>
        <v/>
      </c>
      <c r="CK254" s="205" t="str">
        <f t="shared" si="152"/>
        <v/>
      </c>
      <c r="CL254" s="204" t="str">
        <f>IF(AND(CE254=リスト!$B$4,CF254=リスト!$F$2),リスト!$B$3,CE254)</f>
        <v/>
      </c>
      <c r="CM254" s="193" t="str">
        <f>IF(CL254=リスト!$B$3,"",IF(CL254=リスト!$B$5,"("&amp;リスト!$F$3&amp;")",CF254))</f>
        <v/>
      </c>
      <c r="CN254" s="196" t="str">
        <f>IF(CL254=リスト!$B$3,"",AF254)</f>
        <v/>
      </c>
      <c r="CO254" s="196" t="str">
        <f>IF(OR(CL254=リスト!$B$3,CL254=リスト!$B$5,CL254=リスト!$B$4),"",CD254)</f>
        <v/>
      </c>
      <c r="CP254" s="196" t="str">
        <f>IF(OR(CL254=リスト!$B$3,CL254=リスト!$B$5),"",IF(CB254&lt;40,40,CB254))</f>
        <v/>
      </c>
      <c r="CQ254" s="203" t="str">
        <f>IF(CL254=リスト!$B$5,リスト!$G$2,"")</f>
        <v/>
      </c>
    </row>
    <row r="255" spans="2:95" ht="26.25" customHeight="1">
      <c r="B255" s="243">
        <v>192</v>
      </c>
      <c r="C255" s="244"/>
      <c r="D255" s="245"/>
      <c r="E255" s="246"/>
      <c r="F255" s="246"/>
      <c r="G255" s="247" t="str">
        <f>IF(AE255=リスト!$C$2,"－",IF(AE255=リスト!$C$3,1.05,""))</f>
        <v/>
      </c>
      <c r="H255" s="246"/>
      <c r="I255" s="246"/>
      <c r="J255" s="246"/>
      <c r="K255" s="246"/>
      <c r="L255" s="246"/>
      <c r="M255" s="246"/>
      <c r="N255" s="246"/>
      <c r="O255" s="246"/>
      <c r="P255" s="246"/>
      <c r="Q255" s="246"/>
      <c r="R255" s="248">
        <f t="shared" si="153"/>
        <v>0</v>
      </c>
      <c r="S255" s="247" t="str">
        <f t="shared" si="154"/>
        <v/>
      </c>
      <c r="T255" s="247"/>
      <c r="U255" s="247"/>
      <c r="V255" s="245" t="str">
        <f t="shared" si="155"/>
        <v/>
      </c>
      <c r="W255" s="245" t="str">
        <f t="shared" si="156"/>
        <v/>
      </c>
      <c r="X255" s="245" t="str">
        <f t="shared" si="157"/>
        <v/>
      </c>
      <c r="Y255" s="245" t="str">
        <f t="shared" si="158"/>
        <v/>
      </c>
      <c r="Z255" s="249" t="str">
        <f t="shared" si="159"/>
        <v/>
      </c>
      <c r="AA255" s="250" t="str">
        <f t="shared" si="160"/>
        <v/>
      </c>
      <c r="AB255" s="250" t="str">
        <f t="shared" si="161"/>
        <v/>
      </c>
      <c r="AC255" s="251" t="str">
        <f t="shared" si="162"/>
        <v/>
      </c>
      <c r="AD255" s="252" t="str">
        <f>IF(OR(C255="",D255=""),"",IF(OR(10&lt;=S255,2.2&lt;F255),リスト!$B$3,IF(OR(D255=リスト!$A$2,F255&lt;0.9,S255&lt;=1.5),リスト!$B$4,リスト!$B$2)))</f>
        <v/>
      </c>
      <c r="AE255" s="253" t="str">
        <f>IF(OR(C255="",AD255=""),"",IF(N255="",リスト!$C$2,リスト!$C$3))</f>
        <v/>
      </c>
      <c r="AF255" s="254" t="str">
        <f>IF(OR(C255="",AD255=""),"",IF(D255&lt;=リスト!$A$5,リスト!$D$2,IF(D255=リスト!$A$6,リスト!$D$3,IF(D255=リスト!$A$7,リスト!$D$4,""))))</f>
        <v/>
      </c>
      <c r="AG255" s="255" t="str" cm="1">
        <f t="array" ref="AG255">IFERROR(INDEX(加味率リスト!$A$2:$J$25,MATCH(D255&amp;AF255,加味率リスト!$A$2:$A$25&amp;加味率リスト!$B$2:$B$25,0),10),"")</f>
        <v/>
      </c>
      <c r="AH255" s="256" t="str">
        <f>IF(S255="","",IF(S255&lt;3,リスト!$E$3,IF(S255&lt;5,リスト!$E$4,IF(S255&lt;7,リスト!$E$5,リスト!$E$6))))</f>
        <v/>
      </c>
      <c r="AI255" s="192" t="str">
        <f t="shared" si="163"/>
        <v/>
      </c>
      <c r="AJ255" s="193" t="str">
        <f t="shared" si="164"/>
        <v/>
      </c>
      <c r="AK255" s="141" t="str">
        <f t="shared" si="165"/>
        <v/>
      </c>
      <c r="AL255" s="194" t="str">
        <f>IFERROR(IF(AD255="","",IF(AE255=リスト!$C$2,"－",ROUND((3.142/4*E255^2*(N255+K255+J255+I255+H255)-3.142/4*(0.82^2*H255+(0.82^2+G255^2)/2*J255+G255^2*K255+(G255^2+E255^2)/2*N255))*(U255*V255+(R255-U255)*W255)/R255,2))),"")</f>
        <v/>
      </c>
      <c r="AM255" s="195" t="str">
        <f>IFERROR(IF(AD255="","",IF(AE255=リスト!$C$2,T255,T255+AL255)),"")</f>
        <v/>
      </c>
      <c r="AN255" s="195" t="str">
        <f>IFERROR(IF(AD255="","",IF(AE255=リスト!$C$2,3.142*E255*U255*AA255*V255*U255/2*TAN(X255/180*3.142),3.142*G255*U255*AA255*V255*U255/2*TAN(X255/180*3.142))),"")</f>
        <v/>
      </c>
      <c r="AO255" s="196" t="str">
        <f t="shared" si="127"/>
        <v/>
      </c>
      <c r="AP255" s="196" t="str">
        <f>IFERROR(IF(AE255=リスト!$C$2,(1-3.142*(E255/((E255+1)*2))^2)*(R255-(1-V255/(Z255+AC255*(W255-Z255)))*U255-(AN255+AM255)/(3.142*(Z255+AC255*(W255-Z255)))*(2/E255)^2)*100,AW255*(AX255-AY255)*100),"")</f>
        <v/>
      </c>
      <c r="AQ255" s="197" t="str">
        <f t="shared" si="128"/>
        <v/>
      </c>
      <c r="AR255" s="195" t="str">
        <f t="shared" si="129"/>
        <v/>
      </c>
      <c r="AS255" s="195" t="str">
        <f t="shared" si="130"/>
        <v/>
      </c>
      <c r="AT255" s="195" t="str">
        <f t="shared" si="131"/>
        <v/>
      </c>
      <c r="AU255" s="193" t="str">
        <f t="shared" si="132"/>
        <v/>
      </c>
      <c r="AV255" s="193" t="str">
        <f>IF(OR(AD255=リスト!$B$3,AD255=リスト!$B$5,許容浮上量&lt;AP255),AD255,リスト!$B$5)</f>
        <v/>
      </c>
      <c r="AW255" s="198" t="str">
        <f t="shared" si="133"/>
        <v/>
      </c>
      <c r="AX255" s="199" t="str">
        <f t="shared" si="134"/>
        <v/>
      </c>
      <c r="AY255" s="205" t="str">
        <f t="shared" si="135"/>
        <v/>
      </c>
      <c r="AZ255" s="204" t="str">
        <f>IF(OR(BO255=リスト!$B$3,BO255=リスト!$B$5,BO255=""),"","10^-2")</f>
        <v/>
      </c>
      <c r="BA255" s="200" t="str">
        <f>IF(OR(BO255=リスト!$B$3,BO255=リスト!$B$5,BO255=""),"",2)</f>
        <v/>
      </c>
      <c r="BB255" s="195" t="str">
        <f>IFERROR(IF(OR(BO255=リスト!$B$3,BO255=リスト!$B$5,BO255=""),"",V255*U255+(R255-U255)/2*(W255-Z255)),"")</f>
        <v/>
      </c>
      <c r="BC255" s="195" t="str">
        <f>IF(OR(BO255=リスト!$B$3,BO255=リスト!$B$5,BO255=""),"",40)</f>
        <v/>
      </c>
      <c r="BD255" s="195" t="str">
        <f t="shared" si="136"/>
        <v/>
      </c>
      <c r="BE255" s="195" t="str">
        <f t="shared" si="137"/>
        <v/>
      </c>
      <c r="BF255" s="195" t="str">
        <f t="shared" si="138"/>
        <v/>
      </c>
      <c r="BG255" s="195" t="str">
        <f>IF(OR(BO255=リスト!$B$3,BO255=リスト!$B$5,BO255=""),"",0.6)</f>
        <v/>
      </c>
      <c r="BH255" s="201" t="str">
        <f>IF(OR(BO255=リスト!$B$3,BO255=リスト!$B$5,BO255=""),"",AG255)</f>
        <v/>
      </c>
      <c r="BI255" s="195" t="str">
        <f>IF(OR(BO255=リスト!$B$3,BO255=リスト!$B$5,BO255=""),"",AM255)</f>
        <v/>
      </c>
      <c r="BJ255" s="195" t="str">
        <f>IF(OR(BO255=リスト!$B$3,BO255=リスト!$B$5,BO255=""),"",AN255)</f>
        <v/>
      </c>
      <c r="BK255" s="202" t="str">
        <f>IFERROR(IF(BM255=リスト!$C$2,(1-3.142*(E255/(2*(E255+1)))^2)*(R255-(1-AG255*V255/(Z255+AG255*BG255*(W255-Z255)))*U255-(AN255+AM255)/(3.142*(Z255+AG255*BG255*(W255-Z255)))*(2/E255)^2)*100,(AW255*(BV255-BX255)*100)),"")</f>
        <v/>
      </c>
      <c r="BL255" s="202" t="str">
        <f>IFERROR(IF(BM255=リスト!$C$2,(1-3.142*(E255/(2*(E255+1)))^2)*(R255-(1-AG255*V255/(Z255+AG255*BG255*(W255-Z255)))*U255-(AN255+BF255+AM255)/(3.142*(Z255+AG255*BG255*(W255-Z255)))*(2/E255)^2)*100,(AW255*(BV255-BW255)*100)),"")</f>
        <v/>
      </c>
      <c r="BM255" s="193" t="str">
        <f>IF(OR(BO255=リスト!$B$3,BO255=リスト!$B$5),"",AU255)</f>
        <v/>
      </c>
      <c r="BN255" s="196" t="str">
        <f>IF(OR(BO255=リスト!$B$3,BO255=リスト!$B$5),"",AF255)</f>
        <v/>
      </c>
      <c r="BO255" s="193" t="str">
        <f t="shared" si="139"/>
        <v/>
      </c>
      <c r="BP255" s="193" t="str">
        <f>IF(OR(BO255=リスト!$B$3,BO255=リスト!$B$5,BO255=""),"",IF(許容浮上量+1&lt;=BK255,リスト!$F$2,リスト!$F$3))</f>
        <v/>
      </c>
      <c r="BQ255" s="202" t="str">
        <f>IF(OR(BO255=リスト!$B$3,BO255=リスト!$B$5,BO255=""),"",20)</f>
        <v/>
      </c>
      <c r="BR255" s="195" t="str">
        <f t="shared" si="140"/>
        <v/>
      </c>
      <c r="BS255" s="195" t="str">
        <f t="shared" si="141"/>
        <v/>
      </c>
      <c r="BT255" s="198" t="str">
        <f t="shared" si="142"/>
        <v/>
      </c>
      <c r="BU255" s="198" t="str">
        <f t="shared" si="143"/>
        <v/>
      </c>
      <c r="BV255" s="198" t="str">
        <f t="shared" si="144"/>
        <v/>
      </c>
      <c r="BW255" s="198" t="str">
        <f t="shared" si="145"/>
        <v/>
      </c>
      <c r="BX255" s="205" t="str">
        <f t="shared" si="146"/>
        <v/>
      </c>
      <c r="BY255" s="206" t="str">
        <f>IFERROR(IF(CC255=リスト!$C$2,(CH255-BZ255/(100*CG255))/CI255*CJ255-AN255-AM255,(CH255-BZ255/(100*AW255))/CI255*CJ255-AN255-AM255),"")</f>
        <v/>
      </c>
      <c r="BZ255" s="196" t="str">
        <f>IF(OR(CE255=リスト!$B$3,CE255=リスト!$B$5,CF255=リスト!$F$3,CE255=""),"",許容浮上量)</f>
        <v/>
      </c>
      <c r="CA255" s="198" t="str">
        <f>IF(OR(CE255=リスト!$B$3,CE255=リスト!$B$5,CF255=リスト!$F$3,CE255=""),"",CK255)</f>
        <v/>
      </c>
      <c r="CB255" s="196" t="str">
        <f t="shared" si="147"/>
        <v/>
      </c>
      <c r="CC255" s="193" t="str">
        <f>IF(OR(CE255=リスト!$B$3,CE255=リスト!$B$5,CF255=リスト!$F$3,CE255=""),"",BM255)</f>
        <v/>
      </c>
      <c r="CD255" s="196" t="str">
        <f>IF(OR(CE255=リスト!$B$3,CE255=リスト!$B$5,CF255=リスト!$F$3,CE255=""),"",AH255)</f>
        <v/>
      </c>
      <c r="CE255" s="193" t="str">
        <f t="shared" si="166"/>
        <v/>
      </c>
      <c r="CF255" s="193" t="str">
        <f t="shared" si="167"/>
        <v/>
      </c>
      <c r="CG255" s="198" t="str">
        <f t="shared" si="148"/>
        <v/>
      </c>
      <c r="CH255" s="198" t="str">
        <f t="shared" si="149"/>
        <v/>
      </c>
      <c r="CI255" s="198" t="str">
        <f t="shared" si="150"/>
        <v/>
      </c>
      <c r="CJ255" s="198" t="str">
        <f t="shared" si="151"/>
        <v/>
      </c>
      <c r="CK255" s="205" t="str">
        <f t="shared" si="152"/>
        <v/>
      </c>
      <c r="CL255" s="204" t="str">
        <f>IF(AND(CE255=リスト!$B$4,CF255=リスト!$F$2),リスト!$B$3,CE255)</f>
        <v/>
      </c>
      <c r="CM255" s="193" t="str">
        <f>IF(CL255=リスト!$B$3,"",IF(CL255=リスト!$B$5,"("&amp;リスト!$F$3&amp;")",CF255))</f>
        <v/>
      </c>
      <c r="CN255" s="196" t="str">
        <f>IF(CL255=リスト!$B$3,"",AF255)</f>
        <v/>
      </c>
      <c r="CO255" s="196" t="str">
        <f>IF(OR(CL255=リスト!$B$3,CL255=リスト!$B$5,CL255=リスト!$B$4),"",CD255)</f>
        <v/>
      </c>
      <c r="CP255" s="196" t="str">
        <f>IF(OR(CL255=リスト!$B$3,CL255=リスト!$B$5),"",IF(CB255&lt;40,40,CB255))</f>
        <v/>
      </c>
      <c r="CQ255" s="203" t="str">
        <f>IF(CL255=リスト!$B$5,リスト!$G$2,"")</f>
        <v/>
      </c>
    </row>
    <row r="256" spans="2:95" ht="26.25" customHeight="1">
      <c r="B256" s="243">
        <v>193</v>
      </c>
      <c r="C256" s="244"/>
      <c r="D256" s="245"/>
      <c r="E256" s="246"/>
      <c r="F256" s="246"/>
      <c r="G256" s="247" t="str">
        <f>IF(AE256=リスト!$C$2,"－",IF(AE256=リスト!$C$3,1.05,""))</f>
        <v/>
      </c>
      <c r="H256" s="246"/>
      <c r="I256" s="246"/>
      <c r="J256" s="246"/>
      <c r="K256" s="246"/>
      <c r="L256" s="246"/>
      <c r="M256" s="246"/>
      <c r="N256" s="246"/>
      <c r="O256" s="246"/>
      <c r="P256" s="246"/>
      <c r="Q256" s="246"/>
      <c r="R256" s="248">
        <f t="shared" ref="R256:R263" si="168">SUM(H256:Q256)</f>
        <v>0</v>
      </c>
      <c r="S256" s="247" t="str">
        <f t="shared" ref="S256:S263" si="169">IF(R256=0,"",R256-0.2)</f>
        <v/>
      </c>
      <c r="T256" s="247"/>
      <c r="U256" s="247"/>
      <c r="V256" s="245" t="str">
        <f t="shared" ref="V256:V263" si="170">IF(OR(C256="",AD256=""),"",18)</f>
        <v/>
      </c>
      <c r="W256" s="245" t="str">
        <f t="shared" ref="W256:W263" si="171">IF(OR(C256="",AD256=""),"",19)</f>
        <v/>
      </c>
      <c r="X256" s="245" t="str">
        <f t="shared" ref="X256:X263" si="172">IF(OR(C256="",AD256=""),"",30)</f>
        <v/>
      </c>
      <c r="Y256" s="245" t="str">
        <f t="shared" ref="Y256:Y263" si="173">IF(OR(C256="",AD256=""),"",30)</f>
        <v/>
      </c>
      <c r="Z256" s="249" t="str">
        <f t="shared" ref="Z256:Z263" si="174">IF(OR(C256="",AD256=""),"",10)</f>
        <v/>
      </c>
      <c r="AA256" s="250" t="str">
        <f t="shared" ref="AA256:AA263" si="175">IF(OR(C256="",AD256=""),"",0.5)</f>
        <v/>
      </c>
      <c r="AB256" s="250" t="str">
        <f t="shared" ref="AB256:AB263" si="176">IF(OR(C256="",AD256=""),"",1)</f>
        <v/>
      </c>
      <c r="AC256" s="251" t="str">
        <f t="shared" ref="AC256:AC263" si="177">IF(OR(C256="",AD256=""),"",1)</f>
        <v/>
      </c>
      <c r="AD256" s="252" t="str">
        <f>IF(OR(C256="",D256=""),"",IF(OR(10&lt;=S256,2.2&lt;F256),リスト!$B$3,IF(OR(D256=リスト!$A$2,F256&lt;0.9,S256&lt;=1.5),リスト!$B$4,リスト!$B$2)))</f>
        <v/>
      </c>
      <c r="AE256" s="253" t="str">
        <f>IF(OR(C256="",AD256=""),"",IF(N256="",リスト!$C$2,リスト!$C$3))</f>
        <v/>
      </c>
      <c r="AF256" s="254" t="str">
        <f>IF(OR(C256="",AD256=""),"",IF(D256&lt;=リスト!$A$5,リスト!$D$2,IF(D256=リスト!$A$6,リスト!$D$3,IF(D256=リスト!$A$7,リスト!$D$4,""))))</f>
        <v/>
      </c>
      <c r="AG256" s="255" t="str" cm="1">
        <f t="array" ref="AG256">IFERROR(INDEX(加味率リスト!$A$2:$J$25,MATCH(D256&amp;AF256,加味率リスト!$A$2:$A$25&amp;加味率リスト!$B$2:$B$25,0),10),"")</f>
        <v/>
      </c>
      <c r="AH256" s="256" t="str">
        <f>IF(S256="","",IF(S256&lt;3,リスト!$E$3,IF(S256&lt;5,リスト!$E$4,IF(S256&lt;7,リスト!$E$5,リスト!$E$6))))</f>
        <v/>
      </c>
      <c r="AI256" s="192" t="str">
        <f t="shared" ref="AI256:AI363" si="178">IF($B256="","",IF($AJ256="","",$B256))</f>
        <v/>
      </c>
      <c r="AJ256" s="193" t="str">
        <f t="shared" ref="AJ256:AJ363" si="179">IF($C256="","",$C256)</f>
        <v/>
      </c>
      <c r="AK256" s="141" t="str">
        <f t="shared" ref="AK256:AK363" si="180">IF($D256="","",$D256)</f>
        <v/>
      </c>
      <c r="AL256" s="194" t="str">
        <f>IFERROR(IF(AD256="","",IF(AE256=リスト!$C$2,"－",ROUND((3.142/4*E256^2*(N256+K256+J256+I256+H256)-3.142/4*(0.82^2*H256+(0.82^2+G256^2)/2*J256+G256^2*K256+(G256^2+E256^2)/2*N256))*(U256*V256+(R256-U256)*W256)/R256,2))),"")</f>
        <v/>
      </c>
      <c r="AM256" s="195" t="str">
        <f>IFERROR(IF(AD256="","",IF(AE256=リスト!$C$2,T256,T256+AL256)),"")</f>
        <v/>
      </c>
      <c r="AN256" s="195" t="str">
        <f>IFERROR(IF(AD256="","",IF(AE256=リスト!$C$2,3.142*E256*U256*AA256*V256*U256/2*TAN(X256/180*3.142),3.142*G256*U256*AA256*V256*U256/2*TAN(X256/180*3.142))),"")</f>
        <v/>
      </c>
      <c r="AO256" s="196" t="str">
        <f t="shared" si="127"/>
        <v/>
      </c>
      <c r="AP256" s="196" t="str">
        <f>IFERROR(IF(AE256=リスト!$C$2,(1-3.142*(E256/((E256+1)*2))^2)*(R256-(1-V256/(Z256+AC256*(W256-Z256)))*U256-(AN256+AM256)/(3.142*(Z256+AC256*(W256-Z256)))*(2/E256)^2)*100,AW256*(AX256-AY256)*100),"")</f>
        <v/>
      </c>
      <c r="AQ256" s="197" t="str">
        <f t="shared" si="128"/>
        <v/>
      </c>
      <c r="AR256" s="195" t="str">
        <f t="shared" si="129"/>
        <v/>
      </c>
      <c r="AS256" s="195" t="str">
        <f t="shared" si="130"/>
        <v/>
      </c>
      <c r="AT256" s="195" t="str">
        <f t="shared" si="131"/>
        <v/>
      </c>
      <c r="AU256" s="193" t="str">
        <f t="shared" si="132"/>
        <v/>
      </c>
      <c r="AV256" s="193" t="str">
        <f>IF(OR(AD256=リスト!$B$3,AD256=リスト!$B$5,許容浮上量&lt;AP256),AD256,リスト!$B$5)</f>
        <v/>
      </c>
      <c r="AW256" s="198" t="str">
        <f t="shared" si="133"/>
        <v/>
      </c>
      <c r="AX256" s="199" t="str">
        <f t="shared" si="134"/>
        <v/>
      </c>
      <c r="AY256" s="205" t="str">
        <f t="shared" si="135"/>
        <v/>
      </c>
      <c r="AZ256" s="204" t="str">
        <f>IF(OR(BO256=リスト!$B$3,BO256=リスト!$B$5,BO256=""),"","10^-2")</f>
        <v/>
      </c>
      <c r="BA256" s="200" t="str">
        <f>IF(OR(BO256=リスト!$B$3,BO256=リスト!$B$5,BO256=""),"",2)</f>
        <v/>
      </c>
      <c r="BB256" s="195" t="str">
        <f>IFERROR(IF(OR(BO256=リスト!$B$3,BO256=リスト!$B$5,BO256=""),"",V256*U256+(R256-U256)/2*(W256-Z256)),"")</f>
        <v/>
      </c>
      <c r="BC256" s="195" t="str">
        <f>IF(OR(BO256=リスト!$B$3,BO256=リスト!$B$5,BO256=""),"",40)</f>
        <v/>
      </c>
      <c r="BD256" s="195" t="str">
        <f t="shared" si="136"/>
        <v/>
      </c>
      <c r="BE256" s="195" t="str">
        <f t="shared" si="137"/>
        <v/>
      </c>
      <c r="BF256" s="195" t="str">
        <f t="shared" si="138"/>
        <v/>
      </c>
      <c r="BG256" s="195" t="str">
        <f>IF(OR(BO256=リスト!$B$3,BO256=リスト!$B$5,BO256=""),"",0.6)</f>
        <v/>
      </c>
      <c r="BH256" s="201" t="str">
        <f>IF(OR(BO256=リスト!$B$3,BO256=リスト!$B$5,BO256=""),"",AG256)</f>
        <v/>
      </c>
      <c r="BI256" s="195" t="str">
        <f>IF(OR(BO256=リスト!$B$3,BO256=リスト!$B$5,BO256=""),"",AM256)</f>
        <v/>
      </c>
      <c r="BJ256" s="195" t="str">
        <f>IF(OR(BO256=リスト!$B$3,BO256=リスト!$B$5,BO256=""),"",AN256)</f>
        <v/>
      </c>
      <c r="BK256" s="202" t="str">
        <f>IFERROR(IF(BM256=リスト!$C$2,(1-3.142*(E256/(2*(E256+1)))^2)*(R256-(1-AG256*V256/(Z256+AG256*BG256*(W256-Z256)))*U256-(AN256+AM256)/(3.142*(Z256+AG256*BG256*(W256-Z256)))*(2/E256)^2)*100,(AW256*(BV256-BX256)*100)),"")</f>
        <v/>
      </c>
      <c r="BL256" s="202" t="str">
        <f>IFERROR(IF(BM256=リスト!$C$2,(1-3.142*(E256/(2*(E256+1)))^2)*(R256-(1-AG256*V256/(Z256+AG256*BG256*(W256-Z256)))*U256-(AN256+BF256+AM256)/(3.142*(Z256+AG256*BG256*(W256-Z256)))*(2/E256)^2)*100,(AW256*(BV256-BW256)*100)),"")</f>
        <v/>
      </c>
      <c r="BM256" s="193" t="str">
        <f>IF(OR(BO256=リスト!$B$3,BO256=リスト!$B$5),"",AU256)</f>
        <v/>
      </c>
      <c r="BN256" s="196" t="str">
        <f>IF(OR(BO256=リスト!$B$3,BO256=リスト!$B$5),"",AF256)</f>
        <v/>
      </c>
      <c r="BO256" s="193" t="str">
        <f t="shared" si="139"/>
        <v/>
      </c>
      <c r="BP256" s="193" t="str">
        <f>IF(OR(BO256=リスト!$B$3,BO256=リスト!$B$5,BO256=""),"",IF(許容浮上量+1&lt;=BK256,リスト!$F$2,リスト!$F$3))</f>
        <v/>
      </c>
      <c r="BQ256" s="202" t="str">
        <f>IF(OR(BO256=リスト!$B$3,BO256=リスト!$B$5,BO256=""),"",20)</f>
        <v/>
      </c>
      <c r="BR256" s="195" t="str">
        <f t="shared" si="140"/>
        <v/>
      </c>
      <c r="BS256" s="195" t="str">
        <f t="shared" si="141"/>
        <v/>
      </c>
      <c r="BT256" s="198" t="str">
        <f t="shared" si="142"/>
        <v/>
      </c>
      <c r="BU256" s="198" t="str">
        <f t="shared" si="143"/>
        <v/>
      </c>
      <c r="BV256" s="198" t="str">
        <f t="shared" si="144"/>
        <v/>
      </c>
      <c r="BW256" s="198" t="str">
        <f t="shared" si="145"/>
        <v/>
      </c>
      <c r="BX256" s="205" t="str">
        <f t="shared" si="146"/>
        <v/>
      </c>
      <c r="BY256" s="206" t="str">
        <f>IFERROR(IF(CC256=リスト!$C$2,(CH256-BZ256/(100*CG256))/CI256*CJ256-AN256-AM256,(CH256-BZ256/(100*AW256))/CI256*CJ256-AN256-AM256),"")</f>
        <v/>
      </c>
      <c r="BZ256" s="196" t="str">
        <f>IF(OR(CE256=リスト!$B$3,CE256=リスト!$B$5,CF256=リスト!$F$3,CE256=""),"",許容浮上量)</f>
        <v/>
      </c>
      <c r="CA256" s="198" t="str">
        <f>IF(OR(CE256=リスト!$B$3,CE256=リスト!$B$5,CF256=リスト!$F$3,CE256=""),"",CK256)</f>
        <v/>
      </c>
      <c r="CB256" s="196" t="str">
        <f t="shared" si="147"/>
        <v/>
      </c>
      <c r="CC256" s="193" t="str">
        <f>IF(OR(CE256=リスト!$B$3,CE256=リスト!$B$5,CF256=リスト!$F$3,CE256=""),"",BM256)</f>
        <v/>
      </c>
      <c r="CD256" s="196" t="str">
        <f>IF(OR(CE256=リスト!$B$3,CE256=リスト!$B$5,CF256=リスト!$F$3,CE256=""),"",AH256)</f>
        <v/>
      </c>
      <c r="CE256" s="193" t="str">
        <f t="shared" ref="CE256:CE363" si="181">$BO256</f>
        <v/>
      </c>
      <c r="CF256" s="193" t="str">
        <f t="shared" ref="CF256:CF363" si="182">$BP256</f>
        <v/>
      </c>
      <c r="CG256" s="198" t="str">
        <f t="shared" si="148"/>
        <v/>
      </c>
      <c r="CH256" s="198" t="str">
        <f t="shared" si="149"/>
        <v/>
      </c>
      <c r="CI256" s="198" t="str">
        <f t="shared" si="150"/>
        <v/>
      </c>
      <c r="CJ256" s="198" t="str">
        <f t="shared" si="151"/>
        <v/>
      </c>
      <c r="CK256" s="205" t="str">
        <f t="shared" si="152"/>
        <v/>
      </c>
      <c r="CL256" s="204" t="str">
        <f>IF(AND(CE256=リスト!$B$4,CF256=リスト!$F$2),リスト!$B$3,CE256)</f>
        <v/>
      </c>
      <c r="CM256" s="193" t="str">
        <f>IF(CL256=リスト!$B$3,"",IF(CL256=リスト!$B$5,"("&amp;リスト!$F$3&amp;")",CF256))</f>
        <v/>
      </c>
      <c r="CN256" s="196" t="str">
        <f>IF(CL256=リスト!$B$3,"",AF256)</f>
        <v/>
      </c>
      <c r="CO256" s="196" t="str">
        <f>IF(OR(CL256=リスト!$B$3,CL256=リスト!$B$5,CL256=リスト!$B$4),"",CD256)</f>
        <v/>
      </c>
      <c r="CP256" s="196" t="str">
        <f>IF(OR(CL256=リスト!$B$3,CL256=リスト!$B$5),"",IF(CB256&lt;40,40,CB256))</f>
        <v/>
      </c>
      <c r="CQ256" s="203" t="str">
        <f>IF(CL256=リスト!$B$5,リスト!$G$2,"")</f>
        <v/>
      </c>
    </row>
    <row r="257" spans="2:95" ht="26.25" customHeight="1">
      <c r="B257" s="243">
        <v>194</v>
      </c>
      <c r="C257" s="244"/>
      <c r="D257" s="245"/>
      <c r="E257" s="246"/>
      <c r="F257" s="246"/>
      <c r="G257" s="247" t="str">
        <f>IF(AE257=リスト!$C$2,"－",IF(AE257=リスト!$C$3,1.05,""))</f>
        <v/>
      </c>
      <c r="H257" s="246"/>
      <c r="I257" s="246"/>
      <c r="J257" s="246"/>
      <c r="K257" s="246"/>
      <c r="L257" s="246"/>
      <c r="M257" s="246"/>
      <c r="N257" s="246"/>
      <c r="O257" s="246"/>
      <c r="P257" s="246"/>
      <c r="Q257" s="246"/>
      <c r="R257" s="248">
        <f t="shared" si="168"/>
        <v>0</v>
      </c>
      <c r="S257" s="247" t="str">
        <f t="shared" si="169"/>
        <v/>
      </c>
      <c r="T257" s="247"/>
      <c r="U257" s="247"/>
      <c r="V257" s="245" t="str">
        <f t="shared" si="170"/>
        <v/>
      </c>
      <c r="W257" s="245" t="str">
        <f t="shared" si="171"/>
        <v/>
      </c>
      <c r="X257" s="245" t="str">
        <f t="shared" si="172"/>
        <v/>
      </c>
      <c r="Y257" s="245" t="str">
        <f t="shared" si="173"/>
        <v/>
      </c>
      <c r="Z257" s="249" t="str">
        <f t="shared" si="174"/>
        <v/>
      </c>
      <c r="AA257" s="250" t="str">
        <f t="shared" si="175"/>
        <v/>
      </c>
      <c r="AB257" s="250" t="str">
        <f t="shared" si="176"/>
        <v/>
      </c>
      <c r="AC257" s="251" t="str">
        <f t="shared" si="177"/>
        <v/>
      </c>
      <c r="AD257" s="252" t="str">
        <f>IF(OR(C257="",D257=""),"",IF(OR(10&lt;=S257,2.2&lt;F257),リスト!$B$3,IF(OR(D257=リスト!$A$2,F257&lt;0.9,S257&lt;=1.5),リスト!$B$4,リスト!$B$2)))</f>
        <v/>
      </c>
      <c r="AE257" s="253" t="str">
        <f>IF(OR(C257="",AD257=""),"",IF(N257="",リスト!$C$2,リスト!$C$3))</f>
        <v/>
      </c>
      <c r="AF257" s="254" t="str">
        <f>IF(OR(C257="",AD257=""),"",IF(D257&lt;=リスト!$A$5,リスト!$D$2,IF(D257=リスト!$A$6,リスト!$D$3,IF(D257=リスト!$A$7,リスト!$D$4,""))))</f>
        <v/>
      </c>
      <c r="AG257" s="255" t="str" cm="1">
        <f t="array" ref="AG257">IFERROR(INDEX(加味率リスト!$A$2:$J$25,MATCH(D257&amp;AF257,加味率リスト!$A$2:$A$25&amp;加味率リスト!$B$2:$B$25,0),10),"")</f>
        <v/>
      </c>
      <c r="AH257" s="256" t="str">
        <f>IF(S257="","",IF(S257&lt;3,リスト!$E$3,IF(S257&lt;5,リスト!$E$4,IF(S257&lt;7,リスト!$E$5,リスト!$E$6))))</f>
        <v/>
      </c>
      <c r="AI257" s="192" t="str">
        <f t="shared" si="178"/>
        <v/>
      </c>
      <c r="AJ257" s="193" t="str">
        <f t="shared" si="179"/>
        <v/>
      </c>
      <c r="AK257" s="141" t="str">
        <f t="shared" si="180"/>
        <v/>
      </c>
      <c r="AL257" s="194" t="str">
        <f>IFERROR(IF(AD257="","",IF(AE257=リスト!$C$2,"－",ROUND((3.142/4*E257^2*(N257+K257+J257+I257+H257)-3.142/4*(0.82^2*H257+(0.82^2+G257^2)/2*J257+G257^2*K257+(G257^2+E257^2)/2*N257))*(U257*V257+(R257-U257)*W257)/R257,2))),"")</f>
        <v/>
      </c>
      <c r="AM257" s="195" t="str">
        <f>IFERROR(IF(AD257="","",IF(AE257=リスト!$C$2,T257,T257+AL257)),"")</f>
        <v/>
      </c>
      <c r="AN257" s="195" t="str">
        <f>IFERROR(IF(AD257="","",IF(AE257=リスト!$C$2,3.142*E257*U257*AA257*V257*U257/2*TAN(X257/180*3.142),3.142*G257*U257*AA257*V257*U257/2*TAN(X257/180*3.142))),"")</f>
        <v/>
      </c>
      <c r="AO257" s="196" t="str">
        <f t="shared" ref="AO257:AO263" si="183">IF(AD257="","",0)</f>
        <v/>
      </c>
      <c r="AP257" s="196" t="str">
        <f>IFERROR(IF(AE257=リスト!$C$2,(1-3.142*(E257/((E257+1)*2))^2)*(R257-(1-V257/(Z257+AC257*(W257-Z257)))*U257-(AN257+AM257)/(3.142*(Z257+AC257*(W257-Z257)))*(2/E257)^2)*100,AW257*(AX257-AY257)*100),"")</f>
        <v/>
      </c>
      <c r="AQ257" s="197" t="str">
        <f t="shared" ref="AQ257:AQ263" si="184">IFERROR(IF(AD257="","",3.142*(E257/2)^2/((E257+1)^2-3.142*(E257/2)^2)),"")</f>
        <v/>
      </c>
      <c r="AR257" s="195" t="str">
        <f t="shared" ref="AR257:AR263" si="185">IFERROR(Z257*(R257-U257-(AP257/100)-AQ257),"")</f>
        <v/>
      </c>
      <c r="AS257" s="195" t="str">
        <f t="shared" ref="AS257:AS263" si="186">IFERROR(V257*U257+(W257-Z257)*(R257-U257-(AP257/100)-AQ257),"")</f>
        <v/>
      </c>
      <c r="AT257" s="195" t="str">
        <f t="shared" ref="AT257:AT263" si="187">IFERROR(3.14*(E257/2)^2*(AR257+AS257),"")</f>
        <v/>
      </c>
      <c r="AU257" s="193" t="str">
        <f t="shared" ref="AU257:AU263" si="188">IF(AD257="","",AE257)</f>
        <v/>
      </c>
      <c r="AV257" s="193" t="str">
        <f>IF(OR(AD257=リスト!$B$3,AD257=リスト!$B$5,許容浮上量&lt;AP257),AD257,リスト!$B$5)</f>
        <v/>
      </c>
      <c r="AW257" s="198" t="str">
        <f t="shared" ref="AW257:AW263" si="189">IFERROR(((E257+1)^2-3.142*(G257/2)^2)/((E257+1)^2-3.142*((G257/2)^2-(E257/2)^2)),"")</f>
        <v/>
      </c>
      <c r="AX257" s="199" t="str">
        <f t="shared" ref="AX257:AX263" si="190">IFERROR(R257-(1-V257/(Z257+AC257*(W257-Z257)))*U257,"")</f>
        <v/>
      </c>
      <c r="AY257" s="205" t="str">
        <f t="shared" ref="AY257:AY263" si="191">IFERROR((AN257+AO257+AM257)/((Z257+AC257*(W257-Z257))*3.142)*(2/E257)^2,"")</f>
        <v/>
      </c>
      <c r="AZ257" s="204" t="str">
        <f>IF(OR(BO257=リスト!$B$3,BO257=リスト!$B$5,BO257=""),"","10^-2")</f>
        <v/>
      </c>
      <c r="BA257" s="200" t="str">
        <f>IF(OR(BO257=リスト!$B$3,BO257=リスト!$B$5,BO257=""),"",2)</f>
        <v/>
      </c>
      <c r="BB257" s="195" t="str">
        <f>IFERROR(IF(OR(BO257=リスト!$B$3,BO257=リスト!$B$5,BO257=""),"",V257*U257+(R257-U257)/2*(W257-Z257)),"")</f>
        <v/>
      </c>
      <c r="BC257" s="195" t="str">
        <f>IF(OR(BO257=リスト!$B$3,BO257=リスト!$B$5,BO257=""),"",40)</f>
        <v/>
      </c>
      <c r="BD257" s="195" t="str">
        <f t="shared" ref="BD257:BD263" si="192">IFERROR((BR257-BU257)/(BR257-BS257)*100,"")</f>
        <v/>
      </c>
      <c r="BE257" s="195" t="str">
        <f t="shared" ref="BE257:BE263" si="193">IFERROR(0.41*LN(BD257)-1.42,"")</f>
        <v/>
      </c>
      <c r="BF257" s="195" t="str">
        <f t="shared" ref="BF257:BF263" si="194">IFERROR(3.142*E257*(R257-U257)*AB257*BB257*BE257,"")</f>
        <v/>
      </c>
      <c r="BG257" s="195" t="str">
        <f>IF(OR(BO257=リスト!$B$3,BO257=リスト!$B$5,BO257=""),"",0.6)</f>
        <v/>
      </c>
      <c r="BH257" s="201" t="str">
        <f>IF(OR(BO257=リスト!$B$3,BO257=リスト!$B$5,BO257=""),"",AG257)</f>
        <v/>
      </c>
      <c r="BI257" s="195" t="str">
        <f>IF(OR(BO257=リスト!$B$3,BO257=リスト!$B$5,BO257=""),"",AM257)</f>
        <v/>
      </c>
      <c r="BJ257" s="195" t="str">
        <f>IF(OR(BO257=リスト!$B$3,BO257=リスト!$B$5,BO257=""),"",AN257)</f>
        <v/>
      </c>
      <c r="BK257" s="202" t="str">
        <f>IFERROR(IF(BM257=リスト!$C$2,(1-3.142*(E257/(2*(E257+1)))^2)*(R257-(1-AG257*V257/(Z257+AG257*BG257*(W257-Z257)))*U257-(AN257+AM257)/(3.142*(Z257+AG257*BG257*(W257-Z257)))*(2/E257)^2)*100,(AW257*(BV257-BX257)*100)),"")</f>
        <v/>
      </c>
      <c r="BL257" s="202" t="str">
        <f>IFERROR(IF(BM257=リスト!$C$2,(1-3.142*(E257/(2*(E257+1)))^2)*(R257-(1-AG257*V257/(Z257+AG257*BG257*(W257-Z257)))*U257-(AN257+BF257+AM257)/(3.142*(Z257+AG257*BG257*(W257-Z257)))*(2/E257)^2)*100,(AW257*(BV257-BW257)*100)),"")</f>
        <v/>
      </c>
      <c r="BM257" s="193" t="str">
        <f>IF(OR(BO257=リスト!$B$3,BO257=リスト!$B$5),"",AU257)</f>
        <v/>
      </c>
      <c r="BN257" s="196" t="str">
        <f>IF(OR(BO257=リスト!$B$3,BO257=リスト!$B$5),"",AF257)</f>
        <v/>
      </c>
      <c r="BO257" s="193" t="str">
        <f t="shared" ref="BO257:BO263" si="195">AV257</f>
        <v/>
      </c>
      <c r="BP257" s="193" t="str">
        <f>IF(OR(BO257=リスト!$B$3,BO257=リスト!$B$5,BO257=""),"",IF(許容浮上量+1&lt;=BK257,リスト!$F$2,リスト!$F$3))</f>
        <v/>
      </c>
      <c r="BQ257" s="202" t="str">
        <f>IF(OR(BO257=リスト!$B$3,BO257=リスト!$B$5,BO257=""),"",20)</f>
        <v/>
      </c>
      <c r="BR257" s="195" t="str">
        <f t="shared" ref="BR257:BR263" si="196">IFERROR(0.02*BQ257+1,"")</f>
        <v/>
      </c>
      <c r="BS257" s="195" t="str">
        <f t="shared" ref="BS257:BS263" si="197">IFERROR(0.008*BQ257+0.6,"")</f>
        <v/>
      </c>
      <c r="BT257" s="198" t="str">
        <f t="shared" ref="BT257:BT263" si="198">IFERROR(BR257-BC257*(BR257-BS257)/100,"")</f>
        <v/>
      </c>
      <c r="BU257" s="198" t="str">
        <f t="shared" ref="BU257:BU263" si="199">IFERROR(BT257-BA257/100*(1+BT257),"")</f>
        <v/>
      </c>
      <c r="BV257" s="198" t="str">
        <f t="shared" ref="BV257:BV320" si="200">IFERROR(R257-(1-AG257*V257/(Z257+AG257*BG257*(W257-Z257)))*U257,"")</f>
        <v/>
      </c>
      <c r="BW257" s="198" t="str">
        <f t="shared" ref="BW257:BW320" si="201">IFERROR((AN257+BF257+AM257)/(3.142*(Z257+AG257*BG257*(W257-Z257)))*(2/E257)^2,"")</f>
        <v/>
      </c>
      <c r="BX257" s="205" t="str">
        <f t="shared" ref="BX257:BX320" si="202">IFERROR((AN257+AM257)/(3.142*(Z257+AG257*BG257*(W257-Z257)))*(2/E257)^2,"")</f>
        <v/>
      </c>
      <c r="BY257" s="206" t="str">
        <f>IFERROR(IF(CC257=リスト!$C$2,(CH257-BZ257/(100*CG257))/CI257*CJ257-AN257-AM257,(CH257-BZ257/(100*AW257))/CI257*CJ257-AN257-AM257),"")</f>
        <v/>
      </c>
      <c r="BZ257" s="196" t="str">
        <f>IF(OR(CE257=リスト!$B$3,CE257=リスト!$B$5,CF257=リスト!$F$3,CE257=""),"",許容浮上量)</f>
        <v/>
      </c>
      <c r="CA257" s="198" t="str">
        <f>IF(OR(CE257=リスト!$B$3,CE257=リスト!$B$5,CF257=リスト!$F$3,CE257=""),"",CK257)</f>
        <v/>
      </c>
      <c r="CB257" s="196" t="str">
        <f t="shared" ref="CB257:CB263" si="203">IFERROR(ROUND(EXP((CA257+1.42)/0.41),0),"")</f>
        <v/>
      </c>
      <c r="CC257" s="193" t="str">
        <f>IF(OR(CE257=リスト!$B$3,CE257=リスト!$B$5,CF257=リスト!$F$3,CE257=""),"",BM257)</f>
        <v/>
      </c>
      <c r="CD257" s="196" t="str">
        <f>IF(OR(CE257=リスト!$B$3,CE257=リスト!$B$5,CF257=リスト!$F$3,CE257=""),"",AH257)</f>
        <v/>
      </c>
      <c r="CE257" s="193" t="str">
        <f t="shared" si="181"/>
        <v/>
      </c>
      <c r="CF257" s="193" t="str">
        <f t="shared" si="182"/>
        <v/>
      </c>
      <c r="CG257" s="198" t="str">
        <f t="shared" ref="CG257:CG263" si="204">IF(CE257="","",1-3.142*(E257/(2*(E257+1)))^2)</f>
        <v/>
      </c>
      <c r="CH257" s="198" t="str">
        <f t="shared" ref="CH257:CH263" si="205">BV257</f>
        <v/>
      </c>
      <c r="CI257" s="198" t="str">
        <f t="shared" ref="CI257:CI263" si="206">IFERROR((2/E257)^2,"")</f>
        <v/>
      </c>
      <c r="CJ257" s="198" t="str">
        <f t="shared" ref="CJ257:CJ320" si="207">IFERROR(3.142*(Z257+AG257*BG257*(W257-Z257)),"")</f>
        <v/>
      </c>
      <c r="CK257" s="205" t="str">
        <f t="shared" ref="CK257:CK263" si="208">IFERROR(BY257/(3.142*E257*(R257-U257)*BB257),"")</f>
        <v/>
      </c>
      <c r="CL257" s="204" t="str">
        <f>IF(AND(CE257=リスト!$B$4,CF257=リスト!$F$2),リスト!$B$3,CE257)</f>
        <v/>
      </c>
      <c r="CM257" s="193" t="str">
        <f>IF(CL257=リスト!$B$3,"",IF(CL257=リスト!$B$5,"("&amp;リスト!$F$3&amp;")",CF257))</f>
        <v/>
      </c>
      <c r="CN257" s="196" t="str">
        <f>IF(CL257=リスト!$B$3,"",AF257)</f>
        <v/>
      </c>
      <c r="CO257" s="196" t="str">
        <f>IF(OR(CL257=リスト!$B$3,CL257=リスト!$B$5,CL257=リスト!$B$4),"",CD257)</f>
        <v/>
      </c>
      <c r="CP257" s="196" t="str">
        <f>IF(OR(CL257=リスト!$B$3,CL257=リスト!$B$5),"",IF(CB257&lt;40,40,CB257))</f>
        <v/>
      </c>
      <c r="CQ257" s="203" t="str">
        <f>IF(CL257=リスト!$B$5,リスト!$G$2,"")</f>
        <v/>
      </c>
    </row>
    <row r="258" spans="2:95" ht="26.25" customHeight="1">
      <c r="B258" s="243">
        <v>195</v>
      </c>
      <c r="C258" s="244"/>
      <c r="D258" s="245"/>
      <c r="E258" s="246"/>
      <c r="F258" s="246"/>
      <c r="G258" s="247" t="str">
        <f>IF(AE258=リスト!$C$2,"－",IF(AE258=リスト!$C$3,1.05,""))</f>
        <v/>
      </c>
      <c r="H258" s="246"/>
      <c r="I258" s="246"/>
      <c r="J258" s="246"/>
      <c r="K258" s="246"/>
      <c r="L258" s="246"/>
      <c r="M258" s="246"/>
      <c r="N258" s="246"/>
      <c r="O258" s="246"/>
      <c r="P258" s="246"/>
      <c r="Q258" s="246"/>
      <c r="R258" s="248">
        <f t="shared" si="168"/>
        <v>0</v>
      </c>
      <c r="S258" s="247" t="str">
        <f t="shared" si="169"/>
        <v/>
      </c>
      <c r="T258" s="247"/>
      <c r="U258" s="247"/>
      <c r="V258" s="245" t="str">
        <f t="shared" si="170"/>
        <v/>
      </c>
      <c r="W258" s="245" t="str">
        <f t="shared" si="171"/>
        <v/>
      </c>
      <c r="X258" s="245" t="str">
        <f t="shared" si="172"/>
        <v/>
      </c>
      <c r="Y258" s="245" t="str">
        <f t="shared" si="173"/>
        <v/>
      </c>
      <c r="Z258" s="249" t="str">
        <f t="shared" si="174"/>
        <v/>
      </c>
      <c r="AA258" s="250" t="str">
        <f t="shared" si="175"/>
        <v/>
      </c>
      <c r="AB258" s="250" t="str">
        <f t="shared" si="176"/>
        <v/>
      </c>
      <c r="AC258" s="251" t="str">
        <f t="shared" si="177"/>
        <v/>
      </c>
      <c r="AD258" s="252" t="str">
        <f>IF(OR(C258="",D258=""),"",IF(OR(10&lt;=S258,2.2&lt;F258),リスト!$B$3,IF(OR(D258=リスト!$A$2,F258&lt;0.9,S258&lt;=1.5),リスト!$B$4,リスト!$B$2)))</f>
        <v/>
      </c>
      <c r="AE258" s="253" t="str">
        <f>IF(OR(C258="",AD258=""),"",IF(N258="",リスト!$C$2,リスト!$C$3))</f>
        <v/>
      </c>
      <c r="AF258" s="254" t="str">
        <f>IF(OR(C258="",AD258=""),"",IF(D258&lt;=リスト!$A$5,リスト!$D$2,IF(D258=リスト!$A$6,リスト!$D$3,IF(D258=リスト!$A$7,リスト!$D$4,""))))</f>
        <v/>
      </c>
      <c r="AG258" s="255" t="str" cm="1">
        <f t="array" ref="AG258">IFERROR(INDEX(加味率リスト!$A$2:$J$25,MATCH(D258&amp;AF258,加味率リスト!$A$2:$A$25&amp;加味率リスト!$B$2:$B$25,0),10),"")</f>
        <v/>
      </c>
      <c r="AH258" s="256" t="str">
        <f>IF(S258="","",IF(S258&lt;3,リスト!$E$3,IF(S258&lt;5,リスト!$E$4,IF(S258&lt;7,リスト!$E$5,リスト!$E$6))))</f>
        <v/>
      </c>
      <c r="AI258" s="192" t="str">
        <f t="shared" si="178"/>
        <v/>
      </c>
      <c r="AJ258" s="193" t="str">
        <f t="shared" si="179"/>
        <v/>
      </c>
      <c r="AK258" s="141" t="str">
        <f t="shared" si="180"/>
        <v/>
      </c>
      <c r="AL258" s="194" t="str">
        <f>IFERROR(IF(AD258="","",IF(AE258=リスト!$C$2,"－",ROUND((3.142/4*E258^2*(N258+K258+J258+I258+H258)-3.142/4*(0.82^2*H258+(0.82^2+G258^2)/2*J258+G258^2*K258+(G258^2+E258^2)/2*N258))*(U258*V258+(R258-U258)*W258)/R258,2))),"")</f>
        <v/>
      </c>
      <c r="AM258" s="195" t="str">
        <f>IFERROR(IF(AD258="","",IF(AE258=リスト!$C$2,T258,T258+AL258)),"")</f>
        <v/>
      </c>
      <c r="AN258" s="195" t="str">
        <f>IFERROR(IF(AD258="","",IF(AE258=リスト!$C$2,3.142*E258*U258*AA258*V258*U258/2*TAN(X258/180*3.142),3.142*G258*U258*AA258*V258*U258/2*TAN(X258/180*3.142))),"")</f>
        <v/>
      </c>
      <c r="AO258" s="196" t="str">
        <f t="shared" si="183"/>
        <v/>
      </c>
      <c r="AP258" s="196" t="str">
        <f>IFERROR(IF(AE258=リスト!$C$2,(1-3.142*(E258/((E258+1)*2))^2)*(R258-(1-V258/(Z258+AC258*(W258-Z258)))*U258-(AN258+AM258)/(3.142*(Z258+AC258*(W258-Z258)))*(2/E258)^2)*100,AW258*(AX258-AY258)*100),"")</f>
        <v/>
      </c>
      <c r="AQ258" s="197" t="str">
        <f t="shared" si="184"/>
        <v/>
      </c>
      <c r="AR258" s="195" t="str">
        <f t="shared" si="185"/>
        <v/>
      </c>
      <c r="AS258" s="195" t="str">
        <f t="shared" si="186"/>
        <v/>
      </c>
      <c r="AT258" s="195" t="str">
        <f t="shared" si="187"/>
        <v/>
      </c>
      <c r="AU258" s="193" t="str">
        <f t="shared" si="188"/>
        <v/>
      </c>
      <c r="AV258" s="193" t="str">
        <f>IF(OR(AD258=リスト!$B$3,AD258=リスト!$B$5,許容浮上量&lt;AP258),AD258,リスト!$B$5)</f>
        <v/>
      </c>
      <c r="AW258" s="198" t="str">
        <f t="shared" si="189"/>
        <v/>
      </c>
      <c r="AX258" s="199" t="str">
        <f t="shared" si="190"/>
        <v/>
      </c>
      <c r="AY258" s="205" t="str">
        <f t="shared" si="191"/>
        <v/>
      </c>
      <c r="AZ258" s="204" t="str">
        <f>IF(OR(BO258=リスト!$B$3,BO258=リスト!$B$5,BO258=""),"","10^-2")</f>
        <v/>
      </c>
      <c r="BA258" s="200" t="str">
        <f>IF(OR(BO258=リスト!$B$3,BO258=リスト!$B$5,BO258=""),"",2)</f>
        <v/>
      </c>
      <c r="BB258" s="195" t="str">
        <f>IFERROR(IF(OR(BO258=リスト!$B$3,BO258=リスト!$B$5,BO258=""),"",V258*U258+(R258-U258)/2*(W258-Z258)),"")</f>
        <v/>
      </c>
      <c r="BC258" s="195" t="str">
        <f>IF(OR(BO258=リスト!$B$3,BO258=リスト!$B$5,BO258=""),"",40)</f>
        <v/>
      </c>
      <c r="BD258" s="195" t="str">
        <f t="shared" si="192"/>
        <v/>
      </c>
      <c r="BE258" s="195" t="str">
        <f t="shared" si="193"/>
        <v/>
      </c>
      <c r="BF258" s="195" t="str">
        <f t="shared" si="194"/>
        <v/>
      </c>
      <c r="BG258" s="195" t="str">
        <f>IF(OR(BO258=リスト!$B$3,BO258=リスト!$B$5,BO258=""),"",0.6)</f>
        <v/>
      </c>
      <c r="BH258" s="201" t="str">
        <f>IF(OR(BO258=リスト!$B$3,BO258=リスト!$B$5,BO258=""),"",AG258)</f>
        <v/>
      </c>
      <c r="BI258" s="195" t="str">
        <f>IF(OR(BO258=リスト!$B$3,BO258=リスト!$B$5,BO258=""),"",AM258)</f>
        <v/>
      </c>
      <c r="BJ258" s="195" t="str">
        <f>IF(OR(BO258=リスト!$B$3,BO258=リスト!$B$5,BO258=""),"",AN258)</f>
        <v/>
      </c>
      <c r="BK258" s="202" t="str">
        <f>IFERROR(IF(BM258=リスト!$C$2,(1-3.142*(E258/(2*(E258+1)))^2)*(R258-(1-AG258*V258/(Z258+AG258*BG258*(W258-Z258)))*U258-(AN258+AM258)/(3.142*(Z258+AG258*BG258*(W258-Z258)))*(2/E258)^2)*100,(AW258*(BV258-BX258)*100)),"")</f>
        <v/>
      </c>
      <c r="BL258" s="202" t="str">
        <f>IFERROR(IF(BM258=リスト!$C$2,(1-3.142*(E258/(2*(E258+1)))^2)*(R258-(1-AG258*V258/(Z258+AG258*BG258*(W258-Z258)))*U258-(AN258+BF258+AM258)/(3.142*(Z258+AG258*BG258*(W258-Z258)))*(2/E258)^2)*100,(AW258*(BV258-BW258)*100)),"")</f>
        <v/>
      </c>
      <c r="BM258" s="193" t="str">
        <f>IF(OR(BO258=リスト!$B$3,BO258=リスト!$B$5),"",AU258)</f>
        <v/>
      </c>
      <c r="BN258" s="196" t="str">
        <f>IF(OR(BO258=リスト!$B$3,BO258=リスト!$B$5),"",AF258)</f>
        <v/>
      </c>
      <c r="BO258" s="193" t="str">
        <f t="shared" si="195"/>
        <v/>
      </c>
      <c r="BP258" s="193" t="str">
        <f>IF(OR(BO258=リスト!$B$3,BO258=リスト!$B$5,BO258=""),"",IF(許容浮上量+1&lt;=BK258,リスト!$F$2,リスト!$F$3))</f>
        <v/>
      </c>
      <c r="BQ258" s="202" t="str">
        <f>IF(OR(BO258=リスト!$B$3,BO258=リスト!$B$5,BO258=""),"",20)</f>
        <v/>
      </c>
      <c r="BR258" s="195" t="str">
        <f t="shared" si="196"/>
        <v/>
      </c>
      <c r="BS258" s="195" t="str">
        <f t="shared" si="197"/>
        <v/>
      </c>
      <c r="BT258" s="198" t="str">
        <f t="shared" si="198"/>
        <v/>
      </c>
      <c r="BU258" s="198" t="str">
        <f t="shared" si="199"/>
        <v/>
      </c>
      <c r="BV258" s="198" t="str">
        <f t="shared" si="200"/>
        <v/>
      </c>
      <c r="BW258" s="198" t="str">
        <f t="shared" si="201"/>
        <v/>
      </c>
      <c r="BX258" s="205" t="str">
        <f t="shared" si="202"/>
        <v/>
      </c>
      <c r="BY258" s="206" t="str">
        <f>IFERROR(IF(CC258=リスト!$C$2,(CH258-BZ258/(100*CG258))/CI258*CJ258-AN258-AM258,(CH258-BZ258/(100*AW258))/CI258*CJ258-AN258-AM258),"")</f>
        <v/>
      </c>
      <c r="BZ258" s="196" t="str">
        <f>IF(OR(CE258=リスト!$B$3,CE258=リスト!$B$5,CF258=リスト!$F$3,CE258=""),"",許容浮上量)</f>
        <v/>
      </c>
      <c r="CA258" s="198" t="str">
        <f>IF(OR(CE258=リスト!$B$3,CE258=リスト!$B$5,CF258=リスト!$F$3,CE258=""),"",CK258)</f>
        <v/>
      </c>
      <c r="CB258" s="196" t="str">
        <f t="shared" si="203"/>
        <v/>
      </c>
      <c r="CC258" s="193" t="str">
        <f>IF(OR(CE258=リスト!$B$3,CE258=リスト!$B$5,CF258=リスト!$F$3,CE258=""),"",BM258)</f>
        <v/>
      </c>
      <c r="CD258" s="196" t="str">
        <f>IF(OR(CE258=リスト!$B$3,CE258=リスト!$B$5,CF258=リスト!$F$3,CE258=""),"",AH258)</f>
        <v/>
      </c>
      <c r="CE258" s="193" t="str">
        <f t="shared" si="181"/>
        <v/>
      </c>
      <c r="CF258" s="193" t="str">
        <f t="shared" si="182"/>
        <v/>
      </c>
      <c r="CG258" s="198" t="str">
        <f t="shared" si="204"/>
        <v/>
      </c>
      <c r="CH258" s="198" t="str">
        <f t="shared" si="205"/>
        <v/>
      </c>
      <c r="CI258" s="198" t="str">
        <f t="shared" si="206"/>
        <v/>
      </c>
      <c r="CJ258" s="198" t="str">
        <f t="shared" si="207"/>
        <v/>
      </c>
      <c r="CK258" s="205" t="str">
        <f t="shared" si="208"/>
        <v/>
      </c>
      <c r="CL258" s="204" t="str">
        <f>IF(AND(CE258=リスト!$B$4,CF258=リスト!$F$2),リスト!$B$3,CE258)</f>
        <v/>
      </c>
      <c r="CM258" s="193" t="str">
        <f>IF(CL258=リスト!$B$3,"",IF(CL258=リスト!$B$5,"("&amp;リスト!$F$3&amp;")",CF258))</f>
        <v/>
      </c>
      <c r="CN258" s="196" t="str">
        <f>IF(CL258=リスト!$B$3,"",AF258)</f>
        <v/>
      </c>
      <c r="CO258" s="196" t="str">
        <f>IF(OR(CL258=リスト!$B$3,CL258=リスト!$B$5,CL258=リスト!$B$4),"",CD258)</f>
        <v/>
      </c>
      <c r="CP258" s="196" t="str">
        <f>IF(OR(CL258=リスト!$B$3,CL258=リスト!$B$5),"",IF(CB258&lt;40,40,CB258))</f>
        <v/>
      </c>
      <c r="CQ258" s="203" t="str">
        <f>IF(CL258=リスト!$B$5,リスト!$G$2,"")</f>
        <v/>
      </c>
    </row>
    <row r="259" spans="2:95" ht="26.25" customHeight="1">
      <c r="B259" s="243">
        <v>196</v>
      </c>
      <c r="C259" s="244"/>
      <c r="D259" s="245"/>
      <c r="E259" s="246"/>
      <c r="F259" s="246"/>
      <c r="G259" s="247" t="str">
        <f>IF(AE259=リスト!$C$2,"－",IF(AE259=リスト!$C$3,1.05,""))</f>
        <v/>
      </c>
      <c r="H259" s="246"/>
      <c r="I259" s="246"/>
      <c r="J259" s="246"/>
      <c r="K259" s="246"/>
      <c r="L259" s="246"/>
      <c r="M259" s="246"/>
      <c r="N259" s="246"/>
      <c r="O259" s="246"/>
      <c r="P259" s="246"/>
      <c r="Q259" s="246"/>
      <c r="R259" s="248">
        <f t="shared" si="168"/>
        <v>0</v>
      </c>
      <c r="S259" s="247" t="str">
        <f t="shared" si="169"/>
        <v/>
      </c>
      <c r="T259" s="247"/>
      <c r="U259" s="247"/>
      <c r="V259" s="245" t="str">
        <f t="shared" si="170"/>
        <v/>
      </c>
      <c r="W259" s="245" t="str">
        <f t="shared" si="171"/>
        <v/>
      </c>
      <c r="X259" s="245" t="str">
        <f t="shared" si="172"/>
        <v/>
      </c>
      <c r="Y259" s="245" t="str">
        <f t="shared" si="173"/>
        <v/>
      </c>
      <c r="Z259" s="249" t="str">
        <f t="shared" si="174"/>
        <v/>
      </c>
      <c r="AA259" s="250" t="str">
        <f t="shared" si="175"/>
        <v/>
      </c>
      <c r="AB259" s="250" t="str">
        <f t="shared" si="176"/>
        <v/>
      </c>
      <c r="AC259" s="251" t="str">
        <f t="shared" si="177"/>
        <v/>
      </c>
      <c r="AD259" s="252" t="str">
        <f>IF(OR(C259="",D259=""),"",IF(OR(10&lt;=S259,2.2&lt;F259),リスト!$B$3,IF(OR(D259=リスト!$A$2,F259&lt;0.9,S259&lt;=1.5),リスト!$B$4,リスト!$B$2)))</f>
        <v/>
      </c>
      <c r="AE259" s="253" t="str">
        <f>IF(OR(C259="",AD259=""),"",IF(N259="",リスト!$C$2,リスト!$C$3))</f>
        <v/>
      </c>
      <c r="AF259" s="254" t="str">
        <f>IF(OR(C259="",AD259=""),"",IF(D259&lt;=リスト!$A$5,リスト!$D$2,IF(D259=リスト!$A$6,リスト!$D$3,IF(D259=リスト!$A$7,リスト!$D$4,""))))</f>
        <v/>
      </c>
      <c r="AG259" s="255" t="str" cm="1">
        <f t="array" ref="AG259">IFERROR(INDEX(加味率リスト!$A$2:$J$25,MATCH(D259&amp;AF259,加味率リスト!$A$2:$A$25&amp;加味率リスト!$B$2:$B$25,0),10),"")</f>
        <v/>
      </c>
      <c r="AH259" s="256" t="str">
        <f>IF(S259="","",IF(S259&lt;3,リスト!$E$3,IF(S259&lt;5,リスト!$E$4,IF(S259&lt;7,リスト!$E$5,リスト!$E$6))))</f>
        <v/>
      </c>
      <c r="AI259" s="192" t="str">
        <f t="shared" si="178"/>
        <v/>
      </c>
      <c r="AJ259" s="193" t="str">
        <f t="shared" si="179"/>
        <v/>
      </c>
      <c r="AK259" s="141" t="str">
        <f t="shared" si="180"/>
        <v/>
      </c>
      <c r="AL259" s="194" t="str">
        <f>IFERROR(IF(AD259="","",IF(AE259=リスト!$C$2,"－",ROUND((3.142/4*E259^2*(N259+K259+J259+I259+H259)-3.142/4*(0.82^2*H259+(0.82^2+G259^2)/2*J259+G259^2*K259+(G259^2+E259^2)/2*N259))*(U259*V259+(R259-U259)*W259)/R259,2))),"")</f>
        <v/>
      </c>
      <c r="AM259" s="195" t="str">
        <f>IFERROR(IF(AD259="","",IF(AE259=リスト!$C$2,T259,T259+AL259)),"")</f>
        <v/>
      </c>
      <c r="AN259" s="195" t="str">
        <f>IFERROR(IF(AD259="","",IF(AE259=リスト!$C$2,3.142*E259*U259*AA259*V259*U259/2*TAN(X259/180*3.142),3.142*G259*U259*AA259*V259*U259/2*TAN(X259/180*3.142))),"")</f>
        <v/>
      </c>
      <c r="AO259" s="196" t="str">
        <f t="shared" si="183"/>
        <v/>
      </c>
      <c r="AP259" s="196" t="str">
        <f>IFERROR(IF(AE259=リスト!$C$2,(1-3.142*(E259/((E259+1)*2))^2)*(R259-(1-V259/(Z259+AC259*(W259-Z259)))*U259-(AN259+AM259)/(3.142*(Z259+AC259*(W259-Z259)))*(2/E259)^2)*100,AW259*(AX259-AY259)*100),"")</f>
        <v/>
      </c>
      <c r="AQ259" s="197" t="str">
        <f t="shared" si="184"/>
        <v/>
      </c>
      <c r="AR259" s="195" t="str">
        <f t="shared" si="185"/>
        <v/>
      </c>
      <c r="AS259" s="195" t="str">
        <f t="shared" si="186"/>
        <v/>
      </c>
      <c r="AT259" s="195" t="str">
        <f t="shared" si="187"/>
        <v/>
      </c>
      <c r="AU259" s="193" t="str">
        <f t="shared" si="188"/>
        <v/>
      </c>
      <c r="AV259" s="193" t="str">
        <f>IF(OR(AD259=リスト!$B$3,AD259=リスト!$B$5,許容浮上量&lt;AP259),AD259,リスト!$B$5)</f>
        <v/>
      </c>
      <c r="AW259" s="198" t="str">
        <f t="shared" si="189"/>
        <v/>
      </c>
      <c r="AX259" s="199" t="str">
        <f t="shared" si="190"/>
        <v/>
      </c>
      <c r="AY259" s="205" t="str">
        <f t="shared" si="191"/>
        <v/>
      </c>
      <c r="AZ259" s="204" t="str">
        <f>IF(OR(BO259=リスト!$B$3,BO259=リスト!$B$5,BO259=""),"","10^-2")</f>
        <v/>
      </c>
      <c r="BA259" s="200" t="str">
        <f>IF(OR(BO259=リスト!$B$3,BO259=リスト!$B$5,BO259=""),"",2)</f>
        <v/>
      </c>
      <c r="BB259" s="195" t="str">
        <f>IFERROR(IF(OR(BO259=リスト!$B$3,BO259=リスト!$B$5,BO259=""),"",V259*U259+(R259-U259)/2*(W259-Z259)),"")</f>
        <v/>
      </c>
      <c r="BC259" s="195" t="str">
        <f>IF(OR(BO259=リスト!$B$3,BO259=リスト!$B$5,BO259=""),"",40)</f>
        <v/>
      </c>
      <c r="BD259" s="195" t="str">
        <f t="shared" si="192"/>
        <v/>
      </c>
      <c r="BE259" s="195" t="str">
        <f t="shared" si="193"/>
        <v/>
      </c>
      <c r="BF259" s="195" t="str">
        <f t="shared" si="194"/>
        <v/>
      </c>
      <c r="BG259" s="195" t="str">
        <f>IF(OR(BO259=リスト!$B$3,BO259=リスト!$B$5,BO259=""),"",0.6)</f>
        <v/>
      </c>
      <c r="BH259" s="201" t="str">
        <f>IF(OR(BO259=リスト!$B$3,BO259=リスト!$B$5,BO259=""),"",AG259)</f>
        <v/>
      </c>
      <c r="BI259" s="195" t="str">
        <f>IF(OR(BO259=リスト!$B$3,BO259=リスト!$B$5,BO259=""),"",AM259)</f>
        <v/>
      </c>
      <c r="BJ259" s="195" t="str">
        <f>IF(OR(BO259=リスト!$B$3,BO259=リスト!$B$5,BO259=""),"",AN259)</f>
        <v/>
      </c>
      <c r="BK259" s="202" t="str">
        <f>IFERROR(IF(BM259=リスト!$C$2,(1-3.142*(E259/(2*(E259+1)))^2)*(R259-(1-AG259*V259/(Z259+AG259*BG259*(W259-Z259)))*U259-(AN259+AM259)/(3.142*(Z259+AG259*BG259*(W259-Z259)))*(2/E259)^2)*100,(AW259*(BV259-BX259)*100)),"")</f>
        <v/>
      </c>
      <c r="BL259" s="202" t="str">
        <f>IFERROR(IF(BM259=リスト!$C$2,(1-3.142*(E259/(2*(E259+1)))^2)*(R259-(1-AG259*V259/(Z259+AG259*BG259*(W259-Z259)))*U259-(AN259+BF259+AM259)/(3.142*(Z259+AG259*BG259*(W259-Z259)))*(2/E259)^2)*100,(AW259*(BV259-BW259)*100)),"")</f>
        <v/>
      </c>
      <c r="BM259" s="193" t="str">
        <f>IF(OR(BO259=リスト!$B$3,BO259=リスト!$B$5),"",AU259)</f>
        <v/>
      </c>
      <c r="BN259" s="196" t="str">
        <f>IF(OR(BO259=リスト!$B$3,BO259=リスト!$B$5),"",AF259)</f>
        <v/>
      </c>
      <c r="BO259" s="193" t="str">
        <f t="shared" si="195"/>
        <v/>
      </c>
      <c r="BP259" s="193" t="str">
        <f>IF(OR(BO259=リスト!$B$3,BO259=リスト!$B$5,BO259=""),"",IF(許容浮上量+1&lt;=BK259,リスト!$F$2,リスト!$F$3))</f>
        <v/>
      </c>
      <c r="BQ259" s="202" t="str">
        <f>IF(OR(BO259=リスト!$B$3,BO259=リスト!$B$5,BO259=""),"",20)</f>
        <v/>
      </c>
      <c r="BR259" s="195" t="str">
        <f t="shared" si="196"/>
        <v/>
      </c>
      <c r="BS259" s="195" t="str">
        <f t="shared" si="197"/>
        <v/>
      </c>
      <c r="BT259" s="198" t="str">
        <f t="shared" si="198"/>
        <v/>
      </c>
      <c r="BU259" s="198" t="str">
        <f t="shared" si="199"/>
        <v/>
      </c>
      <c r="BV259" s="198" t="str">
        <f t="shared" si="200"/>
        <v/>
      </c>
      <c r="BW259" s="198" t="str">
        <f t="shared" si="201"/>
        <v/>
      </c>
      <c r="BX259" s="205" t="str">
        <f t="shared" si="202"/>
        <v/>
      </c>
      <c r="BY259" s="206" t="str">
        <f>IFERROR(IF(CC259=リスト!$C$2,(CH259-BZ259/(100*CG259))/CI259*CJ259-AN259-AM259,(CH259-BZ259/(100*AW259))/CI259*CJ259-AN259-AM259),"")</f>
        <v/>
      </c>
      <c r="BZ259" s="196" t="str">
        <f>IF(OR(CE259=リスト!$B$3,CE259=リスト!$B$5,CF259=リスト!$F$3,CE259=""),"",許容浮上量)</f>
        <v/>
      </c>
      <c r="CA259" s="198" t="str">
        <f>IF(OR(CE259=リスト!$B$3,CE259=リスト!$B$5,CF259=リスト!$F$3,CE259=""),"",CK259)</f>
        <v/>
      </c>
      <c r="CB259" s="196" t="str">
        <f t="shared" si="203"/>
        <v/>
      </c>
      <c r="CC259" s="193" t="str">
        <f>IF(OR(CE259=リスト!$B$3,CE259=リスト!$B$5,CF259=リスト!$F$3,CE259=""),"",BM259)</f>
        <v/>
      </c>
      <c r="CD259" s="196" t="str">
        <f>IF(OR(CE259=リスト!$B$3,CE259=リスト!$B$5,CF259=リスト!$F$3,CE259=""),"",AH259)</f>
        <v/>
      </c>
      <c r="CE259" s="193" t="str">
        <f t="shared" si="181"/>
        <v/>
      </c>
      <c r="CF259" s="193" t="str">
        <f t="shared" si="182"/>
        <v/>
      </c>
      <c r="CG259" s="198" t="str">
        <f t="shared" si="204"/>
        <v/>
      </c>
      <c r="CH259" s="198" t="str">
        <f t="shared" si="205"/>
        <v/>
      </c>
      <c r="CI259" s="198" t="str">
        <f t="shared" si="206"/>
        <v/>
      </c>
      <c r="CJ259" s="198" t="str">
        <f t="shared" si="207"/>
        <v/>
      </c>
      <c r="CK259" s="205" t="str">
        <f t="shared" si="208"/>
        <v/>
      </c>
      <c r="CL259" s="204" t="str">
        <f>IF(AND(CE259=リスト!$B$4,CF259=リスト!$F$2),リスト!$B$3,CE259)</f>
        <v/>
      </c>
      <c r="CM259" s="193" t="str">
        <f>IF(CL259=リスト!$B$3,"",IF(CL259=リスト!$B$5,"("&amp;リスト!$F$3&amp;")",CF259))</f>
        <v/>
      </c>
      <c r="CN259" s="196" t="str">
        <f>IF(CL259=リスト!$B$3,"",AF259)</f>
        <v/>
      </c>
      <c r="CO259" s="196" t="str">
        <f>IF(OR(CL259=リスト!$B$3,CL259=リスト!$B$5,CL259=リスト!$B$4),"",CD259)</f>
        <v/>
      </c>
      <c r="CP259" s="196" t="str">
        <f>IF(OR(CL259=リスト!$B$3,CL259=リスト!$B$5),"",IF(CB259&lt;40,40,CB259))</f>
        <v/>
      </c>
      <c r="CQ259" s="203" t="str">
        <f>IF(CL259=リスト!$B$5,リスト!$G$2,"")</f>
        <v/>
      </c>
    </row>
    <row r="260" spans="2:95" ht="26.25" customHeight="1">
      <c r="B260" s="243">
        <v>197</v>
      </c>
      <c r="C260" s="244"/>
      <c r="D260" s="245"/>
      <c r="E260" s="246"/>
      <c r="F260" s="246"/>
      <c r="G260" s="247" t="str">
        <f>IF(AE260=リスト!$C$2,"－",IF(AE260=リスト!$C$3,1.05,""))</f>
        <v/>
      </c>
      <c r="H260" s="246"/>
      <c r="I260" s="246"/>
      <c r="J260" s="246"/>
      <c r="K260" s="246"/>
      <c r="L260" s="246"/>
      <c r="M260" s="246"/>
      <c r="N260" s="246"/>
      <c r="O260" s="246"/>
      <c r="P260" s="246"/>
      <c r="Q260" s="246"/>
      <c r="R260" s="248">
        <f t="shared" si="168"/>
        <v>0</v>
      </c>
      <c r="S260" s="247" t="str">
        <f t="shared" si="169"/>
        <v/>
      </c>
      <c r="T260" s="247"/>
      <c r="U260" s="247"/>
      <c r="V260" s="245" t="str">
        <f t="shared" si="170"/>
        <v/>
      </c>
      <c r="W260" s="245" t="str">
        <f t="shared" si="171"/>
        <v/>
      </c>
      <c r="X260" s="245" t="str">
        <f t="shared" si="172"/>
        <v/>
      </c>
      <c r="Y260" s="245" t="str">
        <f t="shared" si="173"/>
        <v/>
      </c>
      <c r="Z260" s="249" t="str">
        <f t="shared" si="174"/>
        <v/>
      </c>
      <c r="AA260" s="250" t="str">
        <f t="shared" si="175"/>
        <v/>
      </c>
      <c r="AB260" s="250" t="str">
        <f t="shared" si="176"/>
        <v/>
      </c>
      <c r="AC260" s="251" t="str">
        <f t="shared" si="177"/>
        <v/>
      </c>
      <c r="AD260" s="252" t="str">
        <f>IF(OR(C260="",D260=""),"",IF(OR(10&lt;=S260,2.2&lt;F260),リスト!$B$3,IF(OR(D260=リスト!$A$2,F260&lt;0.9,S260&lt;=1.5),リスト!$B$4,リスト!$B$2)))</f>
        <v/>
      </c>
      <c r="AE260" s="253" t="str">
        <f>IF(OR(C260="",AD260=""),"",IF(N260="",リスト!$C$2,リスト!$C$3))</f>
        <v/>
      </c>
      <c r="AF260" s="254" t="str">
        <f>IF(OR(C260="",AD260=""),"",IF(D260&lt;=リスト!$A$5,リスト!$D$2,IF(D260=リスト!$A$6,リスト!$D$3,IF(D260=リスト!$A$7,リスト!$D$4,""))))</f>
        <v/>
      </c>
      <c r="AG260" s="255" t="str" cm="1">
        <f t="array" ref="AG260">IFERROR(INDEX(加味率リスト!$A$2:$J$25,MATCH(D260&amp;AF260,加味率リスト!$A$2:$A$25&amp;加味率リスト!$B$2:$B$25,0),10),"")</f>
        <v/>
      </c>
      <c r="AH260" s="256" t="str">
        <f>IF(S260="","",IF(S260&lt;3,リスト!$E$3,IF(S260&lt;5,リスト!$E$4,IF(S260&lt;7,リスト!$E$5,リスト!$E$6))))</f>
        <v/>
      </c>
      <c r="AI260" s="192" t="str">
        <f t="shared" si="178"/>
        <v/>
      </c>
      <c r="AJ260" s="193" t="str">
        <f t="shared" si="179"/>
        <v/>
      </c>
      <c r="AK260" s="141" t="str">
        <f t="shared" si="180"/>
        <v/>
      </c>
      <c r="AL260" s="194" t="str">
        <f>IFERROR(IF(AD260="","",IF(AE260=リスト!$C$2,"－",ROUND((3.142/4*E260^2*(N260+K260+J260+I260+H260)-3.142/4*(0.82^2*H260+(0.82^2+G260^2)/2*J260+G260^2*K260+(G260^2+E260^2)/2*N260))*(U260*V260+(R260-U260)*W260)/R260,2))),"")</f>
        <v/>
      </c>
      <c r="AM260" s="195" t="str">
        <f>IFERROR(IF(AD260="","",IF(AE260=リスト!$C$2,T260,T260+AL260)),"")</f>
        <v/>
      </c>
      <c r="AN260" s="195" t="str">
        <f>IFERROR(IF(AD260="","",IF(AE260=リスト!$C$2,3.142*E260*U260*AA260*V260*U260/2*TAN(X260/180*3.142),3.142*G260*U260*AA260*V260*U260/2*TAN(X260/180*3.142))),"")</f>
        <v/>
      </c>
      <c r="AO260" s="196" t="str">
        <f t="shared" si="183"/>
        <v/>
      </c>
      <c r="AP260" s="196" t="str">
        <f>IFERROR(IF(AE260=リスト!$C$2,(1-3.142*(E260/((E260+1)*2))^2)*(R260-(1-V260/(Z260+AC260*(W260-Z260)))*U260-(AN260+AM260)/(3.142*(Z260+AC260*(W260-Z260)))*(2/E260)^2)*100,AW260*(AX260-AY260)*100),"")</f>
        <v/>
      </c>
      <c r="AQ260" s="197" t="str">
        <f t="shared" si="184"/>
        <v/>
      </c>
      <c r="AR260" s="195" t="str">
        <f t="shared" si="185"/>
        <v/>
      </c>
      <c r="AS260" s="195" t="str">
        <f t="shared" si="186"/>
        <v/>
      </c>
      <c r="AT260" s="195" t="str">
        <f t="shared" si="187"/>
        <v/>
      </c>
      <c r="AU260" s="193" t="str">
        <f t="shared" si="188"/>
        <v/>
      </c>
      <c r="AV260" s="193" t="str">
        <f>IF(OR(AD260=リスト!$B$3,AD260=リスト!$B$5,許容浮上量&lt;AP260),AD260,リスト!$B$5)</f>
        <v/>
      </c>
      <c r="AW260" s="198" t="str">
        <f t="shared" si="189"/>
        <v/>
      </c>
      <c r="AX260" s="199" t="str">
        <f t="shared" si="190"/>
        <v/>
      </c>
      <c r="AY260" s="205" t="str">
        <f t="shared" si="191"/>
        <v/>
      </c>
      <c r="AZ260" s="204" t="str">
        <f>IF(OR(BO260=リスト!$B$3,BO260=リスト!$B$5,BO260=""),"","10^-2")</f>
        <v/>
      </c>
      <c r="BA260" s="200" t="str">
        <f>IF(OR(BO260=リスト!$B$3,BO260=リスト!$B$5,BO260=""),"",2)</f>
        <v/>
      </c>
      <c r="BB260" s="195" t="str">
        <f>IFERROR(IF(OR(BO260=リスト!$B$3,BO260=リスト!$B$5,BO260=""),"",V260*U260+(R260-U260)/2*(W260-Z260)),"")</f>
        <v/>
      </c>
      <c r="BC260" s="195" t="str">
        <f>IF(OR(BO260=リスト!$B$3,BO260=リスト!$B$5,BO260=""),"",40)</f>
        <v/>
      </c>
      <c r="BD260" s="195" t="str">
        <f t="shared" si="192"/>
        <v/>
      </c>
      <c r="BE260" s="195" t="str">
        <f t="shared" si="193"/>
        <v/>
      </c>
      <c r="BF260" s="195" t="str">
        <f t="shared" si="194"/>
        <v/>
      </c>
      <c r="BG260" s="195" t="str">
        <f>IF(OR(BO260=リスト!$B$3,BO260=リスト!$B$5,BO260=""),"",0.6)</f>
        <v/>
      </c>
      <c r="BH260" s="201" t="str">
        <f>IF(OR(BO260=リスト!$B$3,BO260=リスト!$B$5,BO260=""),"",AG260)</f>
        <v/>
      </c>
      <c r="BI260" s="195" t="str">
        <f>IF(OR(BO260=リスト!$B$3,BO260=リスト!$B$5,BO260=""),"",AM260)</f>
        <v/>
      </c>
      <c r="BJ260" s="195" t="str">
        <f>IF(OR(BO260=リスト!$B$3,BO260=リスト!$B$5,BO260=""),"",AN260)</f>
        <v/>
      </c>
      <c r="BK260" s="202" t="str">
        <f>IFERROR(IF(BM260=リスト!$C$2,(1-3.142*(E260/(2*(E260+1)))^2)*(R260-(1-AG260*V260/(Z260+AG260*BG260*(W260-Z260)))*U260-(AN260+AM260)/(3.142*(Z260+AG260*BG260*(W260-Z260)))*(2/E260)^2)*100,(AW260*(BV260-BX260)*100)),"")</f>
        <v/>
      </c>
      <c r="BL260" s="202" t="str">
        <f>IFERROR(IF(BM260=リスト!$C$2,(1-3.142*(E260/(2*(E260+1)))^2)*(R260-(1-AG260*V260/(Z260+AG260*BG260*(W260-Z260)))*U260-(AN260+BF260+AM260)/(3.142*(Z260+AG260*BG260*(W260-Z260)))*(2/E260)^2)*100,(AW260*(BV260-BW260)*100)),"")</f>
        <v/>
      </c>
      <c r="BM260" s="193" t="str">
        <f>IF(OR(BO260=リスト!$B$3,BO260=リスト!$B$5),"",AU260)</f>
        <v/>
      </c>
      <c r="BN260" s="196" t="str">
        <f>IF(OR(BO260=リスト!$B$3,BO260=リスト!$B$5),"",AF260)</f>
        <v/>
      </c>
      <c r="BO260" s="193" t="str">
        <f t="shared" si="195"/>
        <v/>
      </c>
      <c r="BP260" s="193" t="str">
        <f>IF(OR(BO260=リスト!$B$3,BO260=リスト!$B$5,BO260=""),"",IF(許容浮上量+1&lt;=BK260,リスト!$F$2,リスト!$F$3))</f>
        <v/>
      </c>
      <c r="BQ260" s="202" t="str">
        <f>IF(OR(BO260=リスト!$B$3,BO260=リスト!$B$5,BO260=""),"",20)</f>
        <v/>
      </c>
      <c r="BR260" s="195" t="str">
        <f t="shared" si="196"/>
        <v/>
      </c>
      <c r="BS260" s="195" t="str">
        <f t="shared" si="197"/>
        <v/>
      </c>
      <c r="BT260" s="198" t="str">
        <f t="shared" si="198"/>
        <v/>
      </c>
      <c r="BU260" s="198" t="str">
        <f t="shared" si="199"/>
        <v/>
      </c>
      <c r="BV260" s="198" t="str">
        <f t="shared" si="200"/>
        <v/>
      </c>
      <c r="BW260" s="198" t="str">
        <f t="shared" si="201"/>
        <v/>
      </c>
      <c r="BX260" s="205" t="str">
        <f t="shared" si="202"/>
        <v/>
      </c>
      <c r="BY260" s="206" t="str">
        <f>IFERROR(IF(CC260=リスト!$C$2,(CH260-BZ260/(100*CG260))/CI260*CJ260-AN260-AM260,(CH260-BZ260/(100*AW260))/CI260*CJ260-AN260-AM260),"")</f>
        <v/>
      </c>
      <c r="BZ260" s="196" t="str">
        <f>IF(OR(CE260=リスト!$B$3,CE260=リスト!$B$5,CF260=リスト!$F$3,CE260=""),"",許容浮上量)</f>
        <v/>
      </c>
      <c r="CA260" s="198" t="str">
        <f>IF(OR(CE260=リスト!$B$3,CE260=リスト!$B$5,CF260=リスト!$F$3,CE260=""),"",CK260)</f>
        <v/>
      </c>
      <c r="CB260" s="196" t="str">
        <f t="shared" si="203"/>
        <v/>
      </c>
      <c r="CC260" s="193" t="str">
        <f>IF(OR(CE260=リスト!$B$3,CE260=リスト!$B$5,CF260=リスト!$F$3,CE260=""),"",BM260)</f>
        <v/>
      </c>
      <c r="CD260" s="196" t="str">
        <f>IF(OR(CE260=リスト!$B$3,CE260=リスト!$B$5,CF260=リスト!$F$3,CE260=""),"",AH260)</f>
        <v/>
      </c>
      <c r="CE260" s="193" t="str">
        <f t="shared" si="181"/>
        <v/>
      </c>
      <c r="CF260" s="193" t="str">
        <f t="shared" si="182"/>
        <v/>
      </c>
      <c r="CG260" s="198" t="str">
        <f t="shared" si="204"/>
        <v/>
      </c>
      <c r="CH260" s="198" t="str">
        <f t="shared" si="205"/>
        <v/>
      </c>
      <c r="CI260" s="198" t="str">
        <f t="shared" si="206"/>
        <v/>
      </c>
      <c r="CJ260" s="198" t="str">
        <f t="shared" si="207"/>
        <v/>
      </c>
      <c r="CK260" s="205" t="str">
        <f t="shared" si="208"/>
        <v/>
      </c>
      <c r="CL260" s="204" t="str">
        <f>IF(AND(CE260=リスト!$B$4,CF260=リスト!$F$2),リスト!$B$3,CE260)</f>
        <v/>
      </c>
      <c r="CM260" s="193" t="str">
        <f>IF(CL260=リスト!$B$3,"",IF(CL260=リスト!$B$5,"("&amp;リスト!$F$3&amp;")",CF260))</f>
        <v/>
      </c>
      <c r="CN260" s="196" t="str">
        <f>IF(CL260=リスト!$B$3,"",AF260)</f>
        <v/>
      </c>
      <c r="CO260" s="196" t="str">
        <f>IF(OR(CL260=リスト!$B$3,CL260=リスト!$B$5,CL260=リスト!$B$4),"",CD260)</f>
        <v/>
      </c>
      <c r="CP260" s="196" t="str">
        <f>IF(OR(CL260=リスト!$B$3,CL260=リスト!$B$5),"",IF(CB260&lt;40,40,CB260))</f>
        <v/>
      </c>
      <c r="CQ260" s="203" t="str">
        <f>IF(CL260=リスト!$B$5,リスト!$G$2,"")</f>
        <v/>
      </c>
    </row>
    <row r="261" spans="2:95" ht="26.25" customHeight="1">
      <c r="B261" s="243">
        <v>198</v>
      </c>
      <c r="C261" s="244"/>
      <c r="D261" s="245"/>
      <c r="E261" s="246"/>
      <c r="F261" s="246"/>
      <c r="G261" s="247" t="str">
        <f>IF(AE261=リスト!$C$2,"－",IF(AE261=リスト!$C$3,1.05,""))</f>
        <v/>
      </c>
      <c r="H261" s="246"/>
      <c r="I261" s="246"/>
      <c r="J261" s="246"/>
      <c r="K261" s="246"/>
      <c r="L261" s="246"/>
      <c r="M261" s="246"/>
      <c r="N261" s="246"/>
      <c r="O261" s="246"/>
      <c r="P261" s="246"/>
      <c r="Q261" s="246"/>
      <c r="R261" s="248">
        <f t="shared" si="168"/>
        <v>0</v>
      </c>
      <c r="S261" s="247" t="str">
        <f t="shared" si="169"/>
        <v/>
      </c>
      <c r="T261" s="247"/>
      <c r="U261" s="247"/>
      <c r="V261" s="245" t="str">
        <f t="shared" si="170"/>
        <v/>
      </c>
      <c r="W261" s="245" t="str">
        <f t="shared" si="171"/>
        <v/>
      </c>
      <c r="X261" s="245" t="str">
        <f t="shared" si="172"/>
        <v/>
      </c>
      <c r="Y261" s="245" t="str">
        <f t="shared" si="173"/>
        <v/>
      </c>
      <c r="Z261" s="249" t="str">
        <f t="shared" si="174"/>
        <v/>
      </c>
      <c r="AA261" s="250" t="str">
        <f t="shared" si="175"/>
        <v/>
      </c>
      <c r="AB261" s="250" t="str">
        <f t="shared" si="176"/>
        <v/>
      </c>
      <c r="AC261" s="251" t="str">
        <f t="shared" si="177"/>
        <v/>
      </c>
      <c r="AD261" s="252" t="str">
        <f>IF(OR(C261="",D261=""),"",IF(OR(10&lt;=S261,2.2&lt;F261),リスト!$B$3,IF(OR(D261=リスト!$A$2,F261&lt;0.9,S261&lt;=1.5),リスト!$B$4,リスト!$B$2)))</f>
        <v/>
      </c>
      <c r="AE261" s="253" t="str">
        <f>IF(OR(C261="",AD261=""),"",IF(N261="",リスト!$C$2,リスト!$C$3))</f>
        <v/>
      </c>
      <c r="AF261" s="254" t="str">
        <f>IF(OR(C261="",AD261=""),"",IF(D261&lt;=リスト!$A$5,リスト!$D$2,IF(D261=リスト!$A$6,リスト!$D$3,IF(D261=リスト!$A$7,リスト!$D$4,""))))</f>
        <v/>
      </c>
      <c r="AG261" s="255" t="str" cm="1">
        <f t="array" ref="AG261">IFERROR(INDEX(加味率リスト!$A$2:$J$25,MATCH(D261&amp;AF261,加味率リスト!$A$2:$A$25&amp;加味率リスト!$B$2:$B$25,0),10),"")</f>
        <v/>
      </c>
      <c r="AH261" s="256" t="str">
        <f>IF(S261="","",IF(S261&lt;3,リスト!$E$3,IF(S261&lt;5,リスト!$E$4,IF(S261&lt;7,リスト!$E$5,リスト!$E$6))))</f>
        <v/>
      </c>
      <c r="AI261" s="192" t="str">
        <f t="shared" si="178"/>
        <v/>
      </c>
      <c r="AJ261" s="193" t="str">
        <f t="shared" si="179"/>
        <v/>
      </c>
      <c r="AK261" s="141" t="str">
        <f t="shared" si="180"/>
        <v/>
      </c>
      <c r="AL261" s="194" t="str">
        <f>IFERROR(IF(AD261="","",IF(AE261=リスト!$C$2,"－",ROUND((3.142/4*E261^2*(N261+K261+J261+I261+H261)-3.142/4*(0.82^2*H261+(0.82^2+G261^2)/2*J261+G261^2*K261+(G261^2+E261^2)/2*N261))*(U261*V261+(R261-U261)*W261)/R261,2))),"")</f>
        <v/>
      </c>
      <c r="AM261" s="195" t="str">
        <f>IFERROR(IF(AD261="","",IF(AE261=リスト!$C$2,T261,T261+AL261)),"")</f>
        <v/>
      </c>
      <c r="AN261" s="195" t="str">
        <f>IFERROR(IF(AD261="","",IF(AE261=リスト!$C$2,3.142*E261*U261*AA261*V261*U261/2*TAN(X261/180*3.142),3.142*G261*U261*AA261*V261*U261/2*TAN(X261/180*3.142))),"")</f>
        <v/>
      </c>
      <c r="AO261" s="196" t="str">
        <f t="shared" si="183"/>
        <v/>
      </c>
      <c r="AP261" s="196" t="str">
        <f>IFERROR(IF(AE261=リスト!$C$2,(1-3.142*(E261/((E261+1)*2))^2)*(R261-(1-V261/(Z261+AC261*(W261-Z261)))*U261-(AN261+AM261)/(3.142*(Z261+AC261*(W261-Z261)))*(2/E261)^2)*100,AW261*(AX261-AY261)*100),"")</f>
        <v/>
      </c>
      <c r="AQ261" s="197" t="str">
        <f t="shared" si="184"/>
        <v/>
      </c>
      <c r="AR261" s="195" t="str">
        <f t="shared" si="185"/>
        <v/>
      </c>
      <c r="AS261" s="195" t="str">
        <f t="shared" si="186"/>
        <v/>
      </c>
      <c r="AT261" s="195" t="str">
        <f t="shared" si="187"/>
        <v/>
      </c>
      <c r="AU261" s="193" t="str">
        <f t="shared" si="188"/>
        <v/>
      </c>
      <c r="AV261" s="193" t="str">
        <f>IF(OR(AD261=リスト!$B$3,AD261=リスト!$B$5,許容浮上量&lt;AP261),AD261,リスト!$B$5)</f>
        <v/>
      </c>
      <c r="AW261" s="198" t="str">
        <f t="shared" si="189"/>
        <v/>
      </c>
      <c r="AX261" s="199" t="str">
        <f t="shared" si="190"/>
        <v/>
      </c>
      <c r="AY261" s="205" t="str">
        <f t="shared" si="191"/>
        <v/>
      </c>
      <c r="AZ261" s="204" t="str">
        <f>IF(OR(BO261=リスト!$B$3,BO261=リスト!$B$5,BO261=""),"","10^-2")</f>
        <v/>
      </c>
      <c r="BA261" s="200" t="str">
        <f>IF(OR(BO261=リスト!$B$3,BO261=リスト!$B$5,BO261=""),"",2)</f>
        <v/>
      </c>
      <c r="BB261" s="195" t="str">
        <f>IFERROR(IF(OR(BO261=リスト!$B$3,BO261=リスト!$B$5,BO261=""),"",V261*U261+(R261-U261)/2*(W261-Z261)),"")</f>
        <v/>
      </c>
      <c r="BC261" s="195" t="str">
        <f>IF(OR(BO261=リスト!$B$3,BO261=リスト!$B$5,BO261=""),"",40)</f>
        <v/>
      </c>
      <c r="BD261" s="195" t="str">
        <f t="shared" si="192"/>
        <v/>
      </c>
      <c r="BE261" s="195" t="str">
        <f t="shared" si="193"/>
        <v/>
      </c>
      <c r="BF261" s="195" t="str">
        <f t="shared" si="194"/>
        <v/>
      </c>
      <c r="BG261" s="195" t="str">
        <f>IF(OR(BO261=リスト!$B$3,BO261=リスト!$B$5,BO261=""),"",0.6)</f>
        <v/>
      </c>
      <c r="BH261" s="201" t="str">
        <f>IF(OR(BO261=リスト!$B$3,BO261=リスト!$B$5,BO261=""),"",AG261)</f>
        <v/>
      </c>
      <c r="BI261" s="195" t="str">
        <f>IF(OR(BO261=リスト!$B$3,BO261=リスト!$B$5,BO261=""),"",AM261)</f>
        <v/>
      </c>
      <c r="BJ261" s="195" t="str">
        <f>IF(OR(BO261=リスト!$B$3,BO261=リスト!$B$5,BO261=""),"",AN261)</f>
        <v/>
      </c>
      <c r="BK261" s="202" t="str">
        <f>IFERROR(IF(BM261=リスト!$C$2,(1-3.142*(E261/(2*(E261+1)))^2)*(R261-(1-AG261*V261/(Z261+AG261*BG261*(W261-Z261)))*U261-(AN261+AM261)/(3.142*(Z261+AG261*BG261*(W261-Z261)))*(2/E261)^2)*100,(AW261*(BV261-BX261)*100)),"")</f>
        <v/>
      </c>
      <c r="BL261" s="202" t="str">
        <f>IFERROR(IF(BM261=リスト!$C$2,(1-3.142*(E261/(2*(E261+1)))^2)*(R261-(1-AG261*V261/(Z261+AG261*BG261*(W261-Z261)))*U261-(AN261+BF261+AM261)/(3.142*(Z261+AG261*BG261*(W261-Z261)))*(2/E261)^2)*100,(AW261*(BV261-BW261)*100)),"")</f>
        <v/>
      </c>
      <c r="BM261" s="193" t="str">
        <f>IF(OR(BO261=リスト!$B$3,BO261=リスト!$B$5),"",AU261)</f>
        <v/>
      </c>
      <c r="BN261" s="196" t="str">
        <f>IF(OR(BO261=リスト!$B$3,BO261=リスト!$B$5),"",AF261)</f>
        <v/>
      </c>
      <c r="BO261" s="193" t="str">
        <f t="shared" si="195"/>
        <v/>
      </c>
      <c r="BP261" s="193" t="str">
        <f>IF(OR(BO261=リスト!$B$3,BO261=リスト!$B$5,BO261=""),"",IF(許容浮上量+1&lt;=BK261,リスト!$F$2,リスト!$F$3))</f>
        <v/>
      </c>
      <c r="BQ261" s="202" t="str">
        <f>IF(OR(BO261=リスト!$B$3,BO261=リスト!$B$5,BO261=""),"",20)</f>
        <v/>
      </c>
      <c r="BR261" s="195" t="str">
        <f t="shared" si="196"/>
        <v/>
      </c>
      <c r="BS261" s="195" t="str">
        <f t="shared" si="197"/>
        <v/>
      </c>
      <c r="BT261" s="198" t="str">
        <f t="shared" si="198"/>
        <v/>
      </c>
      <c r="BU261" s="198" t="str">
        <f t="shared" si="199"/>
        <v/>
      </c>
      <c r="BV261" s="198" t="str">
        <f t="shared" si="200"/>
        <v/>
      </c>
      <c r="BW261" s="198" t="str">
        <f t="shared" si="201"/>
        <v/>
      </c>
      <c r="BX261" s="205" t="str">
        <f t="shared" si="202"/>
        <v/>
      </c>
      <c r="BY261" s="206" t="str">
        <f>IFERROR(IF(CC261=リスト!$C$2,(CH261-BZ261/(100*CG261))/CI261*CJ261-AN261-AM261,(CH261-BZ261/(100*AW261))/CI261*CJ261-AN261-AM261),"")</f>
        <v/>
      </c>
      <c r="BZ261" s="196" t="str">
        <f>IF(OR(CE261=リスト!$B$3,CE261=リスト!$B$5,CF261=リスト!$F$3,CE261=""),"",許容浮上量)</f>
        <v/>
      </c>
      <c r="CA261" s="198" t="str">
        <f>IF(OR(CE261=リスト!$B$3,CE261=リスト!$B$5,CF261=リスト!$F$3,CE261=""),"",CK261)</f>
        <v/>
      </c>
      <c r="CB261" s="196" t="str">
        <f t="shared" si="203"/>
        <v/>
      </c>
      <c r="CC261" s="193" t="str">
        <f>IF(OR(CE261=リスト!$B$3,CE261=リスト!$B$5,CF261=リスト!$F$3,CE261=""),"",BM261)</f>
        <v/>
      </c>
      <c r="CD261" s="196" t="str">
        <f>IF(OR(CE261=リスト!$B$3,CE261=リスト!$B$5,CF261=リスト!$F$3,CE261=""),"",AH261)</f>
        <v/>
      </c>
      <c r="CE261" s="193" t="str">
        <f t="shared" si="181"/>
        <v/>
      </c>
      <c r="CF261" s="193" t="str">
        <f t="shared" si="182"/>
        <v/>
      </c>
      <c r="CG261" s="198" t="str">
        <f t="shared" si="204"/>
        <v/>
      </c>
      <c r="CH261" s="198" t="str">
        <f t="shared" si="205"/>
        <v/>
      </c>
      <c r="CI261" s="198" t="str">
        <f t="shared" si="206"/>
        <v/>
      </c>
      <c r="CJ261" s="198" t="str">
        <f t="shared" si="207"/>
        <v/>
      </c>
      <c r="CK261" s="205" t="str">
        <f t="shared" si="208"/>
        <v/>
      </c>
      <c r="CL261" s="204" t="str">
        <f>IF(AND(CE261=リスト!$B$4,CF261=リスト!$F$2),リスト!$B$3,CE261)</f>
        <v/>
      </c>
      <c r="CM261" s="193" t="str">
        <f>IF(CL261=リスト!$B$3,"",IF(CL261=リスト!$B$5,"("&amp;リスト!$F$3&amp;")",CF261))</f>
        <v/>
      </c>
      <c r="CN261" s="196" t="str">
        <f>IF(CL261=リスト!$B$3,"",AF261)</f>
        <v/>
      </c>
      <c r="CO261" s="196" t="str">
        <f>IF(OR(CL261=リスト!$B$3,CL261=リスト!$B$5,CL261=リスト!$B$4),"",CD261)</f>
        <v/>
      </c>
      <c r="CP261" s="196" t="str">
        <f>IF(OR(CL261=リスト!$B$3,CL261=リスト!$B$5),"",IF(CB261&lt;40,40,CB261))</f>
        <v/>
      </c>
      <c r="CQ261" s="203" t="str">
        <f>IF(CL261=リスト!$B$5,リスト!$G$2,"")</f>
        <v/>
      </c>
    </row>
    <row r="262" spans="2:95" ht="26.25" customHeight="1">
      <c r="B262" s="243">
        <v>199</v>
      </c>
      <c r="C262" s="244"/>
      <c r="D262" s="245"/>
      <c r="E262" s="246"/>
      <c r="F262" s="246"/>
      <c r="G262" s="247" t="str">
        <f>IF(AE262=リスト!$C$2,"－",IF(AE262=リスト!$C$3,1.05,""))</f>
        <v/>
      </c>
      <c r="H262" s="246"/>
      <c r="I262" s="246"/>
      <c r="J262" s="246"/>
      <c r="K262" s="246"/>
      <c r="L262" s="246"/>
      <c r="M262" s="246"/>
      <c r="N262" s="246"/>
      <c r="O262" s="246"/>
      <c r="P262" s="246"/>
      <c r="Q262" s="246"/>
      <c r="R262" s="248">
        <f t="shared" si="168"/>
        <v>0</v>
      </c>
      <c r="S262" s="247" t="str">
        <f t="shared" si="169"/>
        <v/>
      </c>
      <c r="T262" s="247"/>
      <c r="U262" s="247"/>
      <c r="V262" s="245" t="str">
        <f t="shared" si="170"/>
        <v/>
      </c>
      <c r="W262" s="245" t="str">
        <f t="shared" si="171"/>
        <v/>
      </c>
      <c r="X262" s="245" t="str">
        <f t="shared" si="172"/>
        <v/>
      </c>
      <c r="Y262" s="245" t="str">
        <f t="shared" si="173"/>
        <v/>
      </c>
      <c r="Z262" s="249" t="str">
        <f t="shared" si="174"/>
        <v/>
      </c>
      <c r="AA262" s="250" t="str">
        <f t="shared" si="175"/>
        <v/>
      </c>
      <c r="AB262" s="250" t="str">
        <f t="shared" si="176"/>
        <v/>
      </c>
      <c r="AC262" s="251" t="str">
        <f t="shared" si="177"/>
        <v/>
      </c>
      <c r="AD262" s="252" t="str">
        <f>IF(OR(C262="",D262=""),"",IF(OR(10&lt;=S262,2.2&lt;F262),リスト!$B$3,IF(OR(D262=リスト!$A$2,F262&lt;0.9,S262&lt;=1.5),リスト!$B$4,リスト!$B$2)))</f>
        <v/>
      </c>
      <c r="AE262" s="253" t="str">
        <f>IF(OR(C262="",AD262=""),"",IF(N262="",リスト!$C$2,リスト!$C$3))</f>
        <v/>
      </c>
      <c r="AF262" s="254" t="str">
        <f>IF(OR(C262="",AD262=""),"",IF(D262&lt;=リスト!$A$5,リスト!$D$2,IF(D262=リスト!$A$6,リスト!$D$3,IF(D262=リスト!$A$7,リスト!$D$4,""))))</f>
        <v/>
      </c>
      <c r="AG262" s="255" t="str" cm="1">
        <f t="array" ref="AG262">IFERROR(INDEX(加味率リスト!$A$2:$J$25,MATCH(D262&amp;AF262,加味率リスト!$A$2:$A$25&amp;加味率リスト!$B$2:$B$25,0),10),"")</f>
        <v/>
      </c>
      <c r="AH262" s="256" t="str">
        <f>IF(S262="","",IF(S262&lt;3,リスト!$E$3,IF(S262&lt;5,リスト!$E$4,IF(S262&lt;7,リスト!$E$5,リスト!$E$6))))</f>
        <v/>
      </c>
      <c r="AI262" s="192" t="str">
        <f t="shared" si="178"/>
        <v/>
      </c>
      <c r="AJ262" s="193" t="str">
        <f t="shared" si="179"/>
        <v/>
      </c>
      <c r="AK262" s="141" t="str">
        <f t="shared" si="180"/>
        <v/>
      </c>
      <c r="AL262" s="194" t="str">
        <f>IFERROR(IF(AD262="","",IF(AE262=リスト!$C$2,"－",ROUND((3.142/4*E262^2*(N262+K262+J262+I262+H262)-3.142/4*(0.82^2*H262+(0.82^2+G262^2)/2*J262+G262^2*K262+(G262^2+E262^2)/2*N262))*(U262*V262+(R262-U262)*W262)/R262,2))),"")</f>
        <v/>
      </c>
      <c r="AM262" s="195" t="str">
        <f>IFERROR(IF(AD262="","",IF(AE262=リスト!$C$2,T262,T262+AL262)),"")</f>
        <v/>
      </c>
      <c r="AN262" s="195" t="str">
        <f>IFERROR(IF(AD262="","",IF(AE262=リスト!$C$2,3.142*E262*U262*AA262*V262*U262/2*TAN(X262/180*3.142),3.142*G262*U262*AA262*V262*U262/2*TAN(X262/180*3.142))),"")</f>
        <v/>
      </c>
      <c r="AO262" s="196" t="str">
        <f t="shared" si="183"/>
        <v/>
      </c>
      <c r="AP262" s="196" t="str">
        <f>IFERROR(IF(AE262=リスト!$C$2,(1-3.142*(E262/((E262+1)*2))^2)*(R262-(1-V262/(Z262+AC262*(W262-Z262)))*U262-(AN262+AM262)/(3.142*(Z262+AC262*(W262-Z262)))*(2/E262)^2)*100,AW262*(AX262-AY262)*100),"")</f>
        <v/>
      </c>
      <c r="AQ262" s="197" t="str">
        <f t="shared" si="184"/>
        <v/>
      </c>
      <c r="AR262" s="195" t="str">
        <f t="shared" si="185"/>
        <v/>
      </c>
      <c r="AS262" s="195" t="str">
        <f t="shared" si="186"/>
        <v/>
      </c>
      <c r="AT262" s="195" t="str">
        <f t="shared" si="187"/>
        <v/>
      </c>
      <c r="AU262" s="193" t="str">
        <f t="shared" si="188"/>
        <v/>
      </c>
      <c r="AV262" s="193" t="str">
        <f>IF(OR(AD262=リスト!$B$3,AD262=リスト!$B$5,許容浮上量&lt;AP262),AD262,リスト!$B$5)</f>
        <v/>
      </c>
      <c r="AW262" s="198" t="str">
        <f t="shared" si="189"/>
        <v/>
      </c>
      <c r="AX262" s="199" t="str">
        <f t="shared" si="190"/>
        <v/>
      </c>
      <c r="AY262" s="205" t="str">
        <f t="shared" si="191"/>
        <v/>
      </c>
      <c r="AZ262" s="204" t="str">
        <f>IF(OR(BO262=リスト!$B$3,BO262=リスト!$B$5,BO262=""),"","10^-2")</f>
        <v/>
      </c>
      <c r="BA262" s="200" t="str">
        <f>IF(OR(BO262=リスト!$B$3,BO262=リスト!$B$5,BO262=""),"",2)</f>
        <v/>
      </c>
      <c r="BB262" s="195" t="str">
        <f>IFERROR(IF(OR(BO262=リスト!$B$3,BO262=リスト!$B$5,BO262=""),"",V262*U262+(R262-U262)/2*(W262-Z262)),"")</f>
        <v/>
      </c>
      <c r="BC262" s="195" t="str">
        <f>IF(OR(BO262=リスト!$B$3,BO262=リスト!$B$5,BO262=""),"",40)</f>
        <v/>
      </c>
      <c r="BD262" s="195" t="str">
        <f t="shared" si="192"/>
        <v/>
      </c>
      <c r="BE262" s="195" t="str">
        <f t="shared" si="193"/>
        <v/>
      </c>
      <c r="BF262" s="195" t="str">
        <f t="shared" si="194"/>
        <v/>
      </c>
      <c r="BG262" s="195" t="str">
        <f>IF(OR(BO262=リスト!$B$3,BO262=リスト!$B$5,BO262=""),"",0.6)</f>
        <v/>
      </c>
      <c r="BH262" s="201" t="str">
        <f>IF(OR(BO262=リスト!$B$3,BO262=リスト!$B$5,BO262=""),"",AG262)</f>
        <v/>
      </c>
      <c r="BI262" s="195" t="str">
        <f>IF(OR(BO262=リスト!$B$3,BO262=リスト!$B$5,BO262=""),"",AM262)</f>
        <v/>
      </c>
      <c r="BJ262" s="195" t="str">
        <f>IF(OR(BO262=リスト!$B$3,BO262=リスト!$B$5,BO262=""),"",AN262)</f>
        <v/>
      </c>
      <c r="BK262" s="202" t="str">
        <f>IFERROR(IF(BM262=リスト!$C$2,(1-3.142*(E262/(2*(E262+1)))^2)*(R262-(1-AG262*V262/(Z262+AG262*BG262*(W262-Z262)))*U262-(AN262+AM262)/(3.142*(Z262+AG262*BG262*(W262-Z262)))*(2/E262)^2)*100,(AW262*(BV262-BX262)*100)),"")</f>
        <v/>
      </c>
      <c r="BL262" s="202" t="str">
        <f>IFERROR(IF(BM262=リスト!$C$2,(1-3.142*(E262/(2*(E262+1)))^2)*(R262-(1-AG262*V262/(Z262+AG262*BG262*(W262-Z262)))*U262-(AN262+BF262+AM262)/(3.142*(Z262+AG262*BG262*(W262-Z262)))*(2/E262)^2)*100,(AW262*(BV262-BW262)*100)),"")</f>
        <v/>
      </c>
      <c r="BM262" s="193" t="str">
        <f>IF(OR(BO262=リスト!$B$3,BO262=リスト!$B$5),"",AU262)</f>
        <v/>
      </c>
      <c r="BN262" s="196" t="str">
        <f>IF(OR(BO262=リスト!$B$3,BO262=リスト!$B$5),"",AF262)</f>
        <v/>
      </c>
      <c r="BO262" s="193" t="str">
        <f t="shared" si="195"/>
        <v/>
      </c>
      <c r="BP262" s="193" t="str">
        <f>IF(OR(BO262=リスト!$B$3,BO262=リスト!$B$5,BO262=""),"",IF(許容浮上量+1&lt;=BK262,リスト!$F$2,リスト!$F$3))</f>
        <v/>
      </c>
      <c r="BQ262" s="202" t="str">
        <f>IF(OR(BO262=リスト!$B$3,BO262=リスト!$B$5,BO262=""),"",20)</f>
        <v/>
      </c>
      <c r="BR262" s="195" t="str">
        <f t="shared" si="196"/>
        <v/>
      </c>
      <c r="BS262" s="195" t="str">
        <f t="shared" si="197"/>
        <v/>
      </c>
      <c r="BT262" s="198" t="str">
        <f t="shared" si="198"/>
        <v/>
      </c>
      <c r="BU262" s="198" t="str">
        <f t="shared" si="199"/>
        <v/>
      </c>
      <c r="BV262" s="198" t="str">
        <f t="shared" si="200"/>
        <v/>
      </c>
      <c r="BW262" s="198" t="str">
        <f t="shared" si="201"/>
        <v/>
      </c>
      <c r="BX262" s="205" t="str">
        <f t="shared" si="202"/>
        <v/>
      </c>
      <c r="BY262" s="206" t="str">
        <f>IFERROR(IF(CC262=リスト!$C$2,(CH262-BZ262/(100*CG262))/CI262*CJ262-AN262-AM262,(CH262-BZ262/(100*AW262))/CI262*CJ262-AN262-AM262),"")</f>
        <v/>
      </c>
      <c r="BZ262" s="196" t="str">
        <f>IF(OR(CE262=リスト!$B$3,CE262=リスト!$B$5,CF262=リスト!$F$3,CE262=""),"",許容浮上量)</f>
        <v/>
      </c>
      <c r="CA262" s="198" t="str">
        <f>IF(OR(CE262=リスト!$B$3,CE262=リスト!$B$5,CF262=リスト!$F$3,CE262=""),"",CK262)</f>
        <v/>
      </c>
      <c r="CB262" s="196" t="str">
        <f t="shared" si="203"/>
        <v/>
      </c>
      <c r="CC262" s="193" t="str">
        <f>IF(OR(CE262=リスト!$B$3,CE262=リスト!$B$5,CF262=リスト!$F$3,CE262=""),"",BM262)</f>
        <v/>
      </c>
      <c r="CD262" s="196" t="str">
        <f>IF(OR(CE262=リスト!$B$3,CE262=リスト!$B$5,CF262=リスト!$F$3,CE262=""),"",AH262)</f>
        <v/>
      </c>
      <c r="CE262" s="193" t="str">
        <f t="shared" si="181"/>
        <v/>
      </c>
      <c r="CF262" s="193" t="str">
        <f t="shared" si="182"/>
        <v/>
      </c>
      <c r="CG262" s="198" t="str">
        <f t="shared" si="204"/>
        <v/>
      </c>
      <c r="CH262" s="198" t="str">
        <f t="shared" si="205"/>
        <v/>
      </c>
      <c r="CI262" s="198" t="str">
        <f t="shared" si="206"/>
        <v/>
      </c>
      <c r="CJ262" s="198" t="str">
        <f t="shared" si="207"/>
        <v/>
      </c>
      <c r="CK262" s="205" t="str">
        <f t="shared" si="208"/>
        <v/>
      </c>
      <c r="CL262" s="204" t="str">
        <f>IF(AND(CE262=リスト!$B$4,CF262=リスト!$F$2),リスト!$B$3,CE262)</f>
        <v/>
      </c>
      <c r="CM262" s="193" t="str">
        <f>IF(CL262=リスト!$B$3,"",IF(CL262=リスト!$B$5,"("&amp;リスト!$F$3&amp;")",CF262))</f>
        <v/>
      </c>
      <c r="CN262" s="196" t="str">
        <f>IF(CL262=リスト!$B$3,"",AF262)</f>
        <v/>
      </c>
      <c r="CO262" s="196" t="str">
        <f>IF(OR(CL262=リスト!$B$3,CL262=リスト!$B$5,CL262=リスト!$B$4),"",CD262)</f>
        <v/>
      </c>
      <c r="CP262" s="196" t="str">
        <f>IF(OR(CL262=リスト!$B$3,CL262=リスト!$B$5),"",IF(CB262&lt;40,40,CB262))</f>
        <v/>
      </c>
      <c r="CQ262" s="203" t="str">
        <f>IF(CL262=リスト!$B$5,リスト!$G$2,"")</f>
        <v/>
      </c>
    </row>
    <row r="263" spans="2:95" ht="26.25" customHeight="1">
      <c r="B263" s="257">
        <v>200</v>
      </c>
      <c r="C263" s="258"/>
      <c r="D263" s="259"/>
      <c r="E263" s="260"/>
      <c r="F263" s="260"/>
      <c r="G263" s="247" t="str">
        <f>IF(AE263=リスト!$C$2,"－",IF(AE263=リスト!$C$3,1.05,""))</f>
        <v/>
      </c>
      <c r="H263" s="260"/>
      <c r="I263" s="260"/>
      <c r="J263" s="260"/>
      <c r="K263" s="260"/>
      <c r="L263" s="260"/>
      <c r="M263" s="260"/>
      <c r="N263" s="260"/>
      <c r="O263" s="260"/>
      <c r="P263" s="260"/>
      <c r="Q263" s="260"/>
      <c r="R263" s="261">
        <f t="shared" si="168"/>
        <v>0</v>
      </c>
      <c r="S263" s="262" t="str">
        <f t="shared" si="169"/>
        <v/>
      </c>
      <c r="T263" s="262"/>
      <c r="U263" s="262"/>
      <c r="V263" s="259" t="str">
        <f t="shared" si="170"/>
        <v/>
      </c>
      <c r="W263" s="259" t="str">
        <f t="shared" si="171"/>
        <v/>
      </c>
      <c r="X263" s="259" t="str">
        <f t="shared" si="172"/>
        <v/>
      </c>
      <c r="Y263" s="259" t="str">
        <f t="shared" si="173"/>
        <v/>
      </c>
      <c r="Z263" s="249" t="str">
        <f t="shared" si="174"/>
        <v/>
      </c>
      <c r="AA263" s="250" t="str">
        <f t="shared" si="175"/>
        <v/>
      </c>
      <c r="AB263" s="250" t="str">
        <f t="shared" si="176"/>
        <v/>
      </c>
      <c r="AC263" s="251" t="str">
        <f t="shared" si="177"/>
        <v/>
      </c>
      <c r="AD263" s="252" t="str">
        <f>IF(OR(C263="",D263=""),"",IF(OR(10&lt;=S263,2.2&lt;F263),リスト!$B$3,IF(OR(D263=リスト!$A$2,F263&lt;0.9,S263&lt;=1.5),リスト!$B$4,リスト!$B$2)))</f>
        <v/>
      </c>
      <c r="AE263" s="263" t="str">
        <f>IF(OR(C263="",AD263=""),"",IF(N263="",リスト!$C$2,リスト!$C$3))</f>
        <v/>
      </c>
      <c r="AF263" s="254" t="str">
        <f>IF(OR(C263="",AD263=""),"",IF(D263&lt;=リスト!$A$5,リスト!$D$2,IF(D263=リスト!$A$6,リスト!$D$3,IF(D263=リスト!$A$7,リスト!$D$4,""))))</f>
        <v/>
      </c>
      <c r="AG263" s="255" t="str" cm="1">
        <f t="array" ref="AG263">IFERROR(INDEX(加味率リスト!$A$2:$J$25,MATCH(D263&amp;AF263,加味率リスト!$A$2:$A$25&amp;加味率リスト!$B$2:$B$25,0),10),"")</f>
        <v/>
      </c>
      <c r="AH263" s="264" t="str">
        <f>IF(S263="","",IF(S263&lt;3,リスト!$E$3,IF(S263&lt;5,リスト!$E$4,IF(S263&lt;7,リスト!$E$5,リスト!$E$6))))</f>
        <v/>
      </c>
      <c r="AI263" s="192" t="str">
        <f t="shared" si="178"/>
        <v/>
      </c>
      <c r="AJ263" s="193" t="str">
        <f t="shared" si="179"/>
        <v/>
      </c>
      <c r="AK263" s="141" t="str">
        <f t="shared" si="180"/>
        <v/>
      </c>
      <c r="AL263" s="194" t="str">
        <f>IFERROR(IF(AD263="","",IF(AE263=リスト!$C$2,"－",ROUND((3.142/4*E263^2*(N263+K263+J263+I263+H263)-3.142/4*(0.82^2*H263+(0.82^2+G263^2)/2*J263+G263^2*K263+(G263^2+E263^2)/2*N263))*(U263*V263+(R263-U263)*W263)/R263,2))),"")</f>
        <v/>
      </c>
      <c r="AM263" s="195" t="str">
        <f>IFERROR(IF(AD263="","",IF(AE263=リスト!$C$2,T263,T263+AL263)),"")</f>
        <v/>
      </c>
      <c r="AN263" s="195" t="str">
        <f>IFERROR(IF(AD263="","",IF(AE263=リスト!$C$2,3.142*E263*U263*AA263*V263*U263/2*TAN(X263/180*3.142),3.142*G263*U263*AA263*V263*U263/2*TAN(X263/180*3.142))),"")</f>
        <v/>
      </c>
      <c r="AO263" s="196" t="str">
        <f t="shared" si="183"/>
        <v/>
      </c>
      <c r="AP263" s="196" t="str">
        <f>IFERROR(IF(AE263=リスト!$C$2,(1-3.142*(E263/((E263+1)*2))^2)*(R263-(1-V263/(Z263+AC263*(W263-Z263)))*U263-(AN263+AM263)/(3.142*(Z263+AC263*(W263-Z263)))*(2/E263)^2)*100,AW263*(AX263-AY263)*100),"")</f>
        <v/>
      </c>
      <c r="AQ263" s="197" t="str">
        <f t="shared" si="184"/>
        <v/>
      </c>
      <c r="AR263" s="195" t="str">
        <f t="shared" si="185"/>
        <v/>
      </c>
      <c r="AS263" s="195" t="str">
        <f t="shared" si="186"/>
        <v/>
      </c>
      <c r="AT263" s="195" t="str">
        <f t="shared" si="187"/>
        <v/>
      </c>
      <c r="AU263" s="193" t="str">
        <f t="shared" si="188"/>
        <v/>
      </c>
      <c r="AV263" s="193" t="str">
        <f>IF(OR(AD263=リスト!$B$3,AD263=リスト!$B$5,許容浮上量&lt;AP263),AD263,リスト!$B$5)</f>
        <v/>
      </c>
      <c r="AW263" s="198" t="str">
        <f t="shared" si="189"/>
        <v/>
      </c>
      <c r="AX263" s="199" t="str">
        <f t="shared" si="190"/>
        <v/>
      </c>
      <c r="AY263" s="205" t="str">
        <f t="shared" si="191"/>
        <v/>
      </c>
      <c r="AZ263" s="204" t="str">
        <f>IF(OR(BO263=リスト!$B$3,BO263=リスト!$B$5,BO263=""),"","10^-2")</f>
        <v/>
      </c>
      <c r="BA263" s="200" t="str">
        <f>IF(OR(BO263=リスト!$B$3,BO263=リスト!$B$5,BO263=""),"",2)</f>
        <v/>
      </c>
      <c r="BB263" s="195" t="str">
        <f>IFERROR(IF(OR(BO263=リスト!$B$3,BO263=リスト!$B$5,BO263=""),"",V263*U263+(R263-U263)/2*(W263-Z263)),"")</f>
        <v/>
      </c>
      <c r="BC263" s="195" t="str">
        <f>IF(OR(BO263=リスト!$B$3,BO263=リスト!$B$5,BO263=""),"",40)</f>
        <v/>
      </c>
      <c r="BD263" s="195" t="str">
        <f t="shared" si="192"/>
        <v/>
      </c>
      <c r="BE263" s="195" t="str">
        <f t="shared" si="193"/>
        <v/>
      </c>
      <c r="BF263" s="195" t="str">
        <f t="shared" si="194"/>
        <v/>
      </c>
      <c r="BG263" s="195" t="str">
        <f>IF(OR(BO263=リスト!$B$3,BO263=リスト!$B$5,BO263=""),"",0.6)</f>
        <v/>
      </c>
      <c r="BH263" s="201" t="str">
        <f>IF(OR(BO263=リスト!$B$3,BO263=リスト!$B$5,BO263=""),"",AG263)</f>
        <v/>
      </c>
      <c r="BI263" s="195" t="str">
        <f>IF(OR(BO263=リスト!$B$3,BO263=リスト!$B$5,BO263=""),"",AM263)</f>
        <v/>
      </c>
      <c r="BJ263" s="195" t="str">
        <f>IF(OR(BO263=リスト!$B$3,BO263=リスト!$B$5,BO263=""),"",AN263)</f>
        <v/>
      </c>
      <c r="BK263" s="202" t="str">
        <f>IFERROR(IF(BM263=リスト!$C$2,(1-3.142*(E263/(2*(E263+1)))^2)*(R263-(1-AG263*V263/(Z263+AG263*BG263*(W263-Z263)))*U263-(AN263+AM263)/(3.142*(Z263+AG263*BG263*(W263-Z263)))*(2/E263)^2)*100,(AW263*(BV263-BX263)*100)),"")</f>
        <v/>
      </c>
      <c r="BL263" s="202" t="str">
        <f>IFERROR(IF(BM263=リスト!$C$2,(1-3.142*(E263/(2*(E263+1)))^2)*(R263-(1-AG263*V263/(Z263+AG263*BG263*(W263-Z263)))*U263-(AN263+BF263+AM263)/(3.142*(Z263+AG263*BG263*(W263-Z263)))*(2/E263)^2)*100,(AW263*(BV263-BW263)*100)),"")</f>
        <v/>
      </c>
      <c r="BM263" s="193" t="str">
        <f>IF(OR(BO263=リスト!$B$3,BO263=リスト!$B$5),"",AU263)</f>
        <v/>
      </c>
      <c r="BN263" s="196" t="str">
        <f>IF(OR(BO263=リスト!$B$3,BO263=リスト!$B$5),"",AF263)</f>
        <v/>
      </c>
      <c r="BO263" s="193" t="str">
        <f t="shared" si="195"/>
        <v/>
      </c>
      <c r="BP263" s="193" t="str">
        <f>IF(OR(BO263=リスト!$B$3,BO263=リスト!$B$5,BO263=""),"",IF(許容浮上量+1&lt;=BK263,リスト!$F$2,リスト!$F$3))</f>
        <v/>
      </c>
      <c r="BQ263" s="202" t="str">
        <f>IF(OR(BO263=リスト!$B$3,BO263=リスト!$B$5,BO263=""),"",20)</f>
        <v/>
      </c>
      <c r="BR263" s="195" t="str">
        <f t="shared" si="196"/>
        <v/>
      </c>
      <c r="BS263" s="195" t="str">
        <f t="shared" si="197"/>
        <v/>
      </c>
      <c r="BT263" s="198" t="str">
        <f t="shared" si="198"/>
        <v/>
      </c>
      <c r="BU263" s="198" t="str">
        <f t="shared" si="199"/>
        <v/>
      </c>
      <c r="BV263" s="198" t="str">
        <f t="shared" si="200"/>
        <v/>
      </c>
      <c r="BW263" s="198" t="str">
        <f t="shared" si="201"/>
        <v/>
      </c>
      <c r="BX263" s="205" t="str">
        <f t="shared" si="202"/>
        <v/>
      </c>
      <c r="BY263" s="206" t="str">
        <f>IFERROR(IF(CC263=リスト!$C$2,(CH263-BZ263/(100*CG263))/CI263*CJ263-AN263-AM263,(CH263-BZ263/(100*AW263))/CI263*CJ263-AN263-AM263),"")</f>
        <v/>
      </c>
      <c r="BZ263" s="196" t="str">
        <f>IF(OR(CE263=リスト!$B$3,CE263=リスト!$B$5,CF263=リスト!$F$3,CE263=""),"",許容浮上量)</f>
        <v/>
      </c>
      <c r="CA263" s="198" t="str">
        <f>IF(OR(CE263=リスト!$B$3,CE263=リスト!$B$5,CF263=リスト!$F$3,CE263=""),"",CK263)</f>
        <v/>
      </c>
      <c r="CB263" s="196" t="str">
        <f t="shared" si="203"/>
        <v/>
      </c>
      <c r="CC263" s="193" t="str">
        <f>IF(OR(CE263=リスト!$B$3,CE263=リスト!$B$5,CF263=リスト!$F$3,CE263=""),"",BM263)</f>
        <v/>
      </c>
      <c r="CD263" s="196" t="str">
        <f>IF(OR(CE263=リスト!$B$3,CE263=リスト!$B$5,CF263=リスト!$F$3,CE263=""),"",AH263)</f>
        <v/>
      </c>
      <c r="CE263" s="193" t="str">
        <f t="shared" si="181"/>
        <v/>
      </c>
      <c r="CF263" s="193" t="str">
        <f t="shared" si="182"/>
        <v/>
      </c>
      <c r="CG263" s="198" t="str">
        <f t="shared" si="204"/>
        <v/>
      </c>
      <c r="CH263" s="198" t="str">
        <f t="shared" si="205"/>
        <v/>
      </c>
      <c r="CI263" s="198" t="str">
        <f t="shared" si="206"/>
        <v/>
      </c>
      <c r="CJ263" s="198" t="str">
        <f t="shared" si="207"/>
        <v/>
      </c>
      <c r="CK263" s="205" t="str">
        <f t="shared" si="208"/>
        <v/>
      </c>
      <c r="CL263" s="204" t="str">
        <f>IF(AND(CE263=リスト!$B$4,CF263=リスト!$F$2),リスト!$B$3,CE263)</f>
        <v/>
      </c>
      <c r="CM263" s="193" t="str">
        <f>IF(CL263=リスト!$B$3,"",IF(CL263=リスト!$B$5,"("&amp;リスト!$F$3&amp;")",CF263))</f>
        <v/>
      </c>
      <c r="CN263" s="196" t="str">
        <f>IF(CL263=リスト!$B$3,"",AF263)</f>
        <v/>
      </c>
      <c r="CO263" s="196" t="str">
        <f>IF(OR(CL263=リスト!$B$3,CL263=リスト!$B$5,CL263=リスト!$B$4),"",CD263)</f>
        <v/>
      </c>
      <c r="CP263" s="196" t="str">
        <f>IF(OR(CL263=リスト!$B$3,CL263=リスト!$B$5),"",IF(CB263&lt;40,40,CB263))</f>
        <v/>
      </c>
      <c r="CQ263" s="203" t="str">
        <f>IF(CL263=リスト!$B$5,リスト!$G$2,"")</f>
        <v/>
      </c>
    </row>
    <row r="264" spans="2:95" ht="26.25" customHeight="1">
      <c r="B264" s="243">
        <v>201</v>
      </c>
      <c r="C264" s="244"/>
      <c r="D264" s="245"/>
      <c r="E264" s="246"/>
      <c r="F264" s="246"/>
      <c r="G264" s="247" t="str">
        <f>IF(AE264=リスト!$C$2,"－",IF(AE264=リスト!$C$3,1.05,""))</f>
        <v/>
      </c>
      <c r="H264" s="246"/>
      <c r="I264" s="246"/>
      <c r="J264" s="246"/>
      <c r="K264" s="246"/>
      <c r="L264" s="246"/>
      <c r="M264" s="246"/>
      <c r="N264" s="246"/>
      <c r="O264" s="246"/>
      <c r="P264" s="246"/>
      <c r="Q264" s="246"/>
      <c r="R264" s="248">
        <f t="shared" ref="R264:R327" si="209">SUM(H264:Q264)</f>
        <v>0</v>
      </c>
      <c r="S264" s="247" t="str">
        <f t="shared" ref="S264:S327" si="210">IF(R264=0,"",R264-0.2)</f>
        <v/>
      </c>
      <c r="T264" s="247"/>
      <c r="U264" s="247"/>
      <c r="V264" s="245" t="str">
        <f t="shared" ref="V264:V327" si="211">IF(OR(C264="",AD264=""),"",18)</f>
        <v/>
      </c>
      <c r="W264" s="245" t="str">
        <f t="shared" ref="W264:W327" si="212">IF(OR(C264="",AD264=""),"",19)</f>
        <v/>
      </c>
      <c r="X264" s="245" t="str">
        <f t="shared" ref="X264:X327" si="213">IF(OR(C264="",AD264=""),"",30)</f>
        <v/>
      </c>
      <c r="Y264" s="245" t="str">
        <f t="shared" ref="Y264:Y327" si="214">IF(OR(C264="",AD264=""),"",30)</f>
        <v/>
      </c>
      <c r="Z264" s="249" t="str">
        <f t="shared" ref="Z264:Z327" si="215">IF(OR(C264="",AD264=""),"",10)</f>
        <v/>
      </c>
      <c r="AA264" s="250" t="str">
        <f t="shared" ref="AA264:AA327" si="216">IF(OR(C264="",AD264=""),"",0.5)</f>
        <v/>
      </c>
      <c r="AB264" s="250" t="str">
        <f t="shared" ref="AB264:AB327" si="217">IF(OR(C264="",AD264=""),"",1)</f>
        <v/>
      </c>
      <c r="AC264" s="251" t="str">
        <f t="shared" ref="AC264:AC327" si="218">IF(OR(C264="",AD264=""),"",1)</f>
        <v/>
      </c>
      <c r="AD264" s="252" t="str">
        <f>IF(OR(C264="",D264=""),"",IF(OR(10&lt;=S264,2.2&lt;F264),リスト!$B$3,IF(OR(D264=リスト!$A$2,F264&lt;0.9,S264&lt;=1.5),リスト!$B$4,リスト!$B$2)))</f>
        <v/>
      </c>
      <c r="AE264" s="253" t="str">
        <f>IF(OR(C264="",AD264=""),"",IF(N264="",リスト!$C$2,リスト!$C$3))</f>
        <v/>
      </c>
      <c r="AF264" s="254" t="str">
        <f>IF(OR(C264="",AD264=""),"",IF(D264&lt;=リスト!$A$5,リスト!$D$2,IF(D264=リスト!$A$6,リスト!$D$3,IF(D264=リスト!$A$7,リスト!$D$4,""))))</f>
        <v/>
      </c>
      <c r="AG264" s="255" t="str" cm="1">
        <f t="array" ref="AG264">IFERROR(INDEX(加味率リスト!$A$2:$J$25,MATCH(D264&amp;AF264,加味率リスト!$A$2:$A$25&amp;加味率リスト!$B$2:$B$25,0),10),"")</f>
        <v/>
      </c>
      <c r="AH264" s="256" t="str">
        <f>IF(S264="","",IF(S264&lt;3,リスト!$E$3,IF(S264&lt;5,リスト!$E$4,IF(S264&lt;7,リスト!$E$5,リスト!$E$6))))</f>
        <v/>
      </c>
      <c r="AI264" s="192" t="str">
        <f t="shared" si="178"/>
        <v/>
      </c>
      <c r="AJ264" s="193" t="str">
        <f t="shared" si="179"/>
        <v/>
      </c>
      <c r="AK264" s="141" t="str">
        <f t="shared" si="180"/>
        <v/>
      </c>
      <c r="AL264" s="194" t="str">
        <f>IFERROR(IF(AD264="","",IF(AE264=リスト!$C$2,"－",ROUND((3.142/4*E264^2*(N264+K264+J264+I264+H264)-3.142/4*(0.82^2*H264+(0.82^2+G264^2)/2*J264+G264^2*K264+(G264^2+E264^2)/2*N264))*(U264*V264+(R264-U264)*W264)/R264,2))),"")</f>
        <v/>
      </c>
      <c r="AM264" s="195" t="str">
        <f>IFERROR(IF(AD264="","",IF(AE264=リスト!$C$2,T264,T264+AL264)),"")</f>
        <v/>
      </c>
      <c r="AN264" s="195" t="str">
        <f>IFERROR(IF(AD264="","",IF(AE264=リスト!$C$2,3.142*E264*U264*AA264*V264*U264/2*TAN(X264/180*3.142),3.142*G264*U264*AA264*V264*U264/2*TAN(X264/180*3.142))),"")</f>
        <v/>
      </c>
      <c r="AO264" s="196" t="str">
        <f t="shared" ref="AO264:AO327" si="219">IF(AD264="","",0)</f>
        <v/>
      </c>
      <c r="AP264" s="196" t="str">
        <f>IFERROR(IF(AE264=リスト!$C$2,(1-3.142*(E264/((E264+1)*2))^2)*(R264-(1-V264/(Z264+AC264*(W264-Z264)))*U264-(AN264+AM264)/(3.142*(Z264+AC264*(W264-Z264)))*(2/E264)^2)*100,AW264*(AX264-AY264)*100),"")</f>
        <v/>
      </c>
      <c r="AQ264" s="197" t="str">
        <f t="shared" ref="AQ264:AQ327" si="220">IFERROR(IF(AD264="","",3.142*(E264/2)^2/((E264+1)^2-3.142*(E264/2)^2)),"")</f>
        <v/>
      </c>
      <c r="AR264" s="195" t="str">
        <f t="shared" ref="AR264:AR327" si="221">IFERROR(Z264*(R264-U264-(AP264/100)-AQ264),"")</f>
        <v/>
      </c>
      <c r="AS264" s="195" t="str">
        <f t="shared" ref="AS264:AS327" si="222">IFERROR(V264*U264+(W264-Z264)*(R264-U264-(AP264/100)-AQ264),"")</f>
        <v/>
      </c>
      <c r="AT264" s="195" t="str">
        <f t="shared" ref="AT264:AT327" si="223">IFERROR(3.14*(E264/2)^2*(AR264+AS264),"")</f>
        <v/>
      </c>
      <c r="AU264" s="193" t="str">
        <f t="shared" ref="AU264:AU327" si="224">IF(AD264="","",AE264)</f>
        <v/>
      </c>
      <c r="AV264" s="193" t="str">
        <f>IF(OR(AD264=リスト!$B$3,AD264=リスト!$B$5,許容浮上量&lt;AP264),AD264,リスト!$B$5)</f>
        <v/>
      </c>
      <c r="AW264" s="198" t="str">
        <f t="shared" ref="AW264:AW327" si="225">IFERROR(((E264+1)^2-3.142*(G264/2)^2)/((E264+1)^2-3.142*((G264/2)^2-(E264/2)^2)),"")</f>
        <v/>
      </c>
      <c r="AX264" s="199" t="str">
        <f t="shared" ref="AX264:AX327" si="226">IFERROR(R264-(1-V264/(Z264+AC264*(W264-Z264)))*U264,"")</f>
        <v/>
      </c>
      <c r="AY264" s="205" t="str">
        <f t="shared" ref="AY264:AY327" si="227">IFERROR((AN264+AO264+AM264)/((Z264+AC264*(W264-Z264))*3.142)*(2/E264)^2,"")</f>
        <v/>
      </c>
      <c r="AZ264" s="204" t="str">
        <f>IF(OR(BO264=リスト!$B$3,BO264=リスト!$B$5,BO264=""),"","10^-2")</f>
        <v/>
      </c>
      <c r="BA264" s="200" t="str">
        <f>IF(OR(BO264=リスト!$B$3,BO264=リスト!$B$5,BO264=""),"",2)</f>
        <v/>
      </c>
      <c r="BB264" s="195" t="str">
        <f>IFERROR(IF(OR(BO264=リスト!$B$3,BO264=リスト!$B$5,BO264=""),"",V264*U264+(R264-U264)/2*(W264-Z264)),"")</f>
        <v/>
      </c>
      <c r="BC264" s="195" t="str">
        <f>IF(OR(BO264=リスト!$B$3,BO264=リスト!$B$5,BO264=""),"",40)</f>
        <v/>
      </c>
      <c r="BD264" s="195" t="str">
        <f t="shared" ref="BD264:BD327" si="228">IFERROR((BR264-BU264)/(BR264-BS264)*100,"")</f>
        <v/>
      </c>
      <c r="BE264" s="195" t="str">
        <f t="shared" ref="BE264:BE327" si="229">IFERROR(0.41*LN(BD264)-1.42,"")</f>
        <v/>
      </c>
      <c r="BF264" s="195" t="str">
        <f t="shared" ref="BF264:BF327" si="230">IFERROR(3.142*E264*(R264-U264)*AB264*BB264*BE264,"")</f>
        <v/>
      </c>
      <c r="BG264" s="195" t="str">
        <f>IF(OR(BO264=リスト!$B$3,BO264=リスト!$B$5,BO264=""),"",0.6)</f>
        <v/>
      </c>
      <c r="BH264" s="201" t="str">
        <f>IF(OR(BO264=リスト!$B$3,BO264=リスト!$B$5,BO264=""),"",AG264)</f>
        <v/>
      </c>
      <c r="BI264" s="195" t="str">
        <f>IF(OR(BO264=リスト!$B$3,BO264=リスト!$B$5,BO264=""),"",AM264)</f>
        <v/>
      </c>
      <c r="BJ264" s="195" t="str">
        <f>IF(OR(BO264=リスト!$B$3,BO264=リスト!$B$5,BO264=""),"",AN264)</f>
        <v/>
      </c>
      <c r="BK264" s="202" t="str">
        <f>IFERROR(IF(BM264=リスト!$C$2,(1-3.142*(E264/(2*(E264+1)))^2)*(R264-(1-AG264*V264/(Z264+AG264*BG264*(W264-Z264)))*U264-(AN264+AM264)/(3.142*(Z264+AG264*BG264*(W264-Z264)))*(2/E264)^2)*100,(AW264*(BV264-BX264)*100)),"")</f>
        <v/>
      </c>
      <c r="BL264" s="202" t="str">
        <f>IFERROR(IF(BM264=リスト!$C$2,(1-3.142*(E264/(2*(E264+1)))^2)*(R264-(1-AG264*V264/(Z264+AG264*BG264*(W264-Z264)))*U264-(AN264+BF264+AM264)/(3.142*(Z264+AG264*BG264*(W264-Z264)))*(2/E264)^2)*100,(AW264*(BV264-BW264)*100)),"")</f>
        <v/>
      </c>
      <c r="BM264" s="193" t="str">
        <f>IF(OR(BO264=リスト!$B$3,BO264=リスト!$B$5),"",AU264)</f>
        <v/>
      </c>
      <c r="BN264" s="196" t="str">
        <f>IF(OR(BO264=リスト!$B$3,BO264=リスト!$B$5),"",AF264)</f>
        <v/>
      </c>
      <c r="BO264" s="193" t="str">
        <f t="shared" ref="BO264:BO327" si="231">AV264</f>
        <v/>
      </c>
      <c r="BP264" s="193" t="str">
        <f>IF(OR(BO264=リスト!$B$3,BO264=リスト!$B$5,BO264=""),"",IF(許容浮上量+1&lt;=BK264,リスト!$F$2,リスト!$F$3))</f>
        <v/>
      </c>
      <c r="BQ264" s="202" t="str">
        <f>IF(OR(BO264=リスト!$B$3,BO264=リスト!$B$5,BO264=""),"",20)</f>
        <v/>
      </c>
      <c r="BR264" s="195" t="str">
        <f t="shared" ref="BR264:BR327" si="232">IFERROR(0.02*BQ264+1,"")</f>
        <v/>
      </c>
      <c r="BS264" s="195" t="str">
        <f t="shared" ref="BS264:BS327" si="233">IFERROR(0.008*BQ264+0.6,"")</f>
        <v/>
      </c>
      <c r="BT264" s="198" t="str">
        <f t="shared" ref="BT264:BT327" si="234">IFERROR(BR264-BC264*(BR264-BS264)/100,"")</f>
        <v/>
      </c>
      <c r="BU264" s="198" t="str">
        <f t="shared" ref="BU264:BU327" si="235">IFERROR(BT264-BA264/100*(1+BT264),"")</f>
        <v/>
      </c>
      <c r="BV264" s="198" t="str">
        <f t="shared" si="200"/>
        <v/>
      </c>
      <c r="BW264" s="198" t="str">
        <f t="shared" si="201"/>
        <v/>
      </c>
      <c r="BX264" s="205" t="str">
        <f t="shared" si="202"/>
        <v/>
      </c>
      <c r="BY264" s="206" t="str">
        <f>IFERROR(IF(CC264=リスト!$C$2,(CH264-BZ264/(100*CG264))/CI264*CJ264-AN264-AM264,(CH264-BZ264/(100*AW264))/CI264*CJ264-AN264-AM264),"")</f>
        <v/>
      </c>
      <c r="BZ264" s="196" t="str">
        <f>IF(OR(CE264=リスト!$B$3,CE264=リスト!$B$5,CF264=リスト!$F$3,CE264=""),"",許容浮上量)</f>
        <v/>
      </c>
      <c r="CA264" s="198" t="str">
        <f>IF(OR(CE264=リスト!$B$3,CE264=リスト!$B$5,CF264=リスト!$F$3,CE264=""),"",CK264)</f>
        <v/>
      </c>
      <c r="CB264" s="196" t="str">
        <f t="shared" ref="CB264:CB327" si="236">IFERROR(ROUND(EXP((CA264+1.42)/0.41),0),"")</f>
        <v/>
      </c>
      <c r="CC264" s="193" t="str">
        <f>IF(OR(CE264=リスト!$B$3,CE264=リスト!$B$5,CF264=リスト!$F$3,CE264=""),"",BM264)</f>
        <v/>
      </c>
      <c r="CD264" s="196" t="str">
        <f>IF(OR(CE264=リスト!$B$3,CE264=リスト!$B$5,CF264=リスト!$F$3,CE264=""),"",AH264)</f>
        <v/>
      </c>
      <c r="CE264" s="193" t="str">
        <f t="shared" si="181"/>
        <v/>
      </c>
      <c r="CF264" s="193" t="str">
        <f t="shared" si="182"/>
        <v/>
      </c>
      <c r="CG264" s="198" t="str">
        <f t="shared" ref="CG264:CG327" si="237">IF(CE264="","",1-3.142*(E264/(2*(E264+1)))^2)</f>
        <v/>
      </c>
      <c r="CH264" s="198" t="str">
        <f t="shared" ref="CH264:CH327" si="238">BV264</f>
        <v/>
      </c>
      <c r="CI264" s="198" t="str">
        <f t="shared" ref="CI264:CI327" si="239">IFERROR((2/E264)^2,"")</f>
        <v/>
      </c>
      <c r="CJ264" s="198" t="str">
        <f t="shared" si="207"/>
        <v/>
      </c>
      <c r="CK264" s="205" t="str">
        <f t="shared" ref="CK264:CK327" si="240">IFERROR(BY264/(3.142*E264*(R264-U264)*BB264),"")</f>
        <v/>
      </c>
      <c r="CL264" s="204" t="str">
        <f>IF(AND(CE264=リスト!$B$4,CF264=リスト!$F$2),リスト!$B$3,CE264)</f>
        <v/>
      </c>
      <c r="CM264" s="193" t="str">
        <f>IF(CL264=リスト!$B$3,"",IF(CL264=リスト!$B$5,"("&amp;リスト!$F$3&amp;")",CF264))</f>
        <v/>
      </c>
      <c r="CN264" s="196" t="str">
        <f>IF(CL264=リスト!$B$3,"",AF264)</f>
        <v/>
      </c>
      <c r="CO264" s="196" t="str">
        <f>IF(OR(CL264=リスト!$B$3,CL264=リスト!$B$5,CL264=リスト!$B$4),"",CD264)</f>
        <v/>
      </c>
      <c r="CP264" s="196" t="str">
        <f>IF(OR(CL264=リスト!$B$3,CL264=リスト!$B$5),"",IF(CB264&lt;40,40,CB264))</f>
        <v/>
      </c>
      <c r="CQ264" s="203" t="str">
        <f>IF(CL264=リスト!$B$5,リスト!$G$2,"")</f>
        <v/>
      </c>
    </row>
    <row r="265" spans="2:95" ht="26.25" customHeight="1">
      <c r="B265" s="257">
        <v>202</v>
      </c>
      <c r="C265" s="258"/>
      <c r="D265" s="259"/>
      <c r="E265" s="260"/>
      <c r="F265" s="260"/>
      <c r="G265" s="247" t="str">
        <f>IF(AE265=リスト!$C$2,"－",IF(AE265=リスト!$C$3,1.05,""))</f>
        <v/>
      </c>
      <c r="H265" s="260"/>
      <c r="I265" s="260"/>
      <c r="J265" s="260"/>
      <c r="K265" s="260"/>
      <c r="L265" s="260"/>
      <c r="M265" s="260"/>
      <c r="N265" s="260"/>
      <c r="O265" s="260"/>
      <c r="P265" s="260"/>
      <c r="Q265" s="260"/>
      <c r="R265" s="261">
        <f t="shared" si="209"/>
        <v>0</v>
      </c>
      <c r="S265" s="262" t="str">
        <f t="shared" si="210"/>
        <v/>
      </c>
      <c r="T265" s="262"/>
      <c r="U265" s="262"/>
      <c r="V265" s="259" t="str">
        <f t="shared" si="211"/>
        <v/>
      </c>
      <c r="W265" s="259" t="str">
        <f t="shared" si="212"/>
        <v/>
      </c>
      <c r="X265" s="259" t="str">
        <f t="shared" si="213"/>
        <v/>
      </c>
      <c r="Y265" s="259" t="str">
        <f t="shared" si="214"/>
        <v/>
      </c>
      <c r="Z265" s="249" t="str">
        <f t="shared" si="215"/>
        <v/>
      </c>
      <c r="AA265" s="250" t="str">
        <f t="shared" si="216"/>
        <v/>
      </c>
      <c r="AB265" s="250" t="str">
        <f t="shared" si="217"/>
        <v/>
      </c>
      <c r="AC265" s="251" t="str">
        <f t="shared" si="218"/>
        <v/>
      </c>
      <c r="AD265" s="252" t="str">
        <f>IF(OR(C265="",D265=""),"",IF(OR(10&lt;=S265,2.2&lt;F265),リスト!$B$3,IF(OR(D265=リスト!$A$2,F265&lt;0.9,S265&lt;=1.5),リスト!$B$4,リスト!$B$2)))</f>
        <v/>
      </c>
      <c r="AE265" s="263" t="str">
        <f>IF(OR(C265="",AD265=""),"",IF(N265="",リスト!$C$2,リスト!$C$3))</f>
        <v/>
      </c>
      <c r="AF265" s="254" t="str">
        <f>IF(OR(C265="",AD265=""),"",IF(D265&lt;=リスト!$A$5,リスト!$D$2,IF(D265=リスト!$A$6,リスト!$D$3,IF(D265=リスト!$A$7,リスト!$D$4,""))))</f>
        <v/>
      </c>
      <c r="AG265" s="255" t="str" cm="1">
        <f t="array" ref="AG265">IFERROR(INDEX(加味率リスト!$A$2:$J$25,MATCH(D265&amp;AF265,加味率リスト!$A$2:$A$25&amp;加味率リスト!$B$2:$B$25,0),10),"")</f>
        <v/>
      </c>
      <c r="AH265" s="264" t="str">
        <f>IF(S265="","",IF(S265&lt;3,リスト!$E$3,IF(S265&lt;5,リスト!$E$4,IF(S265&lt;7,リスト!$E$5,リスト!$E$6))))</f>
        <v/>
      </c>
      <c r="AI265" s="192" t="str">
        <f t="shared" si="178"/>
        <v/>
      </c>
      <c r="AJ265" s="193" t="str">
        <f t="shared" si="179"/>
        <v/>
      </c>
      <c r="AK265" s="141" t="str">
        <f t="shared" si="180"/>
        <v/>
      </c>
      <c r="AL265" s="194" t="str">
        <f>IFERROR(IF(AD265="","",IF(AE265=リスト!$C$2,"－",ROUND((3.142/4*E265^2*(N265+K265+J265+I265+H265)-3.142/4*(0.82^2*H265+(0.82^2+G265^2)/2*J265+G265^2*K265+(G265^2+E265^2)/2*N265))*(U265*V265+(R265-U265)*W265)/R265,2))),"")</f>
        <v/>
      </c>
      <c r="AM265" s="195" t="str">
        <f>IFERROR(IF(AD265="","",IF(AE265=リスト!$C$2,T265,T265+AL265)),"")</f>
        <v/>
      </c>
      <c r="AN265" s="195" t="str">
        <f>IFERROR(IF(AD265="","",IF(AE265=リスト!$C$2,3.142*E265*U265*AA265*V265*U265/2*TAN(X265/180*3.142),3.142*G265*U265*AA265*V265*U265/2*TAN(X265/180*3.142))),"")</f>
        <v/>
      </c>
      <c r="AO265" s="196" t="str">
        <f t="shared" si="219"/>
        <v/>
      </c>
      <c r="AP265" s="196" t="str">
        <f>IFERROR(IF(AE265=リスト!$C$2,(1-3.142*(E265/((E265+1)*2))^2)*(R265-(1-V265/(Z265+AC265*(W265-Z265)))*U265-(AN265+AM265)/(3.142*(Z265+AC265*(W265-Z265)))*(2/E265)^2)*100,AW265*(AX265-AY265)*100),"")</f>
        <v/>
      </c>
      <c r="AQ265" s="197" t="str">
        <f t="shared" si="220"/>
        <v/>
      </c>
      <c r="AR265" s="195" t="str">
        <f t="shared" si="221"/>
        <v/>
      </c>
      <c r="AS265" s="195" t="str">
        <f t="shared" si="222"/>
        <v/>
      </c>
      <c r="AT265" s="195" t="str">
        <f t="shared" si="223"/>
        <v/>
      </c>
      <c r="AU265" s="193" t="str">
        <f t="shared" si="224"/>
        <v/>
      </c>
      <c r="AV265" s="193" t="str">
        <f>IF(OR(AD265=リスト!$B$3,AD265=リスト!$B$5,許容浮上量&lt;AP265),AD265,リスト!$B$5)</f>
        <v/>
      </c>
      <c r="AW265" s="198" t="str">
        <f t="shared" si="225"/>
        <v/>
      </c>
      <c r="AX265" s="199" t="str">
        <f t="shared" si="226"/>
        <v/>
      </c>
      <c r="AY265" s="205" t="str">
        <f t="shared" si="227"/>
        <v/>
      </c>
      <c r="AZ265" s="204" t="str">
        <f>IF(OR(BO265=リスト!$B$3,BO265=リスト!$B$5,BO265=""),"","10^-2")</f>
        <v/>
      </c>
      <c r="BA265" s="200" t="str">
        <f>IF(OR(BO265=リスト!$B$3,BO265=リスト!$B$5,BO265=""),"",2)</f>
        <v/>
      </c>
      <c r="BB265" s="195" t="str">
        <f>IFERROR(IF(OR(BO265=リスト!$B$3,BO265=リスト!$B$5,BO265=""),"",V265*U265+(R265-U265)/2*(W265-Z265)),"")</f>
        <v/>
      </c>
      <c r="BC265" s="195" t="str">
        <f>IF(OR(BO265=リスト!$B$3,BO265=リスト!$B$5,BO265=""),"",40)</f>
        <v/>
      </c>
      <c r="BD265" s="195" t="str">
        <f t="shared" si="228"/>
        <v/>
      </c>
      <c r="BE265" s="195" t="str">
        <f t="shared" si="229"/>
        <v/>
      </c>
      <c r="BF265" s="195" t="str">
        <f t="shared" si="230"/>
        <v/>
      </c>
      <c r="BG265" s="195" t="str">
        <f>IF(OR(BO265=リスト!$B$3,BO265=リスト!$B$5,BO265=""),"",0.6)</f>
        <v/>
      </c>
      <c r="BH265" s="201" t="str">
        <f>IF(OR(BO265=リスト!$B$3,BO265=リスト!$B$5,BO265=""),"",AG265)</f>
        <v/>
      </c>
      <c r="BI265" s="195" t="str">
        <f>IF(OR(BO265=リスト!$B$3,BO265=リスト!$B$5,BO265=""),"",AM265)</f>
        <v/>
      </c>
      <c r="BJ265" s="195" t="str">
        <f>IF(OR(BO265=リスト!$B$3,BO265=リスト!$B$5,BO265=""),"",AN265)</f>
        <v/>
      </c>
      <c r="BK265" s="202" t="str">
        <f>IFERROR(IF(BM265=リスト!$C$2,(1-3.142*(E265/(2*(E265+1)))^2)*(R265-(1-AG265*V265/(Z265+AG265*BG265*(W265-Z265)))*U265-(AN265+AM265)/(3.142*(Z265+AG265*BG265*(W265-Z265)))*(2/E265)^2)*100,(AW265*(BV265-BX265)*100)),"")</f>
        <v/>
      </c>
      <c r="BL265" s="202" t="str">
        <f>IFERROR(IF(BM265=リスト!$C$2,(1-3.142*(E265/(2*(E265+1)))^2)*(R265-(1-AG265*V265/(Z265+AG265*BG265*(W265-Z265)))*U265-(AN265+BF265+AM265)/(3.142*(Z265+AG265*BG265*(W265-Z265)))*(2/E265)^2)*100,(AW265*(BV265-BW265)*100)),"")</f>
        <v/>
      </c>
      <c r="BM265" s="193" t="str">
        <f>IF(OR(BO265=リスト!$B$3,BO265=リスト!$B$5),"",AU265)</f>
        <v/>
      </c>
      <c r="BN265" s="196" t="str">
        <f>IF(OR(BO265=リスト!$B$3,BO265=リスト!$B$5),"",AF265)</f>
        <v/>
      </c>
      <c r="BO265" s="193" t="str">
        <f t="shared" si="231"/>
        <v/>
      </c>
      <c r="BP265" s="193" t="str">
        <f>IF(OR(BO265=リスト!$B$3,BO265=リスト!$B$5,BO265=""),"",IF(許容浮上量+1&lt;=BK265,リスト!$F$2,リスト!$F$3))</f>
        <v/>
      </c>
      <c r="BQ265" s="202" t="str">
        <f>IF(OR(BO265=リスト!$B$3,BO265=リスト!$B$5,BO265=""),"",20)</f>
        <v/>
      </c>
      <c r="BR265" s="195" t="str">
        <f t="shared" si="232"/>
        <v/>
      </c>
      <c r="BS265" s="195" t="str">
        <f t="shared" si="233"/>
        <v/>
      </c>
      <c r="BT265" s="198" t="str">
        <f t="shared" si="234"/>
        <v/>
      </c>
      <c r="BU265" s="198" t="str">
        <f t="shared" si="235"/>
        <v/>
      </c>
      <c r="BV265" s="198" t="str">
        <f t="shared" si="200"/>
        <v/>
      </c>
      <c r="BW265" s="198" t="str">
        <f t="shared" si="201"/>
        <v/>
      </c>
      <c r="BX265" s="205" t="str">
        <f t="shared" si="202"/>
        <v/>
      </c>
      <c r="BY265" s="206" t="str">
        <f>IFERROR(IF(CC265=リスト!$C$2,(CH265-BZ265/(100*CG265))/CI265*CJ265-AN265-AM265,(CH265-BZ265/(100*AW265))/CI265*CJ265-AN265-AM265),"")</f>
        <v/>
      </c>
      <c r="BZ265" s="196" t="str">
        <f>IF(OR(CE265=リスト!$B$3,CE265=リスト!$B$5,CF265=リスト!$F$3,CE265=""),"",許容浮上量)</f>
        <v/>
      </c>
      <c r="CA265" s="198" t="str">
        <f>IF(OR(CE265=リスト!$B$3,CE265=リスト!$B$5,CF265=リスト!$F$3,CE265=""),"",CK265)</f>
        <v/>
      </c>
      <c r="CB265" s="196" t="str">
        <f t="shared" si="236"/>
        <v/>
      </c>
      <c r="CC265" s="193" t="str">
        <f>IF(OR(CE265=リスト!$B$3,CE265=リスト!$B$5,CF265=リスト!$F$3,CE265=""),"",BM265)</f>
        <v/>
      </c>
      <c r="CD265" s="196" t="str">
        <f>IF(OR(CE265=リスト!$B$3,CE265=リスト!$B$5,CF265=リスト!$F$3,CE265=""),"",AH265)</f>
        <v/>
      </c>
      <c r="CE265" s="193" t="str">
        <f t="shared" si="181"/>
        <v/>
      </c>
      <c r="CF265" s="193" t="str">
        <f t="shared" si="182"/>
        <v/>
      </c>
      <c r="CG265" s="198" t="str">
        <f t="shared" si="237"/>
        <v/>
      </c>
      <c r="CH265" s="198" t="str">
        <f t="shared" si="238"/>
        <v/>
      </c>
      <c r="CI265" s="198" t="str">
        <f t="shared" si="239"/>
        <v/>
      </c>
      <c r="CJ265" s="198" t="str">
        <f t="shared" si="207"/>
        <v/>
      </c>
      <c r="CK265" s="205" t="str">
        <f t="shared" si="240"/>
        <v/>
      </c>
      <c r="CL265" s="204" t="str">
        <f>IF(AND(CE265=リスト!$B$4,CF265=リスト!$F$2),リスト!$B$3,CE265)</f>
        <v/>
      </c>
      <c r="CM265" s="193" t="str">
        <f>IF(CL265=リスト!$B$3,"",IF(CL265=リスト!$B$5,"("&amp;リスト!$F$3&amp;")",CF265))</f>
        <v/>
      </c>
      <c r="CN265" s="196" t="str">
        <f>IF(CL265=リスト!$B$3,"",AF265)</f>
        <v/>
      </c>
      <c r="CO265" s="196" t="str">
        <f>IF(OR(CL265=リスト!$B$3,CL265=リスト!$B$5,CL265=リスト!$B$4),"",CD265)</f>
        <v/>
      </c>
      <c r="CP265" s="196" t="str">
        <f>IF(OR(CL265=リスト!$B$3,CL265=リスト!$B$5),"",IF(CB265&lt;40,40,CB265))</f>
        <v/>
      </c>
      <c r="CQ265" s="203" t="str">
        <f>IF(CL265=リスト!$B$5,リスト!$G$2,"")</f>
        <v/>
      </c>
    </row>
    <row r="266" spans="2:95" ht="26.25" customHeight="1">
      <c r="B266" s="243">
        <v>203</v>
      </c>
      <c r="C266" s="244"/>
      <c r="D266" s="245"/>
      <c r="E266" s="246"/>
      <c r="F266" s="246"/>
      <c r="G266" s="247" t="str">
        <f>IF(AE266=リスト!$C$2,"－",IF(AE266=リスト!$C$3,1.05,""))</f>
        <v/>
      </c>
      <c r="H266" s="246"/>
      <c r="I266" s="246"/>
      <c r="J266" s="246"/>
      <c r="K266" s="246"/>
      <c r="L266" s="246"/>
      <c r="M266" s="246"/>
      <c r="N266" s="246"/>
      <c r="O266" s="246"/>
      <c r="P266" s="246"/>
      <c r="Q266" s="246"/>
      <c r="R266" s="248">
        <f t="shared" si="209"/>
        <v>0</v>
      </c>
      <c r="S266" s="247" t="str">
        <f t="shared" si="210"/>
        <v/>
      </c>
      <c r="T266" s="247"/>
      <c r="U266" s="247"/>
      <c r="V266" s="245" t="str">
        <f t="shared" si="211"/>
        <v/>
      </c>
      <c r="W266" s="245" t="str">
        <f t="shared" si="212"/>
        <v/>
      </c>
      <c r="X266" s="245" t="str">
        <f t="shared" si="213"/>
        <v/>
      </c>
      <c r="Y266" s="245" t="str">
        <f t="shared" si="214"/>
        <v/>
      </c>
      <c r="Z266" s="249" t="str">
        <f t="shared" si="215"/>
        <v/>
      </c>
      <c r="AA266" s="250" t="str">
        <f t="shared" si="216"/>
        <v/>
      </c>
      <c r="AB266" s="250" t="str">
        <f t="shared" si="217"/>
        <v/>
      </c>
      <c r="AC266" s="251" t="str">
        <f t="shared" si="218"/>
        <v/>
      </c>
      <c r="AD266" s="252" t="str">
        <f>IF(OR(C266="",D266=""),"",IF(OR(10&lt;=S266,2.2&lt;F266),リスト!$B$3,IF(OR(D266=リスト!$A$2,F266&lt;0.9,S266&lt;=1.5),リスト!$B$4,リスト!$B$2)))</f>
        <v/>
      </c>
      <c r="AE266" s="253" t="str">
        <f>IF(OR(C266="",AD266=""),"",IF(N266="",リスト!$C$2,リスト!$C$3))</f>
        <v/>
      </c>
      <c r="AF266" s="254" t="str">
        <f>IF(OR(C266="",AD266=""),"",IF(D266&lt;=リスト!$A$5,リスト!$D$2,IF(D266=リスト!$A$6,リスト!$D$3,IF(D266=リスト!$A$7,リスト!$D$4,""))))</f>
        <v/>
      </c>
      <c r="AG266" s="255" t="str" cm="1">
        <f t="array" ref="AG266">IFERROR(INDEX(加味率リスト!$A$2:$J$25,MATCH(D266&amp;AF266,加味率リスト!$A$2:$A$25&amp;加味率リスト!$B$2:$B$25,0),10),"")</f>
        <v/>
      </c>
      <c r="AH266" s="256" t="str">
        <f>IF(S266="","",IF(S266&lt;3,リスト!$E$3,IF(S266&lt;5,リスト!$E$4,IF(S266&lt;7,リスト!$E$5,リスト!$E$6))))</f>
        <v/>
      </c>
      <c r="AI266" s="192" t="str">
        <f t="shared" si="178"/>
        <v/>
      </c>
      <c r="AJ266" s="193" t="str">
        <f t="shared" si="179"/>
        <v/>
      </c>
      <c r="AK266" s="141" t="str">
        <f t="shared" si="180"/>
        <v/>
      </c>
      <c r="AL266" s="194" t="str">
        <f>IFERROR(IF(AD266="","",IF(AE266=リスト!$C$2,"－",ROUND((3.142/4*E266^2*(N266+K266+J266+I266+H266)-3.142/4*(0.82^2*H266+(0.82^2+G266^2)/2*J266+G266^2*K266+(G266^2+E266^2)/2*N266))*(U266*V266+(R266-U266)*W266)/R266,2))),"")</f>
        <v/>
      </c>
      <c r="AM266" s="195" t="str">
        <f>IFERROR(IF(AD266="","",IF(AE266=リスト!$C$2,T266,T266+AL266)),"")</f>
        <v/>
      </c>
      <c r="AN266" s="195" t="str">
        <f>IFERROR(IF(AD266="","",IF(AE266=リスト!$C$2,3.142*E266*U266*AA266*V266*U266/2*TAN(X266/180*3.142),3.142*G266*U266*AA266*V266*U266/2*TAN(X266/180*3.142))),"")</f>
        <v/>
      </c>
      <c r="AO266" s="196" t="str">
        <f t="shared" si="219"/>
        <v/>
      </c>
      <c r="AP266" s="196" t="str">
        <f>IFERROR(IF(AE266=リスト!$C$2,(1-3.142*(E266/((E266+1)*2))^2)*(R266-(1-V266/(Z266+AC266*(W266-Z266)))*U266-(AN266+AM266)/(3.142*(Z266+AC266*(W266-Z266)))*(2/E266)^2)*100,AW266*(AX266-AY266)*100),"")</f>
        <v/>
      </c>
      <c r="AQ266" s="197" t="str">
        <f t="shared" si="220"/>
        <v/>
      </c>
      <c r="AR266" s="195" t="str">
        <f t="shared" si="221"/>
        <v/>
      </c>
      <c r="AS266" s="195" t="str">
        <f t="shared" si="222"/>
        <v/>
      </c>
      <c r="AT266" s="195" t="str">
        <f t="shared" si="223"/>
        <v/>
      </c>
      <c r="AU266" s="193" t="str">
        <f t="shared" si="224"/>
        <v/>
      </c>
      <c r="AV266" s="193" t="str">
        <f>IF(OR(AD266=リスト!$B$3,AD266=リスト!$B$5,許容浮上量&lt;AP266),AD266,リスト!$B$5)</f>
        <v/>
      </c>
      <c r="AW266" s="198" t="str">
        <f t="shared" si="225"/>
        <v/>
      </c>
      <c r="AX266" s="199" t="str">
        <f t="shared" si="226"/>
        <v/>
      </c>
      <c r="AY266" s="205" t="str">
        <f t="shared" si="227"/>
        <v/>
      </c>
      <c r="AZ266" s="204" t="str">
        <f>IF(OR(BO266=リスト!$B$3,BO266=リスト!$B$5,BO266=""),"","10^-2")</f>
        <v/>
      </c>
      <c r="BA266" s="200" t="str">
        <f>IF(OR(BO266=リスト!$B$3,BO266=リスト!$B$5,BO266=""),"",2)</f>
        <v/>
      </c>
      <c r="BB266" s="195" t="str">
        <f>IFERROR(IF(OR(BO266=リスト!$B$3,BO266=リスト!$B$5,BO266=""),"",V266*U266+(R266-U266)/2*(W266-Z266)),"")</f>
        <v/>
      </c>
      <c r="BC266" s="195" t="str">
        <f>IF(OR(BO266=リスト!$B$3,BO266=リスト!$B$5,BO266=""),"",40)</f>
        <v/>
      </c>
      <c r="BD266" s="195" t="str">
        <f t="shared" si="228"/>
        <v/>
      </c>
      <c r="BE266" s="195" t="str">
        <f t="shared" si="229"/>
        <v/>
      </c>
      <c r="BF266" s="195" t="str">
        <f t="shared" si="230"/>
        <v/>
      </c>
      <c r="BG266" s="195" t="str">
        <f>IF(OR(BO266=リスト!$B$3,BO266=リスト!$B$5,BO266=""),"",0.6)</f>
        <v/>
      </c>
      <c r="BH266" s="201" t="str">
        <f>IF(OR(BO266=リスト!$B$3,BO266=リスト!$B$5,BO266=""),"",AG266)</f>
        <v/>
      </c>
      <c r="BI266" s="195" t="str">
        <f>IF(OR(BO266=リスト!$B$3,BO266=リスト!$B$5,BO266=""),"",AM266)</f>
        <v/>
      </c>
      <c r="BJ266" s="195" t="str">
        <f>IF(OR(BO266=リスト!$B$3,BO266=リスト!$B$5,BO266=""),"",AN266)</f>
        <v/>
      </c>
      <c r="BK266" s="202" t="str">
        <f>IFERROR(IF(BM266=リスト!$C$2,(1-3.142*(E266/(2*(E266+1)))^2)*(R266-(1-AG266*V266/(Z266+AG266*BG266*(W266-Z266)))*U266-(AN266+AM266)/(3.142*(Z266+AG266*BG266*(W266-Z266)))*(2/E266)^2)*100,(AW266*(BV266-BX266)*100)),"")</f>
        <v/>
      </c>
      <c r="BL266" s="202" t="str">
        <f>IFERROR(IF(BM266=リスト!$C$2,(1-3.142*(E266/(2*(E266+1)))^2)*(R266-(1-AG266*V266/(Z266+AG266*BG266*(W266-Z266)))*U266-(AN266+BF266+AM266)/(3.142*(Z266+AG266*BG266*(W266-Z266)))*(2/E266)^2)*100,(AW266*(BV266-BW266)*100)),"")</f>
        <v/>
      </c>
      <c r="BM266" s="193" t="str">
        <f>IF(OR(BO266=リスト!$B$3,BO266=リスト!$B$5),"",AU266)</f>
        <v/>
      </c>
      <c r="BN266" s="196" t="str">
        <f>IF(OR(BO266=リスト!$B$3,BO266=リスト!$B$5),"",AF266)</f>
        <v/>
      </c>
      <c r="BO266" s="193" t="str">
        <f t="shared" si="231"/>
        <v/>
      </c>
      <c r="BP266" s="193" t="str">
        <f>IF(OR(BO266=リスト!$B$3,BO266=リスト!$B$5,BO266=""),"",IF(許容浮上量+1&lt;=BK266,リスト!$F$2,リスト!$F$3))</f>
        <v/>
      </c>
      <c r="BQ266" s="202" t="str">
        <f>IF(OR(BO266=リスト!$B$3,BO266=リスト!$B$5,BO266=""),"",20)</f>
        <v/>
      </c>
      <c r="BR266" s="195" t="str">
        <f t="shared" si="232"/>
        <v/>
      </c>
      <c r="BS266" s="195" t="str">
        <f t="shared" si="233"/>
        <v/>
      </c>
      <c r="BT266" s="198" t="str">
        <f t="shared" si="234"/>
        <v/>
      </c>
      <c r="BU266" s="198" t="str">
        <f t="shared" si="235"/>
        <v/>
      </c>
      <c r="BV266" s="198" t="str">
        <f t="shared" si="200"/>
        <v/>
      </c>
      <c r="BW266" s="198" t="str">
        <f t="shared" si="201"/>
        <v/>
      </c>
      <c r="BX266" s="205" t="str">
        <f t="shared" si="202"/>
        <v/>
      </c>
      <c r="BY266" s="206" t="str">
        <f>IFERROR(IF(CC266=リスト!$C$2,(CH266-BZ266/(100*CG266))/CI266*CJ266-AN266-AM266,(CH266-BZ266/(100*AW266))/CI266*CJ266-AN266-AM266),"")</f>
        <v/>
      </c>
      <c r="BZ266" s="196" t="str">
        <f>IF(OR(CE266=リスト!$B$3,CE266=リスト!$B$5,CF266=リスト!$F$3,CE266=""),"",許容浮上量)</f>
        <v/>
      </c>
      <c r="CA266" s="198" t="str">
        <f>IF(OR(CE266=リスト!$B$3,CE266=リスト!$B$5,CF266=リスト!$F$3,CE266=""),"",CK266)</f>
        <v/>
      </c>
      <c r="CB266" s="196" t="str">
        <f t="shared" si="236"/>
        <v/>
      </c>
      <c r="CC266" s="193" t="str">
        <f>IF(OR(CE266=リスト!$B$3,CE266=リスト!$B$5,CF266=リスト!$F$3,CE266=""),"",BM266)</f>
        <v/>
      </c>
      <c r="CD266" s="196" t="str">
        <f>IF(OR(CE266=リスト!$B$3,CE266=リスト!$B$5,CF266=リスト!$F$3,CE266=""),"",AH266)</f>
        <v/>
      </c>
      <c r="CE266" s="193" t="str">
        <f t="shared" si="181"/>
        <v/>
      </c>
      <c r="CF266" s="193" t="str">
        <f t="shared" si="182"/>
        <v/>
      </c>
      <c r="CG266" s="198" t="str">
        <f t="shared" si="237"/>
        <v/>
      </c>
      <c r="CH266" s="198" t="str">
        <f t="shared" si="238"/>
        <v/>
      </c>
      <c r="CI266" s="198" t="str">
        <f t="shared" si="239"/>
        <v/>
      </c>
      <c r="CJ266" s="198" t="str">
        <f t="shared" si="207"/>
        <v/>
      </c>
      <c r="CK266" s="205" t="str">
        <f t="shared" si="240"/>
        <v/>
      </c>
      <c r="CL266" s="204" t="str">
        <f>IF(AND(CE266=リスト!$B$4,CF266=リスト!$F$2),リスト!$B$3,CE266)</f>
        <v/>
      </c>
      <c r="CM266" s="193" t="str">
        <f>IF(CL266=リスト!$B$3,"",IF(CL266=リスト!$B$5,"("&amp;リスト!$F$3&amp;")",CF266))</f>
        <v/>
      </c>
      <c r="CN266" s="196" t="str">
        <f>IF(CL266=リスト!$B$3,"",AF266)</f>
        <v/>
      </c>
      <c r="CO266" s="196" t="str">
        <f>IF(OR(CL266=リスト!$B$3,CL266=リスト!$B$5,CL266=リスト!$B$4),"",CD266)</f>
        <v/>
      </c>
      <c r="CP266" s="196" t="str">
        <f>IF(OR(CL266=リスト!$B$3,CL266=リスト!$B$5),"",IF(CB266&lt;40,40,CB266))</f>
        <v/>
      </c>
      <c r="CQ266" s="203" t="str">
        <f>IF(CL266=リスト!$B$5,リスト!$G$2,"")</f>
        <v/>
      </c>
    </row>
    <row r="267" spans="2:95" ht="26.25" customHeight="1">
      <c r="B267" s="257">
        <v>204</v>
      </c>
      <c r="C267" s="258"/>
      <c r="D267" s="259"/>
      <c r="E267" s="260"/>
      <c r="F267" s="260"/>
      <c r="G267" s="247" t="str">
        <f>IF(AE267=リスト!$C$2,"－",IF(AE267=リスト!$C$3,1.05,""))</f>
        <v/>
      </c>
      <c r="H267" s="260"/>
      <c r="I267" s="260"/>
      <c r="J267" s="260"/>
      <c r="K267" s="260"/>
      <c r="L267" s="260"/>
      <c r="M267" s="260"/>
      <c r="N267" s="260"/>
      <c r="O267" s="260"/>
      <c r="P267" s="260"/>
      <c r="Q267" s="260"/>
      <c r="R267" s="261">
        <f t="shared" si="209"/>
        <v>0</v>
      </c>
      <c r="S267" s="262" t="str">
        <f t="shared" si="210"/>
        <v/>
      </c>
      <c r="T267" s="262"/>
      <c r="U267" s="262"/>
      <c r="V267" s="259" t="str">
        <f t="shared" si="211"/>
        <v/>
      </c>
      <c r="W267" s="259" t="str">
        <f t="shared" si="212"/>
        <v/>
      </c>
      <c r="X267" s="259" t="str">
        <f t="shared" si="213"/>
        <v/>
      </c>
      <c r="Y267" s="259" t="str">
        <f t="shared" si="214"/>
        <v/>
      </c>
      <c r="Z267" s="249" t="str">
        <f t="shared" si="215"/>
        <v/>
      </c>
      <c r="AA267" s="250" t="str">
        <f t="shared" si="216"/>
        <v/>
      </c>
      <c r="AB267" s="250" t="str">
        <f t="shared" si="217"/>
        <v/>
      </c>
      <c r="AC267" s="251" t="str">
        <f t="shared" si="218"/>
        <v/>
      </c>
      <c r="AD267" s="252" t="str">
        <f>IF(OR(C267="",D267=""),"",IF(OR(10&lt;=S267,2.2&lt;F267),リスト!$B$3,IF(OR(D267=リスト!$A$2,F267&lt;0.9,S267&lt;=1.5),リスト!$B$4,リスト!$B$2)))</f>
        <v/>
      </c>
      <c r="AE267" s="263" t="str">
        <f>IF(OR(C267="",AD267=""),"",IF(N267="",リスト!$C$2,リスト!$C$3))</f>
        <v/>
      </c>
      <c r="AF267" s="254" t="str">
        <f>IF(OR(C267="",AD267=""),"",IF(D267&lt;=リスト!$A$5,リスト!$D$2,IF(D267=リスト!$A$6,リスト!$D$3,IF(D267=リスト!$A$7,リスト!$D$4,""))))</f>
        <v/>
      </c>
      <c r="AG267" s="255" t="str" cm="1">
        <f t="array" ref="AG267">IFERROR(INDEX(加味率リスト!$A$2:$J$25,MATCH(D267&amp;AF267,加味率リスト!$A$2:$A$25&amp;加味率リスト!$B$2:$B$25,0),10),"")</f>
        <v/>
      </c>
      <c r="AH267" s="264" t="str">
        <f>IF(S267="","",IF(S267&lt;3,リスト!$E$3,IF(S267&lt;5,リスト!$E$4,IF(S267&lt;7,リスト!$E$5,リスト!$E$6))))</f>
        <v/>
      </c>
      <c r="AI267" s="192" t="str">
        <f t="shared" si="178"/>
        <v/>
      </c>
      <c r="AJ267" s="193" t="str">
        <f t="shared" si="179"/>
        <v/>
      </c>
      <c r="AK267" s="141" t="str">
        <f t="shared" si="180"/>
        <v/>
      </c>
      <c r="AL267" s="194" t="str">
        <f>IFERROR(IF(AD267="","",IF(AE267=リスト!$C$2,"－",ROUND((3.142/4*E267^2*(N267+K267+J267+I267+H267)-3.142/4*(0.82^2*H267+(0.82^2+G267^2)/2*J267+G267^2*K267+(G267^2+E267^2)/2*N267))*(U267*V267+(R267-U267)*W267)/R267,2))),"")</f>
        <v/>
      </c>
      <c r="AM267" s="195" t="str">
        <f>IFERROR(IF(AD267="","",IF(AE267=リスト!$C$2,T267,T267+AL267)),"")</f>
        <v/>
      </c>
      <c r="AN267" s="195" t="str">
        <f>IFERROR(IF(AD267="","",IF(AE267=リスト!$C$2,3.142*E267*U267*AA267*V267*U267/2*TAN(X267/180*3.142),3.142*G267*U267*AA267*V267*U267/2*TAN(X267/180*3.142))),"")</f>
        <v/>
      </c>
      <c r="AO267" s="196" t="str">
        <f t="shared" si="219"/>
        <v/>
      </c>
      <c r="AP267" s="196" t="str">
        <f>IFERROR(IF(AE267=リスト!$C$2,(1-3.142*(E267/((E267+1)*2))^2)*(R267-(1-V267/(Z267+AC267*(W267-Z267)))*U267-(AN267+AM267)/(3.142*(Z267+AC267*(W267-Z267)))*(2/E267)^2)*100,AW267*(AX267-AY267)*100),"")</f>
        <v/>
      </c>
      <c r="AQ267" s="197" t="str">
        <f t="shared" si="220"/>
        <v/>
      </c>
      <c r="AR267" s="195" t="str">
        <f t="shared" si="221"/>
        <v/>
      </c>
      <c r="AS267" s="195" t="str">
        <f t="shared" si="222"/>
        <v/>
      </c>
      <c r="AT267" s="195" t="str">
        <f t="shared" si="223"/>
        <v/>
      </c>
      <c r="AU267" s="193" t="str">
        <f t="shared" si="224"/>
        <v/>
      </c>
      <c r="AV267" s="193" t="str">
        <f>IF(OR(AD267=リスト!$B$3,AD267=リスト!$B$5,許容浮上量&lt;AP267),AD267,リスト!$B$5)</f>
        <v/>
      </c>
      <c r="AW267" s="198" t="str">
        <f t="shared" si="225"/>
        <v/>
      </c>
      <c r="AX267" s="199" t="str">
        <f t="shared" si="226"/>
        <v/>
      </c>
      <c r="AY267" s="205" t="str">
        <f t="shared" si="227"/>
        <v/>
      </c>
      <c r="AZ267" s="204" t="str">
        <f>IF(OR(BO267=リスト!$B$3,BO267=リスト!$B$5,BO267=""),"","10^-2")</f>
        <v/>
      </c>
      <c r="BA267" s="200" t="str">
        <f>IF(OR(BO267=リスト!$B$3,BO267=リスト!$B$5,BO267=""),"",2)</f>
        <v/>
      </c>
      <c r="BB267" s="195" t="str">
        <f>IFERROR(IF(OR(BO267=リスト!$B$3,BO267=リスト!$B$5,BO267=""),"",V267*U267+(R267-U267)/2*(W267-Z267)),"")</f>
        <v/>
      </c>
      <c r="BC267" s="195" t="str">
        <f>IF(OR(BO267=リスト!$B$3,BO267=リスト!$B$5,BO267=""),"",40)</f>
        <v/>
      </c>
      <c r="BD267" s="195" t="str">
        <f t="shared" si="228"/>
        <v/>
      </c>
      <c r="BE267" s="195" t="str">
        <f t="shared" si="229"/>
        <v/>
      </c>
      <c r="BF267" s="195" t="str">
        <f t="shared" si="230"/>
        <v/>
      </c>
      <c r="BG267" s="195" t="str">
        <f>IF(OR(BO267=リスト!$B$3,BO267=リスト!$B$5,BO267=""),"",0.6)</f>
        <v/>
      </c>
      <c r="BH267" s="201" t="str">
        <f>IF(OR(BO267=リスト!$B$3,BO267=リスト!$B$5,BO267=""),"",AG267)</f>
        <v/>
      </c>
      <c r="BI267" s="195" t="str">
        <f>IF(OR(BO267=リスト!$B$3,BO267=リスト!$B$5,BO267=""),"",AM267)</f>
        <v/>
      </c>
      <c r="BJ267" s="195" t="str">
        <f>IF(OR(BO267=リスト!$B$3,BO267=リスト!$B$5,BO267=""),"",AN267)</f>
        <v/>
      </c>
      <c r="BK267" s="202" t="str">
        <f>IFERROR(IF(BM267=リスト!$C$2,(1-3.142*(E267/(2*(E267+1)))^2)*(R267-(1-AG267*V267/(Z267+AG267*BG267*(W267-Z267)))*U267-(AN267+AM267)/(3.142*(Z267+AG267*BG267*(W267-Z267)))*(2/E267)^2)*100,(AW267*(BV267-BX267)*100)),"")</f>
        <v/>
      </c>
      <c r="BL267" s="202" t="str">
        <f>IFERROR(IF(BM267=リスト!$C$2,(1-3.142*(E267/(2*(E267+1)))^2)*(R267-(1-AG267*V267/(Z267+AG267*BG267*(W267-Z267)))*U267-(AN267+BF267+AM267)/(3.142*(Z267+AG267*BG267*(W267-Z267)))*(2/E267)^2)*100,(AW267*(BV267-BW267)*100)),"")</f>
        <v/>
      </c>
      <c r="BM267" s="193" t="str">
        <f>IF(OR(BO267=リスト!$B$3,BO267=リスト!$B$5),"",AU267)</f>
        <v/>
      </c>
      <c r="BN267" s="196" t="str">
        <f>IF(OR(BO267=リスト!$B$3,BO267=リスト!$B$5),"",AF267)</f>
        <v/>
      </c>
      <c r="BO267" s="193" t="str">
        <f t="shared" si="231"/>
        <v/>
      </c>
      <c r="BP267" s="193" t="str">
        <f>IF(OR(BO267=リスト!$B$3,BO267=リスト!$B$5,BO267=""),"",IF(許容浮上量+1&lt;=BK267,リスト!$F$2,リスト!$F$3))</f>
        <v/>
      </c>
      <c r="BQ267" s="202" t="str">
        <f>IF(OR(BO267=リスト!$B$3,BO267=リスト!$B$5,BO267=""),"",20)</f>
        <v/>
      </c>
      <c r="BR267" s="195" t="str">
        <f t="shared" si="232"/>
        <v/>
      </c>
      <c r="BS267" s="195" t="str">
        <f t="shared" si="233"/>
        <v/>
      </c>
      <c r="BT267" s="198" t="str">
        <f t="shared" si="234"/>
        <v/>
      </c>
      <c r="BU267" s="198" t="str">
        <f t="shared" si="235"/>
        <v/>
      </c>
      <c r="BV267" s="198" t="str">
        <f t="shared" si="200"/>
        <v/>
      </c>
      <c r="BW267" s="198" t="str">
        <f t="shared" si="201"/>
        <v/>
      </c>
      <c r="BX267" s="205" t="str">
        <f t="shared" si="202"/>
        <v/>
      </c>
      <c r="BY267" s="206" t="str">
        <f>IFERROR(IF(CC267=リスト!$C$2,(CH267-BZ267/(100*CG267))/CI267*CJ267-AN267-AM267,(CH267-BZ267/(100*AW267))/CI267*CJ267-AN267-AM267),"")</f>
        <v/>
      </c>
      <c r="BZ267" s="196" t="str">
        <f>IF(OR(CE267=リスト!$B$3,CE267=リスト!$B$5,CF267=リスト!$F$3,CE267=""),"",許容浮上量)</f>
        <v/>
      </c>
      <c r="CA267" s="198" t="str">
        <f>IF(OR(CE267=リスト!$B$3,CE267=リスト!$B$5,CF267=リスト!$F$3,CE267=""),"",CK267)</f>
        <v/>
      </c>
      <c r="CB267" s="196" t="str">
        <f t="shared" si="236"/>
        <v/>
      </c>
      <c r="CC267" s="193" t="str">
        <f>IF(OR(CE267=リスト!$B$3,CE267=リスト!$B$5,CF267=リスト!$F$3,CE267=""),"",BM267)</f>
        <v/>
      </c>
      <c r="CD267" s="196" t="str">
        <f>IF(OR(CE267=リスト!$B$3,CE267=リスト!$B$5,CF267=リスト!$F$3,CE267=""),"",AH267)</f>
        <v/>
      </c>
      <c r="CE267" s="193" t="str">
        <f t="shared" si="181"/>
        <v/>
      </c>
      <c r="CF267" s="193" t="str">
        <f t="shared" si="182"/>
        <v/>
      </c>
      <c r="CG267" s="198" t="str">
        <f t="shared" si="237"/>
        <v/>
      </c>
      <c r="CH267" s="198" t="str">
        <f t="shared" si="238"/>
        <v/>
      </c>
      <c r="CI267" s="198" t="str">
        <f t="shared" si="239"/>
        <v/>
      </c>
      <c r="CJ267" s="198" t="str">
        <f t="shared" si="207"/>
        <v/>
      </c>
      <c r="CK267" s="205" t="str">
        <f t="shared" si="240"/>
        <v/>
      </c>
      <c r="CL267" s="204" t="str">
        <f>IF(AND(CE267=リスト!$B$4,CF267=リスト!$F$2),リスト!$B$3,CE267)</f>
        <v/>
      </c>
      <c r="CM267" s="193" t="str">
        <f>IF(CL267=リスト!$B$3,"",IF(CL267=リスト!$B$5,"("&amp;リスト!$F$3&amp;")",CF267))</f>
        <v/>
      </c>
      <c r="CN267" s="196" t="str">
        <f>IF(CL267=リスト!$B$3,"",AF267)</f>
        <v/>
      </c>
      <c r="CO267" s="196" t="str">
        <f>IF(OR(CL267=リスト!$B$3,CL267=リスト!$B$5,CL267=リスト!$B$4),"",CD267)</f>
        <v/>
      </c>
      <c r="CP267" s="196" t="str">
        <f>IF(OR(CL267=リスト!$B$3,CL267=リスト!$B$5),"",IF(CB267&lt;40,40,CB267))</f>
        <v/>
      </c>
      <c r="CQ267" s="203" t="str">
        <f>IF(CL267=リスト!$B$5,リスト!$G$2,"")</f>
        <v/>
      </c>
    </row>
    <row r="268" spans="2:95" ht="26.25" customHeight="1">
      <c r="B268" s="243">
        <v>205</v>
      </c>
      <c r="C268" s="244"/>
      <c r="D268" s="245"/>
      <c r="E268" s="246"/>
      <c r="F268" s="246"/>
      <c r="G268" s="247" t="str">
        <f>IF(AE268=リスト!$C$2,"－",IF(AE268=リスト!$C$3,1.05,""))</f>
        <v/>
      </c>
      <c r="H268" s="246"/>
      <c r="I268" s="246"/>
      <c r="J268" s="246"/>
      <c r="K268" s="246"/>
      <c r="L268" s="246"/>
      <c r="M268" s="246"/>
      <c r="N268" s="246"/>
      <c r="O268" s="246"/>
      <c r="P268" s="246"/>
      <c r="Q268" s="246"/>
      <c r="R268" s="248">
        <f t="shared" si="209"/>
        <v>0</v>
      </c>
      <c r="S268" s="247" t="str">
        <f t="shared" si="210"/>
        <v/>
      </c>
      <c r="T268" s="247"/>
      <c r="U268" s="247"/>
      <c r="V268" s="245" t="str">
        <f t="shared" si="211"/>
        <v/>
      </c>
      <c r="W268" s="245" t="str">
        <f t="shared" si="212"/>
        <v/>
      </c>
      <c r="X268" s="245" t="str">
        <f t="shared" si="213"/>
        <v/>
      </c>
      <c r="Y268" s="245" t="str">
        <f t="shared" si="214"/>
        <v/>
      </c>
      <c r="Z268" s="249" t="str">
        <f t="shared" si="215"/>
        <v/>
      </c>
      <c r="AA268" s="250" t="str">
        <f t="shared" si="216"/>
        <v/>
      </c>
      <c r="AB268" s="250" t="str">
        <f t="shared" si="217"/>
        <v/>
      </c>
      <c r="AC268" s="251" t="str">
        <f t="shared" si="218"/>
        <v/>
      </c>
      <c r="AD268" s="252" t="str">
        <f>IF(OR(C268="",D268=""),"",IF(OR(10&lt;=S268,2.2&lt;F268),リスト!$B$3,IF(OR(D268=リスト!$A$2,F268&lt;0.9,S268&lt;=1.5),リスト!$B$4,リスト!$B$2)))</f>
        <v/>
      </c>
      <c r="AE268" s="253" t="str">
        <f>IF(OR(C268="",AD268=""),"",IF(N268="",リスト!$C$2,リスト!$C$3))</f>
        <v/>
      </c>
      <c r="AF268" s="254" t="str">
        <f>IF(OR(C268="",AD268=""),"",IF(D268&lt;=リスト!$A$5,リスト!$D$2,IF(D268=リスト!$A$6,リスト!$D$3,IF(D268=リスト!$A$7,リスト!$D$4,""))))</f>
        <v/>
      </c>
      <c r="AG268" s="255" t="str" cm="1">
        <f t="array" ref="AG268">IFERROR(INDEX(加味率リスト!$A$2:$J$25,MATCH(D268&amp;AF268,加味率リスト!$A$2:$A$25&amp;加味率リスト!$B$2:$B$25,0),10),"")</f>
        <v/>
      </c>
      <c r="AH268" s="256" t="str">
        <f>IF(S268="","",IF(S268&lt;3,リスト!$E$3,IF(S268&lt;5,リスト!$E$4,IF(S268&lt;7,リスト!$E$5,リスト!$E$6))))</f>
        <v/>
      </c>
      <c r="AI268" s="192" t="str">
        <f t="shared" si="178"/>
        <v/>
      </c>
      <c r="AJ268" s="193" t="str">
        <f t="shared" si="179"/>
        <v/>
      </c>
      <c r="AK268" s="141" t="str">
        <f t="shared" si="180"/>
        <v/>
      </c>
      <c r="AL268" s="194" t="str">
        <f>IFERROR(IF(AD268="","",IF(AE268=リスト!$C$2,"－",ROUND((3.142/4*E268^2*(N268+K268+J268+I268+H268)-3.142/4*(0.82^2*H268+(0.82^2+G268^2)/2*J268+G268^2*K268+(G268^2+E268^2)/2*N268))*(U268*V268+(R268-U268)*W268)/R268,2))),"")</f>
        <v/>
      </c>
      <c r="AM268" s="195" t="str">
        <f>IFERROR(IF(AD268="","",IF(AE268=リスト!$C$2,T268,T268+AL268)),"")</f>
        <v/>
      </c>
      <c r="AN268" s="195" t="str">
        <f>IFERROR(IF(AD268="","",IF(AE268=リスト!$C$2,3.142*E268*U268*AA268*V268*U268/2*TAN(X268/180*3.142),3.142*G268*U268*AA268*V268*U268/2*TAN(X268/180*3.142))),"")</f>
        <v/>
      </c>
      <c r="AO268" s="196" t="str">
        <f t="shared" si="219"/>
        <v/>
      </c>
      <c r="AP268" s="196" t="str">
        <f>IFERROR(IF(AE268=リスト!$C$2,(1-3.142*(E268/((E268+1)*2))^2)*(R268-(1-V268/(Z268+AC268*(W268-Z268)))*U268-(AN268+AM268)/(3.142*(Z268+AC268*(W268-Z268)))*(2/E268)^2)*100,AW268*(AX268-AY268)*100),"")</f>
        <v/>
      </c>
      <c r="AQ268" s="197" t="str">
        <f t="shared" si="220"/>
        <v/>
      </c>
      <c r="AR268" s="195" t="str">
        <f t="shared" si="221"/>
        <v/>
      </c>
      <c r="AS268" s="195" t="str">
        <f t="shared" si="222"/>
        <v/>
      </c>
      <c r="AT268" s="195" t="str">
        <f t="shared" si="223"/>
        <v/>
      </c>
      <c r="AU268" s="193" t="str">
        <f t="shared" si="224"/>
        <v/>
      </c>
      <c r="AV268" s="193" t="str">
        <f>IF(OR(AD268=リスト!$B$3,AD268=リスト!$B$5,許容浮上量&lt;AP268),AD268,リスト!$B$5)</f>
        <v/>
      </c>
      <c r="AW268" s="198" t="str">
        <f t="shared" si="225"/>
        <v/>
      </c>
      <c r="AX268" s="199" t="str">
        <f t="shared" si="226"/>
        <v/>
      </c>
      <c r="AY268" s="205" t="str">
        <f t="shared" si="227"/>
        <v/>
      </c>
      <c r="AZ268" s="204" t="str">
        <f>IF(OR(BO268=リスト!$B$3,BO268=リスト!$B$5,BO268=""),"","10^-2")</f>
        <v/>
      </c>
      <c r="BA268" s="200" t="str">
        <f>IF(OR(BO268=リスト!$B$3,BO268=リスト!$B$5,BO268=""),"",2)</f>
        <v/>
      </c>
      <c r="BB268" s="195" t="str">
        <f>IFERROR(IF(OR(BO268=リスト!$B$3,BO268=リスト!$B$5,BO268=""),"",V268*U268+(R268-U268)/2*(W268-Z268)),"")</f>
        <v/>
      </c>
      <c r="BC268" s="195" t="str">
        <f>IF(OR(BO268=リスト!$B$3,BO268=リスト!$B$5,BO268=""),"",40)</f>
        <v/>
      </c>
      <c r="BD268" s="195" t="str">
        <f t="shared" si="228"/>
        <v/>
      </c>
      <c r="BE268" s="195" t="str">
        <f t="shared" si="229"/>
        <v/>
      </c>
      <c r="BF268" s="195" t="str">
        <f t="shared" si="230"/>
        <v/>
      </c>
      <c r="BG268" s="195" t="str">
        <f>IF(OR(BO268=リスト!$B$3,BO268=リスト!$B$5,BO268=""),"",0.6)</f>
        <v/>
      </c>
      <c r="BH268" s="201" t="str">
        <f>IF(OR(BO268=リスト!$B$3,BO268=リスト!$B$5,BO268=""),"",AG268)</f>
        <v/>
      </c>
      <c r="BI268" s="195" t="str">
        <f>IF(OR(BO268=リスト!$B$3,BO268=リスト!$B$5,BO268=""),"",AM268)</f>
        <v/>
      </c>
      <c r="BJ268" s="195" t="str">
        <f>IF(OR(BO268=リスト!$B$3,BO268=リスト!$B$5,BO268=""),"",AN268)</f>
        <v/>
      </c>
      <c r="BK268" s="202" t="str">
        <f>IFERROR(IF(BM268=リスト!$C$2,(1-3.142*(E268/(2*(E268+1)))^2)*(R268-(1-AG268*V268/(Z268+AG268*BG268*(W268-Z268)))*U268-(AN268+AM268)/(3.142*(Z268+AG268*BG268*(W268-Z268)))*(2/E268)^2)*100,(AW268*(BV268-BX268)*100)),"")</f>
        <v/>
      </c>
      <c r="BL268" s="202" t="str">
        <f>IFERROR(IF(BM268=リスト!$C$2,(1-3.142*(E268/(2*(E268+1)))^2)*(R268-(1-AG268*V268/(Z268+AG268*BG268*(W268-Z268)))*U268-(AN268+BF268+AM268)/(3.142*(Z268+AG268*BG268*(W268-Z268)))*(2/E268)^2)*100,(AW268*(BV268-BW268)*100)),"")</f>
        <v/>
      </c>
      <c r="BM268" s="193" t="str">
        <f>IF(OR(BO268=リスト!$B$3,BO268=リスト!$B$5),"",AU268)</f>
        <v/>
      </c>
      <c r="BN268" s="196" t="str">
        <f>IF(OR(BO268=リスト!$B$3,BO268=リスト!$B$5),"",AF268)</f>
        <v/>
      </c>
      <c r="BO268" s="193" t="str">
        <f t="shared" si="231"/>
        <v/>
      </c>
      <c r="BP268" s="193" t="str">
        <f>IF(OR(BO268=リスト!$B$3,BO268=リスト!$B$5,BO268=""),"",IF(許容浮上量+1&lt;=BK268,リスト!$F$2,リスト!$F$3))</f>
        <v/>
      </c>
      <c r="BQ268" s="202" t="str">
        <f>IF(OR(BO268=リスト!$B$3,BO268=リスト!$B$5,BO268=""),"",20)</f>
        <v/>
      </c>
      <c r="BR268" s="195" t="str">
        <f t="shared" si="232"/>
        <v/>
      </c>
      <c r="BS268" s="195" t="str">
        <f t="shared" si="233"/>
        <v/>
      </c>
      <c r="BT268" s="198" t="str">
        <f t="shared" si="234"/>
        <v/>
      </c>
      <c r="BU268" s="198" t="str">
        <f t="shared" si="235"/>
        <v/>
      </c>
      <c r="BV268" s="198" t="str">
        <f t="shared" si="200"/>
        <v/>
      </c>
      <c r="BW268" s="198" t="str">
        <f t="shared" si="201"/>
        <v/>
      </c>
      <c r="BX268" s="205" t="str">
        <f t="shared" si="202"/>
        <v/>
      </c>
      <c r="BY268" s="206" t="str">
        <f>IFERROR(IF(CC268=リスト!$C$2,(CH268-BZ268/(100*CG268))/CI268*CJ268-AN268-AM268,(CH268-BZ268/(100*AW268))/CI268*CJ268-AN268-AM268),"")</f>
        <v/>
      </c>
      <c r="BZ268" s="196" t="str">
        <f>IF(OR(CE268=リスト!$B$3,CE268=リスト!$B$5,CF268=リスト!$F$3,CE268=""),"",許容浮上量)</f>
        <v/>
      </c>
      <c r="CA268" s="198" t="str">
        <f>IF(OR(CE268=リスト!$B$3,CE268=リスト!$B$5,CF268=リスト!$F$3,CE268=""),"",CK268)</f>
        <v/>
      </c>
      <c r="CB268" s="196" t="str">
        <f t="shared" si="236"/>
        <v/>
      </c>
      <c r="CC268" s="193" t="str">
        <f>IF(OR(CE268=リスト!$B$3,CE268=リスト!$B$5,CF268=リスト!$F$3,CE268=""),"",BM268)</f>
        <v/>
      </c>
      <c r="CD268" s="196" t="str">
        <f>IF(OR(CE268=リスト!$B$3,CE268=リスト!$B$5,CF268=リスト!$F$3,CE268=""),"",AH268)</f>
        <v/>
      </c>
      <c r="CE268" s="193" t="str">
        <f t="shared" si="181"/>
        <v/>
      </c>
      <c r="CF268" s="193" t="str">
        <f t="shared" si="182"/>
        <v/>
      </c>
      <c r="CG268" s="198" t="str">
        <f t="shared" si="237"/>
        <v/>
      </c>
      <c r="CH268" s="198" t="str">
        <f t="shared" si="238"/>
        <v/>
      </c>
      <c r="CI268" s="198" t="str">
        <f t="shared" si="239"/>
        <v/>
      </c>
      <c r="CJ268" s="198" t="str">
        <f t="shared" si="207"/>
        <v/>
      </c>
      <c r="CK268" s="205" t="str">
        <f t="shared" si="240"/>
        <v/>
      </c>
      <c r="CL268" s="204" t="str">
        <f>IF(AND(CE268=リスト!$B$4,CF268=リスト!$F$2),リスト!$B$3,CE268)</f>
        <v/>
      </c>
      <c r="CM268" s="193" t="str">
        <f>IF(CL268=リスト!$B$3,"",IF(CL268=リスト!$B$5,"("&amp;リスト!$F$3&amp;")",CF268))</f>
        <v/>
      </c>
      <c r="CN268" s="196" t="str">
        <f>IF(CL268=リスト!$B$3,"",AF268)</f>
        <v/>
      </c>
      <c r="CO268" s="196" t="str">
        <f>IF(OR(CL268=リスト!$B$3,CL268=リスト!$B$5,CL268=リスト!$B$4),"",CD268)</f>
        <v/>
      </c>
      <c r="CP268" s="196" t="str">
        <f>IF(OR(CL268=リスト!$B$3,CL268=リスト!$B$5),"",IF(CB268&lt;40,40,CB268))</f>
        <v/>
      </c>
      <c r="CQ268" s="203" t="str">
        <f>IF(CL268=リスト!$B$5,リスト!$G$2,"")</f>
        <v/>
      </c>
    </row>
    <row r="269" spans="2:95" ht="26.25" customHeight="1">
      <c r="B269" s="257">
        <v>206</v>
      </c>
      <c r="C269" s="258"/>
      <c r="D269" s="259"/>
      <c r="E269" s="260"/>
      <c r="F269" s="260"/>
      <c r="G269" s="247" t="str">
        <f>IF(AE269=リスト!$C$2,"－",IF(AE269=リスト!$C$3,1.05,""))</f>
        <v/>
      </c>
      <c r="H269" s="260"/>
      <c r="I269" s="260"/>
      <c r="J269" s="260"/>
      <c r="K269" s="260"/>
      <c r="L269" s="260"/>
      <c r="M269" s="260"/>
      <c r="N269" s="260"/>
      <c r="O269" s="260"/>
      <c r="P269" s="260"/>
      <c r="Q269" s="260"/>
      <c r="R269" s="261">
        <f t="shared" si="209"/>
        <v>0</v>
      </c>
      <c r="S269" s="262" t="str">
        <f t="shared" si="210"/>
        <v/>
      </c>
      <c r="T269" s="262"/>
      <c r="U269" s="262"/>
      <c r="V269" s="259" t="str">
        <f t="shared" si="211"/>
        <v/>
      </c>
      <c r="W269" s="259" t="str">
        <f t="shared" si="212"/>
        <v/>
      </c>
      <c r="X269" s="259" t="str">
        <f t="shared" si="213"/>
        <v/>
      </c>
      <c r="Y269" s="259" t="str">
        <f t="shared" si="214"/>
        <v/>
      </c>
      <c r="Z269" s="249" t="str">
        <f t="shared" si="215"/>
        <v/>
      </c>
      <c r="AA269" s="250" t="str">
        <f t="shared" si="216"/>
        <v/>
      </c>
      <c r="AB269" s="250" t="str">
        <f t="shared" si="217"/>
        <v/>
      </c>
      <c r="AC269" s="251" t="str">
        <f t="shared" si="218"/>
        <v/>
      </c>
      <c r="AD269" s="252" t="str">
        <f>IF(OR(C269="",D269=""),"",IF(OR(10&lt;=S269,2.2&lt;F269),リスト!$B$3,IF(OR(D269=リスト!$A$2,F269&lt;0.9,S269&lt;=1.5),リスト!$B$4,リスト!$B$2)))</f>
        <v/>
      </c>
      <c r="AE269" s="263" t="str">
        <f>IF(OR(C269="",AD269=""),"",IF(N269="",リスト!$C$2,リスト!$C$3))</f>
        <v/>
      </c>
      <c r="AF269" s="254" t="str">
        <f>IF(OR(C269="",AD269=""),"",IF(D269&lt;=リスト!$A$5,リスト!$D$2,IF(D269=リスト!$A$6,リスト!$D$3,IF(D269=リスト!$A$7,リスト!$D$4,""))))</f>
        <v/>
      </c>
      <c r="AG269" s="255" t="str" cm="1">
        <f t="array" ref="AG269">IFERROR(INDEX(加味率リスト!$A$2:$J$25,MATCH(D269&amp;AF269,加味率リスト!$A$2:$A$25&amp;加味率リスト!$B$2:$B$25,0),10),"")</f>
        <v/>
      </c>
      <c r="AH269" s="264" t="str">
        <f>IF(S269="","",IF(S269&lt;3,リスト!$E$3,IF(S269&lt;5,リスト!$E$4,IF(S269&lt;7,リスト!$E$5,リスト!$E$6))))</f>
        <v/>
      </c>
      <c r="AI269" s="192" t="str">
        <f t="shared" si="178"/>
        <v/>
      </c>
      <c r="AJ269" s="193" t="str">
        <f t="shared" si="179"/>
        <v/>
      </c>
      <c r="AK269" s="141" t="str">
        <f t="shared" si="180"/>
        <v/>
      </c>
      <c r="AL269" s="194" t="str">
        <f>IFERROR(IF(AD269="","",IF(AE269=リスト!$C$2,"－",ROUND((3.142/4*E269^2*(N269+K269+J269+I269+H269)-3.142/4*(0.82^2*H269+(0.82^2+G269^2)/2*J269+G269^2*K269+(G269^2+E269^2)/2*N269))*(U269*V269+(R269-U269)*W269)/R269,2))),"")</f>
        <v/>
      </c>
      <c r="AM269" s="195" t="str">
        <f>IFERROR(IF(AD269="","",IF(AE269=リスト!$C$2,T269,T269+AL269)),"")</f>
        <v/>
      </c>
      <c r="AN269" s="195" t="str">
        <f>IFERROR(IF(AD269="","",IF(AE269=リスト!$C$2,3.142*E269*U269*AA269*V269*U269/2*TAN(X269/180*3.142),3.142*G269*U269*AA269*V269*U269/2*TAN(X269/180*3.142))),"")</f>
        <v/>
      </c>
      <c r="AO269" s="196" t="str">
        <f t="shared" si="219"/>
        <v/>
      </c>
      <c r="AP269" s="196" t="str">
        <f>IFERROR(IF(AE269=リスト!$C$2,(1-3.142*(E269/((E269+1)*2))^2)*(R269-(1-V269/(Z269+AC269*(W269-Z269)))*U269-(AN269+AM269)/(3.142*(Z269+AC269*(W269-Z269)))*(2/E269)^2)*100,AW269*(AX269-AY269)*100),"")</f>
        <v/>
      </c>
      <c r="AQ269" s="197" t="str">
        <f t="shared" si="220"/>
        <v/>
      </c>
      <c r="AR269" s="195" t="str">
        <f t="shared" si="221"/>
        <v/>
      </c>
      <c r="AS269" s="195" t="str">
        <f t="shared" si="222"/>
        <v/>
      </c>
      <c r="AT269" s="195" t="str">
        <f t="shared" si="223"/>
        <v/>
      </c>
      <c r="AU269" s="193" t="str">
        <f t="shared" si="224"/>
        <v/>
      </c>
      <c r="AV269" s="193" t="str">
        <f>IF(OR(AD269=リスト!$B$3,AD269=リスト!$B$5,許容浮上量&lt;AP269),AD269,リスト!$B$5)</f>
        <v/>
      </c>
      <c r="AW269" s="198" t="str">
        <f t="shared" si="225"/>
        <v/>
      </c>
      <c r="AX269" s="199" t="str">
        <f t="shared" si="226"/>
        <v/>
      </c>
      <c r="AY269" s="205" t="str">
        <f t="shared" si="227"/>
        <v/>
      </c>
      <c r="AZ269" s="204" t="str">
        <f>IF(OR(BO269=リスト!$B$3,BO269=リスト!$B$5,BO269=""),"","10^-2")</f>
        <v/>
      </c>
      <c r="BA269" s="200" t="str">
        <f>IF(OR(BO269=リスト!$B$3,BO269=リスト!$B$5,BO269=""),"",2)</f>
        <v/>
      </c>
      <c r="BB269" s="195" t="str">
        <f>IFERROR(IF(OR(BO269=リスト!$B$3,BO269=リスト!$B$5,BO269=""),"",V269*U269+(R269-U269)/2*(W269-Z269)),"")</f>
        <v/>
      </c>
      <c r="BC269" s="195" t="str">
        <f>IF(OR(BO269=リスト!$B$3,BO269=リスト!$B$5,BO269=""),"",40)</f>
        <v/>
      </c>
      <c r="BD269" s="195" t="str">
        <f t="shared" si="228"/>
        <v/>
      </c>
      <c r="BE269" s="195" t="str">
        <f t="shared" si="229"/>
        <v/>
      </c>
      <c r="BF269" s="195" t="str">
        <f t="shared" si="230"/>
        <v/>
      </c>
      <c r="BG269" s="195" t="str">
        <f>IF(OR(BO269=リスト!$B$3,BO269=リスト!$B$5,BO269=""),"",0.6)</f>
        <v/>
      </c>
      <c r="BH269" s="201" t="str">
        <f>IF(OR(BO269=リスト!$B$3,BO269=リスト!$B$5,BO269=""),"",AG269)</f>
        <v/>
      </c>
      <c r="BI269" s="195" t="str">
        <f>IF(OR(BO269=リスト!$B$3,BO269=リスト!$B$5,BO269=""),"",AM269)</f>
        <v/>
      </c>
      <c r="BJ269" s="195" t="str">
        <f>IF(OR(BO269=リスト!$B$3,BO269=リスト!$B$5,BO269=""),"",AN269)</f>
        <v/>
      </c>
      <c r="BK269" s="202" t="str">
        <f>IFERROR(IF(BM269=リスト!$C$2,(1-3.142*(E269/(2*(E269+1)))^2)*(R269-(1-AG269*V269/(Z269+AG269*BG269*(W269-Z269)))*U269-(AN269+AM269)/(3.142*(Z269+AG269*BG269*(W269-Z269)))*(2/E269)^2)*100,(AW269*(BV269-BX269)*100)),"")</f>
        <v/>
      </c>
      <c r="BL269" s="202" t="str">
        <f>IFERROR(IF(BM269=リスト!$C$2,(1-3.142*(E269/(2*(E269+1)))^2)*(R269-(1-AG269*V269/(Z269+AG269*BG269*(W269-Z269)))*U269-(AN269+BF269+AM269)/(3.142*(Z269+AG269*BG269*(W269-Z269)))*(2/E269)^2)*100,(AW269*(BV269-BW269)*100)),"")</f>
        <v/>
      </c>
      <c r="BM269" s="193" t="str">
        <f>IF(OR(BO269=リスト!$B$3,BO269=リスト!$B$5),"",AU269)</f>
        <v/>
      </c>
      <c r="BN269" s="196" t="str">
        <f>IF(OR(BO269=リスト!$B$3,BO269=リスト!$B$5),"",AF269)</f>
        <v/>
      </c>
      <c r="BO269" s="193" t="str">
        <f t="shared" si="231"/>
        <v/>
      </c>
      <c r="BP269" s="193" t="str">
        <f>IF(OR(BO269=リスト!$B$3,BO269=リスト!$B$5,BO269=""),"",IF(許容浮上量+1&lt;=BK269,リスト!$F$2,リスト!$F$3))</f>
        <v/>
      </c>
      <c r="BQ269" s="202" t="str">
        <f>IF(OR(BO269=リスト!$B$3,BO269=リスト!$B$5,BO269=""),"",20)</f>
        <v/>
      </c>
      <c r="BR269" s="195" t="str">
        <f t="shared" si="232"/>
        <v/>
      </c>
      <c r="BS269" s="195" t="str">
        <f t="shared" si="233"/>
        <v/>
      </c>
      <c r="BT269" s="198" t="str">
        <f t="shared" si="234"/>
        <v/>
      </c>
      <c r="BU269" s="198" t="str">
        <f t="shared" si="235"/>
        <v/>
      </c>
      <c r="BV269" s="198" t="str">
        <f t="shared" si="200"/>
        <v/>
      </c>
      <c r="BW269" s="198" t="str">
        <f t="shared" si="201"/>
        <v/>
      </c>
      <c r="BX269" s="205" t="str">
        <f t="shared" si="202"/>
        <v/>
      </c>
      <c r="BY269" s="206" t="str">
        <f>IFERROR(IF(CC269=リスト!$C$2,(CH269-BZ269/(100*CG269))/CI269*CJ269-AN269-AM269,(CH269-BZ269/(100*AW269))/CI269*CJ269-AN269-AM269),"")</f>
        <v/>
      </c>
      <c r="BZ269" s="196" t="str">
        <f>IF(OR(CE269=リスト!$B$3,CE269=リスト!$B$5,CF269=リスト!$F$3,CE269=""),"",許容浮上量)</f>
        <v/>
      </c>
      <c r="CA269" s="198" t="str">
        <f>IF(OR(CE269=リスト!$B$3,CE269=リスト!$B$5,CF269=リスト!$F$3,CE269=""),"",CK269)</f>
        <v/>
      </c>
      <c r="CB269" s="196" t="str">
        <f t="shared" si="236"/>
        <v/>
      </c>
      <c r="CC269" s="193" t="str">
        <f>IF(OR(CE269=リスト!$B$3,CE269=リスト!$B$5,CF269=リスト!$F$3,CE269=""),"",BM269)</f>
        <v/>
      </c>
      <c r="CD269" s="196" t="str">
        <f>IF(OR(CE269=リスト!$B$3,CE269=リスト!$B$5,CF269=リスト!$F$3,CE269=""),"",AH269)</f>
        <v/>
      </c>
      <c r="CE269" s="193" t="str">
        <f t="shared" si="181"/>
        <v/>
      </c>
      <c r="CF269" s="193" t="str">
        <f t="shared" si="182"/>
        <v/>
      </c>
      <c r="CG269" s="198" t="str">
        <f t="shared" si="237"/>
        <v/>
      </c>
      <c r="CH269" s="198" t="str">
        <f t="shared" si="238"/>
        <v/>
      </c>
      <c r="CI269" s="198" t="str">
        <f t="shared" si="239"/>
        <v/>
      </c>
      <c r="CJ269" s="198" t="str">
        <f t="shared" si="207"/>
        <v/>
      </c>
      <c r="CK269" s="205" t="str">
        <f t="shared" si="240"/>
        <v/>
      </c>
      <c r="CL269" s="204" t="str">
        <f>IF(AND(CE269=リスト!$B$4,CF269=リスト!$F$2),リスト!$B$3,CE269)</f>
        <v/>
      </c>
      <c r="CM269" s="193" t="str">
        <f>IF(CL269=リスト!$B$3,"",IF(CL269=リスト!$B$5,"("&amp;リスト!$F$3&amp;")",CF269))</f>
        <v/>
      </c>
      <c r="CN269" s="196" t="str">
        <f>IF(CL269=リスト!$B$3,"",AF269)</f>
        <v/>
      </c>
      <c r="CO269" s="196" t="str">
        <f>IF(OR(CL269=リスト!$B$3,CL269=リスト!$B$5,CL269=リスト!$B$4),"",CD269)</f>
        <v/>
      </c>
      <c r="CP269" s="196" t="str">
        <f>IF(OR(CL269=リスト!$B$3,CL269=リスト!$B$5),"",IF(CB269&lt;40,40,CB269))</f>
        <v/>
      </c>
      <c r="CQ269" s="203" t="str">
        <f>IF(CL269=リスト!$B$5,リスト!$G$2,"")</f>
        <v/>
      </c>
    </row>
    <row r="270" spans="2:95" ht="26.25" customHeight="1">
      <c r="B270" s="243">
        <v>207</v>
      </c>
      <c r="C270" s="244"/>
      <c r="D270" s="245"/>
      <c r="E270" s="246"/>
      <c r="F270" s="246"/>
      <c r="G270" s="247" t="str">
        <f>IF(AE270=リスト!$C$2,"－",IF(AE270=リスト!$C$3,1.05,""))</f>
        <v/>
      </c>
      <c r="H270" s="246"/>
      <c r="I270" s="246"/>
      <c r="J270" s="246"/>
      <c r="K270" s="246"/>
      <c r="L270" s="246"/>
      <c r="M270" s="246"/>
      <c r="N270" s="246"/>
      <c r="O270" s="246"/>
      <c r="P270" s="246"/>
      <c r="Q270" s="246"/>
      <c r="R270" s="248">
        <f t="shared" si="209"/>
        <v>0</v>
      </c>
      <c r="S270" s="247" t="str">
        <f t="shared" si="210"/>
        <v/>
      </c>
      <c r="T270" s="247"/>
      <c r="U270" s="247"/>
      <c r="V270" s="245" t="str">
        <f t="shared" si="211"/>
        <v/>
      </c>
      <c r="W270" s="245" t="str">
        <f t="shared" si="212"/>
        <v/>
      </c>
      <c r="X270" s="245" t="str">
        <f t="shared" si="213"/>
        <v/>
      </c>
      <c r="Y270" s="245" t="str">
        <f t="shared" si="214"/>
        <v/>
      </c>
      <c r="Z270" s="249" t="str">
        <f t="shared" si="215"/>
        <v/>
      </c>
      <c r="AA270" s="250" t="str">
        <f t="shared" si="216"/>
        <v/>
      </c>
      <c r="AB270" s="250" t="str">
        <f t="shared" si="217"/>
        <v/>
      </c>
      <c r="AC270" s="251" t="str">
        <f t="shared" si="218"/>
        <v/>
      </c>
      <c r="AD270" s="252" t="str">
        <f>IF(OR(C270="",D270=""),"",IF(OR(10&lt;=S270,2.2&lt;F270),リスト!$B$3,IF(OR(D270=リスト!$A$2,F270&lt;0.9,S270&lt;=1.5),リスト!$B$4,リスト!$B$2)))</f>
        <v/>
      </c>
      <c r="AE270" s="253" t="str">
        <f>IF(OR(C270="",AD270=""),"",IF(N270="",リスト!$C$2,リスト!$C$3))</f>
        <v/>
      </c>
      <c r="AF270" s="254" t="str">
        <f>IF(OR(C270="",AD270=""),"",IF(D270&lt;=リスト!$A$5,リスト!$D$2,IF(D270=リスト!$A$6,リスト!$D$3,IF(D270=リスト!$A$7,リスト!$D$4,""))))</f>
        <v/>
      </c>
      <c r="AG270" s="255" t="str" cm="1">
        <f t="array" ref="AG270">IFERROR(INDEX(加味率リスト!$A$2:$J$25,MATCH(D270&amp;AF270,加味率リスト!$A$2:$A$25&amp;加味率リスト!$B$2:$B$25,0),10),"")</f>
        <v/>
      </c>
      <c r="AH270" s="256" t="str">
        <f>IF(S270="","",IF(S270&lt;3,リスト!$E$3,IF(S270&lt;5,リスト!$E$4,IF(S270&lt;7,リスト!$E$5,リスト!$E$6))))</f>
        <v/>
      </c>
      <c r="AI270" s="192" t="str">
        <f t="shared" si="178"/>
        <v/>
      </c>
      <c r="AJ270" s="193" t="str">
        <f t="shared" si="179"/>
        <v/>
      </c>
      <c r="AK270" s="141" t="str">
        <f t="shared" si="180"/>
        <v/>
      </c>
      <c r="AL270" s="194" t="str">
        <f>IFERROR(IF(AD270="","",IF(AE270=リスト!$C$2,"－",ROUND((3.142/4*E270^2*(N270+K270+J270+I270+H270)-3.142/4*(0.82^2*H270+(0.82^2+G270^2)/2*J270+G270^2*K270+(G270^2+E270^2)/2*N270))*(U270*V270+(R270-U270)*W270)/R270,2))),"")</f>
        <v/>
      </c>
      <c r="AM270" s="195" t="str">
        <f>IFERROR(IF(AD270="","",IF(AE270=リスト!$C$2,T270,T270+AL270)),"")</f>
        <v/>
      </c>
      <c r="AN270" s="195" t="str">
        <f>IFERROR(IF(AD270="","",IF(AE270=リスト!$C$2,3.142*E270*U270*AA270*V270*U270/2*TAN(X270/180*3.142),3.142*G270*U270*AA270*V270*U270/2*TAN(X270/180*3.142))),"")</f>
        <v/>
      </c>
      <c r="AO270" s="196" t="str">
        <f t="shared" si="219"/>
        <v/>
      </c>
      <c r="AP270" s="196" t="str">
        <f>IFERROR(IF(AE270=リスト!$C$2,(1-3.142*(E270/((E270+1)*2))^2)*(R270-(1-V270/(Z270+AC270*(W270-Z270)))*U270-(AN270+AM270)/(3.142*(Z270+AC270*(W270-Z270)))*(2/E270)^2)*100,AW270*(AX270-AY270)*100),"")</f>
        <v/>
      </c>
      <c r="AQ270" s="197" t="str">
        <f t="shared" si="220"/>
        <v/>
      </c>
      <c r="AR270" s="195" t="str">
        <f t="shared" si="221"/>
        <v/>
      </c>
      <c r="AS270" s="195" t="str">
        <f t="shared" si="222"/>
        <v/>
      </c>
      <c r="AT270" s="195" t="str">
        <f t="shared" si="223"/>
        <v/>
      </c>
      <c r="AU270" s="193" t="str">
        <f t="shared" si="224"/>
        <v/>
      </c>
      <c r="AV270" s="193" t="str">
        <f>IF(OR(AD270=リスト!$B$3,AD270=リスト!$B$5,許容浮上量&lt;AP270),AD270,リスト!$B$5)</f>
        <v/>
      </c>
      <c r="AW270" s="198" t="str">
        <f t="shared" si="225"/>
        <v/>
      </c>
      <c r="AX270" s="199" t="str">
        <f t="shared" si="226"/>
        <v/>
      </c>
      <c r="AY270" s="205" t="str">
        <f t="shared" si="227"/>
        <v/>
      </c>
      <c r="AZ270" s="204" t="str">
        <f>IF(OR(BO270=リスト!$B$3,BO270=リスト!$B$5,BO270=""),"","10^-2")</f>
        <v/>
      </c>
      <c r="BA270" s="200" t="str">
        <f>IF(OR(BO270=リスト!$B$3,BO270=リスト!$B$5,BO270=""),"",2)</f>
        <v/>
      </c>
      <c r="BB270" s="195" t="str">
        <f>IFERROR(IF(OR(BO270=リスト!$B$3,BO270=リスト!$B$5,BO270=""),"",V270*U270+(R270-U270)/2*(W270-Z270)),"")</f>
        <v/>
      </c>
      <c r="BC270" s="195" t="str">
        <f>IF(OR(BO270=リスト!$B$3,BO270=リスト!$B$5,BO270=""),"",40)</f>
        <v/>
      </c>
      <c r="BD270" s="195" t="str">
        <f t="shared" si="228"/>
        <v/>
      </c>
      <c r="BE270" s="195" t="str">
        <f t="shared" si="229"/>
        <v/>
      </c>
      <c r="BF270" s="195" t="str">
        <f t="shared" si="230"/>
        <v/>
      </c>
      <c r="BG270" s="195" t="str">
        <f>IF(OR(BO270=リスト!$B$3,BO270=リスト!$B$5,BO270=""),"",0.6)</f>
        <v/>
      </c>
      <c r="BH270" s="201" t="str">
        <f>IF(OR(BO270=リスト!$B$3,BO270=リスト!$B$5,BO270=""),"",AG270)</f>
        <v/>
      </c>
      <c r="BI270" s="195" t="str">
        <f>IF(OR(BO270=リスト!$B$3,BO270=リスト!$B$5,BO270=""),"",AM270)</f>
        <v/>
      </c>
      <c r="BJ270" s="195" t="str">
        <f>IF(OR(BO270=リスト!$B$3,BO270=リスト!$B$5,BO270=""),"",AN270)</f>
        <v/>
      </c>
      <c r="BK270" s="202" t="str">
        <f>IFERROR(IF(BM270=リスト!$C$2,(1-3.142*(E270/(2*(E270+1)))^2)*(R270-(1-AG270*V270/(Z270+AG270*BG270*(W270-Z270)))*U270-(AN270+AM270)/(3.142*(Z270+AG270*BG270*(W270-Z270)))*(2/E270)^2)*100,(AW270*(BV270-BX270)*100)),"")</f>
        <v/>
      </c>
      <c r="BL270" s="202" t="str">
        <f>IFERROR(IF(BM270=リスト!$C$2,(1-3.142*(E270/(2*(E270+1)))^2)*(R270-(1-AG270*V270/(Z270+AG270*BG270*(W270-Z270)))*U270-(AN270+BF270+AM270)/(3.142*(Z270+AG270*BG270*(W270-Z270)))*(2/E270)^2)*100,(AW270*(BV270-BW270)*100)),"")</f>
        <v/>
      </c>
      <c r="BM270" s="193" t="str">
        <f>IF(OR(BO270=リスト!$B$3,BO270=リスト!$B$5),"",AU270)</f>
        <v/>
      </c>
      <c r="BN270" s="196" t="str">
        <f>IF(OR(BO270=リスト!$B$3,BO270=リスト!$B$5),"",AF270)</f>
        <v/>
      </c>
      <c r="BO270" s="193" t="str">
        <f t="shared" si="231"/>
        <v/>
      </c>
      <c r="BP270" s="193" t="str">
        <f>IF(OR(BO270=リスト!$B$3,BO270=リスト!$B$5,BO270=""),"",IF(許容浮上量+1&lt;=BK270,リスト!$F$2,リスト!$F$3))</f>
        <v/>
      </c>
      <c r="BQ270" s="202" t="str">
        <f>IF(OR(BO270=リスト!$B$3,BO270=リスト!$B$5,BO270=""),"",20)</f>
        <v/>
      </c>
      <c r="BR270" s="195" t="str">
        <f t="shared" si="232"/>
        <v/>
      </c>
      <c r="BS270" s="195" t="str">
        <f t="shared" si="233"/>
        <v/>
      </c>
      <c r="BT270" s="198" t="str">
        <f t="shared" si="234"/>
        <v/>
      </c>
      <c r="BU270" s="198" t="str">
        <f t="shared" si="235"/>
        <v/>
      </c>
      <c r="BV270" s="198" t="str">
        <f t="shared" si="200"/>
        <v/>
      </c>
      <c r="BW270" s="198" t="str">
        <f t="shared" si="201"/>
        <v/>
      </c>
      <c r="BX270" s="205" t="str">
        <f t="shared" si="202"/>
        <v/>
      </c>
      <c r="BY270" s="206" t="str">
        <f>IFERROR(IF(CC270=リスト!$C$2,(CH270-BZ270/(100*CG270))/CI270*CJ270-AN270-AM270,(CH270-BZ270/(100*AW270))/CI270*CJ270-AN270-AM270),"")</f>
        <v/>
      </c>
      <c r="BZ270" s="196" t="str">
        <f>IF(OR(CE270=リスト!$B$3,CE270=リスト!$B$5,CF270=リスト!$F$3,CE270=""),"",許容浮上量)</f>
        <v/>
      </c>
      <c r="CA270" s="198" t="str">
        <f>IF(OR(CE270=リスト!$B$3,CE270=リスト!$B$5,CF270=リスト!$F$3,CE270=""),"",CK270)</f>
        <v/>
      </c>
      <c r="CB270" s="196" t="str">
        <f t="shared" si="236"/>
        <v/>
      </c>
      <c r="CC270" s="193" t="str">
        <f>IF(OR(CE270=リスト!$B$3,CE270=リスト!$B$5,CF270=リスト!$F$3,CE270=""),"",BM270)</f>
        <v/>
      </c>
      <c r="CD270" s="196" t="str">
        <f>IF(OR(CE270=リスト!$B$3,CE270=リスト!$B$5,CF270=リスト!$F$3,CE270=""),"",AH270)</f>
        <v/>
      </c>
      <c r="CE270" s="193" t="str">
        <f t="shared" si="181"/>
        <v/>
      </c>
      <c r="CF270" s="193" t="str">
        <f t="shared" si="182"/>
        <v/>
      </c>
      <c r="CG270" s="198" t="str">
        <f t="shared" si="237"/>
        <v/>
      </c>
      <c r="CH270" s="198" t="str">
        <f t="shared" si="238"/>
        <v/>
      </c>
      <c r="CI270" s="198" t="str">
        <f t="shared" si="239"/>
        <v/>
      </c>
      <c r="CJ270" s="198" t="str">
        <f t="shared" si="207"/>
        <v/>
      </c>
      <c r="CK270" s="205" t="str">
        <f t="shared" si="240"/>
        <v/>
      </c>
      <c r="CL270" s="204" t="str">
        <f>IF(AND(CE270=リスト!$B$4,CF270=リスト!$F$2),リスト!$B$3,CE270)</f>
        <v/>
      </c>
      <c r="CM270" s="193" t="str">
        <f>IF(CL270=リスト!$B$3,"",IF(CL270=リスト!$B$5,"("&amp;リスト!$F$3&amp;")",CF270))</f>
        <v/>
      </c>
      <c r="CN270" s="196" t="str">
        <f>IF(CL270=リスト!$B$3,"",AF270)</f>
        <v/>
      </c>
      <c r="CO270" s="196" t="str">
        <f>IF(OR(CL270=リスト!$B$3,CL270=リスト!$B$5,CL270=リスト!$B$4),"",CD270)</f>
        <v/>
      </c>
      <c r="CP270" s="196" t="str">
        <f>IF(OR(CL270=リスト!$B$3,CL270=リスト!$B$5),"",IF(CB270&lt;40,40,CB270))</f>
        <v/>
      </c>
      <c r="CQ270" s="203" t="str">
        <f>IF(CL270=リスト!$B$5,リスト!$G$2,"")</f>
        <v/>
      </c>
    </row>
    <row r="271" spans="2:95" ht="26.25" customHeight="1">
      <c r="B271" s="257">
        <v>208</v>
      </c>
      <c r="C271" s="258"/>
      <c r="D271" s="259"/>
      <c r="E271" s="260"/>
      <c r="F271" s="260"/>
      <c r="G271" s="247" t="str">
        <f>IF(AE271=リスト!$C$2,"－",IF(AE271=リスト!$C$3,1.05,""))</f>
        <v/>
      </c>
      <c r="H271" s="260"/>
      <c r="I271" s="260"/>
      <c r="J271" s="260"/>
      <c r="K271" s="260"/>
      <c r="L271" s="260"/>
      <c r="M271" s="260"/>
      <c r="N271" s="260"/>
      <c r="O271" s="260"/>
      <c r="P271" s="260"/>
      <c r="Q271" s="260"/>
      <c r="R271" s="261">
        <f t="shared" si="209"/>
        <v>0</v>
      </c>
      <c r="S271" s="262" t="str">
        <f t="shared" si="210"/>
        <v/>
      </c>
      <c r="T271" s="262"/>
      <c r="U271" s="262"/>
      <c r="V271" s="259" t="str">
        <f t="shared" si="211"/>
        <v/>
      </c>
      <c r="W271" s="259" t="str">
        <f t="shared" si="212"/>
        <v/>
      </c>
      <c r="X271" s="259" t="str">
        <f t="shared" si="213"/>
        <v/>
      </c>
      <c r="Y271" s="259" t="str">
        <f t="shared" si="214"/>
        <v/>
      </c>
      <c r="Z271" s="249" t="str">
        <f t="shared" si="215"/>
        <v/>
      </c>
      <c r="AA271" s="250" t="str">
        <f t="shared" si="216"/>
        <v/>
      </c>
      <c r="AB271" s="250" t="str">
        <f t="shared" si="217"/>
        <v/>
      </c>
      <c r="AC271" s="251" t="str">
        <f t="shared" si="218"/>
        <v/>
      </c>
      <c r="AD271" s="252" t="str">
        <f>IF(OR(C271="",D271=""),"",IF(OR(10&lt;=S271,2.2&lt;F271),リスト!$B$3,IF(OR(D271=リスト!$A$2,F271&lt;0.9,S271&lt;=1.5),リスト!$B$4,リスト!$B$2)))</f>
        <v/>
      </c>
      <c r="AE271" s="263" t="str">
        <f>IF(OR(C271="",AD271=""),"",IF(N271="",リスト!$C$2,リスト!$C$3))</f>
        <v/>
      </c>
      <c r="AF271" s="254" t="str">
        <f>IF(OR(C271="",AD271=""),"",IF(D271&lt;=リスト!$A$5,リスト!$D$2,IF(D271=リスト!$A$6,リスト!$D$3,IF(D271=リスト!$A$7,リスト!$D$4,""))))</f>
        <v/>
      </c>
      <c r="AG271" s="255" t="str" cm="1">
        <f t="array" ref="AG271">IFERROR(INDEX(加味率リスト!$A$2:$J$25,MATCH(D271&amp;AF271,加味率リスト!$A$2:$A$25&amp;加味率リスト!$B$2:$B$25,0),10),"")</f>
        <v/>
      </c>
      <c r="AH271" s="264" t="str">
        <f>IF(S271="","",IF(S271&lt;3,リスト!$E$3,IF(S271&lt;5,リスト!$E$4,IF(S271&lt;7,リスト!$E$5,リスト!$E$6))))</f>
        <v/>
      </c>
      <c r="AI271" s="192" t="str">
        <f t="shared" si="178"/>
        <v/>
      </c>
      <c r="AJ271" s="193" t="str">
        <f t="shared" si="179"/>
        <v/>
      </c>
      <c r="AK271" s="141" t="str">
        <f t="shared" si="180"/>
        <v/>
      </c>
      <c r="AL271" s="194" t="str">
        <f>IFERROR(IF(AD271="","",IF(AE271=リスト!$C$2,"－",ROUND((3.142/4*E271^2*(N271+K271+J271+I271+H271)-3.142/4*(0.82^2*H271+(0.82^2+G271^2)/2*J271+G271^2*K271+(G271^2+E271^2)/2*N271))*(U271*V271+(R271-U271)*W271)/R271,2))),"")</f>
        <v/>
      </c>
      <c r="AM271" s="195" t="str">
        <f>IFERROR(IF(AD271="","",IF(AE271=リスト!$C$2,T271,T271+AL271)),"")</f>
        <v/>
      </c>
      <c r="AN271" s="195" t="str">
        <f>IFERROR(IF(AD271="","",IF(AE271=リスト!$C$2,3.142*E271*U271*AA271*V271*U271/2*TAN(X271/180*3.142),3.142*G271*U271*AA271*V271*U271/2*TAN(X271/180*3.142))),"")</f>
        <v/>
      </c>
      <c r="AO271" s="196" t="str">
        <f t="shared" si="219"/>
        <v/>
      </c>
      <c r="AP271" s="196" t="str">
        <f>IFERROR(IF(AE271=リスト!$C$2,(1-3.142*(E271/((E271+1)*2))^2)*(R271-(1-V271/(Z271+AC271*(W271-Z271)))*U271-(AN271+AM271)/(3.142*(Z271+AC271*(W271-Z271)))*(2/E271)^2)*100,AW271*(AX271-AY271)*100),"")</f>
        <v/>
      </c>
      <c r="AQ271" s="197" t="str">
        <f t="shared" si="220"/>
        <v/>
      </c>
      <c r="AR271" s="195" t="str">
        <f t="shared" si="221"/>
        <v/>
      </c>
      <c r="AS271" s="195" t="str">
        <f t="shared" si="222"/>
        <v/>
      </c>
      <c r="AT271" s="195" t="str">
        <f t="shared" si="223"/>
        <v/>
      </c>
      <c r="AU271" s="193" t="str">
        <f t="shared" si="224"/>
        <v/>
      </c>
      <c r="AV271" s="193" t="str">
        <f>IF(OR(AD271=リスト!$B$3,AD271=リスト!$B$5,許容浮上量&lt;AP271),AD271,リスト!$B$5)</f>
        <v/>
      </c>
      <c r="AW271" s="198" t="str">
        <f t="shared" si="225"/>
        <v/>
      </c>
      <c r="AX271" s="199" t="str">
        <f t="shared" si="226"/>
        <v/>
      </c>
      <c r="AY271" s="205" t="str">
        <f t="shared" si="227"/>
        <v/>
      </c>
      <c r="AZ271" s="204" t="str">
        <f>IF(OR(BO271=リスト!$B$3,BO271=リスト!$B$5,BO271=""),"","10^-2")</f>
        <v/>
      </c>
      <c r="BA271" s="200" t="str">
        <f>IF(OR(BO271=リスト!$B$3,BO271=リスト!$B$5,BO271=""),"",2)</f>
        <v/>
      </c>
      <c r="BB271" s="195" t="str">
        <f>IFERROR(IF(OR(BO271=リスト!$B$3,BO271=リスト!$B$5,BO271=""),"",V271*U271+(R271-U271)/2*(W271-Z271)),"")</f>
        <v/>
      </c>
      <c r="BC271" s="195" t="str">
        <f>IF(OR(BO271=リスト!$B$3,BO271=リスト!$B$5,BO271=""),"",40)</f>
        <v/>
      </c>
      <c r="BD271" s="195" t="str">
        <f t="shared" si="228"/>
        <v/>
      </c>
      <c r="BE271" s="195" t="str">
        <f t="shared" si="229"/>
        <v/>
      </c>
      <c r="BF271" s="195" t="str">
        <f t="shared" si="230"/>
        <v/>
      </c>
      <c r="BG271" s="195" t="str">
        <f>IF(OR(BO271=リスト!$B$3,BO271=リスト!$B$5,BO271=""),"",0.6)</f>
        <v/>
      </c>
      <c r="BH271" s="201" t="str">
        <f>IF(OR(BO271=リスト!$B$3,BO271=リスト!$B$5,BO271=""),"",AG271)</f>
        <v/>
      </c>
      <c r="BI271" s="195" t="str">
        <f>IF(OR(BO271=リスト!$B$3,BO271=リスト!$B$5,BO271=""),"",AM271)</f>
        <v/>
      </c>
      <c r="BJ271" s="195" t="str">
        <f>IF(OR(BO271=リスト!$B$3,BO271=リスト!$B$5,BO271=""),"",AN271)</f>
        <v/>
      </c>
      <c r="BK271" s="202" t="str">
        <f>IFERROR(IF(BM271=リスト!$C$2,(1-3.142*(E271/(2*(E271+1)))^2)*(R271-(1-AG271*V271/(Z271+AG271*BG271*(W271-Z271)))*U271-(AN271+AM271)/(3.142*(Z271+AG271*BG271*(W271-Z271)))*(2/E271)^2)*100,(AW271*(BV271-BX271)*100)),"")</f>
        <v/>
      </c>
      <c r="BL271" s="202" t="str">
        <f>IFERROR(IF(BM271=リスト!$C$2,(1-3.142*(E271/(2*(E271+1)))^2)*(R271-(1-AG271*V271/(Z271+AG271*BG271*(W271-Z271)))*U271-(AN271+BF271+AM271)/(3.142*(Z271+AG271*BG271*(W271-Z271)))*(2/E271)^2)*100,(AW271*(BV271-BW271)*100)),"")</f>
        <v/>
      </c>
      <c r="BM271" s="193" t="str">
        <f>IF(OR(BO271=リスト!$B$3,BO271=リスト!$B$5),"",AU271)</f>
        <v/>
      </c>
      <c r="BN271" s="196" t="str">
        <f>IF(OR(BO271=リスト!$B$3,BO271=リスト!$B$5),"",AF271)</f>
        <v/>
      </c>
      <c r="BO271" s="193" t="str">
        <f t="shared" si="231"/>
        <v/>
      </c>
      <c r="BP271" s="193" t="str">
        <f>IF(OR(BO271=リスト!$B$3,BO271=リスト!$B$5,BO271=""),"",IF(許容浮上量+1&lt;=BK271,リスト!$F$2,リスト!$F$3))</f>
        <v/>
      </c>
      <c r="BQ271" s="202" t="str">
        <f>IF(OR(BO271=リスト!$B$3,BO271=リスト!$B$5,BO271=""),"",20)</f>
        <v/>
      </c>
      <c r="BR271" s="195" t="str">
        <f t="shared" si="232"/>
        <v/>
      </c>
      <c r="BS271" s="195" t="str">
        <f t="shared" si="233"/>
        <v/>
      </c>
      <c r="BT271" s="198" t="str">
        <f t="shared" si="234"/>
        <v/>
      </c>
      <c r="BU271" s="198" t="str">
        <f t="shared" si="235"/>
        <v/>
      </c>
      <c r="BV271" s="198" t="str">
        <f t="shared" si="200"/>
        <v/>
      </c>
      <c r="BW271" s="198" t="str">
        <f t="shared" si="201"/>
        <v/>
      </c>
      <c r="BX271" s="205" t="str">
        <f t="shared" si="202"/>
        <v/>
      </c>
      <c r="BY271" s="206" t="str">
        <f>IFERROR(IF(CC271=リスト!$C$2,(CH271-BZ271/(100*CG271))/CI271*CJ271-AN271-AM271,(CH271-BZ271/(100*AW271))/CI271*CJ271-AN271-AM271),"")</f>
        <v/>
      </c>
      <c r="BZ271" s="196" t="str">
        <f>IF(OR(CE271=リスト!$B$3,CE271=リスト!$B$5,CF271=リスト!$F$3,CE271=""),"",許容浮上量)</f>
        <v/>
      </c>
      <c r="CA271" s="198" t="str">
        <f>IF(OR(CE271=リスト!$B$3,CE271=リスト!$B$5,CF271=リスト!$F$3,CE271=""),"",CK271)</f>
        <v/>
      </c>
      <c r="CB271" s="196" t="str">
        <f t="shared" si="236"/>
        <v/>
      </c>
      <c r="CC271" s="193" t="str">
        <f>IF(OR(CE271=リスト!$B$3,CE271=リスト!$B$5,CF271=リスト!$F$3,CE271=""),"",BM271)</f>
        <v/>
      </c>
      <c r="CD271" s="196" t="str">
        <f>IF(OR(CE271=リスト!$B$3,CE271=リスト!$B$5,CF271=リスト!$F$3,CE271=""),"",AH271)</f>
        <v/>
      </c>
      <c r="CE271" s="193" t="str">
        <f t="shared" si="181"/>
        <v/>
      </c>
      <c r="CF271" s="193" t="str">
        <f t="shared" si="182"/>
        <v/>
      </c>
      <c r="CG271" s="198" t="str">
        <f t="shared" si="237"/>
        <v/>
      </c>
      <c r="CH271" s="198" t="str">
        <f t="shared" si="238"/>
        <v/>
      </c>
      <c r="CI271" s="198" t="str">
        <f t="shared" si="239"/>
        <v/>
      </c>
      <c r="CJ271" s="198" t="str">
        <f t="shared" si="207"/>
        <v/>
      </c>
      <c r="CK271" s="205" t="str">
        <f t="shared" si="240"/>
        <v/>
      </c>
      <c r="CL271" s="204" t="str">
        <f>IF(AND(CE271=リスト!$B$4,CF271=リスト!$F$2),リスト!$B$3,CE271)</f>
        <v/>
      </c>
      <c r="CM271" s="193" t="str">
        <f>IF(CL271=リスト!$B$3,"",IF(CL271=リスト!$B$5,"("&amp;リスト!$F$3&amp;")",CF271))</f>
        <v/>
      </c>
      <c r="CN271" s="196" t="str">
        <f>IF(CL271=リスト!$B$3,"",AF271)</f>
        <v/>
      </c>
      <c r="CO271" s="196" t="str">
        <f>IF(OR(CL271=リスト!$B$3,CL271=リスト!$B$5,CL271=リスト!$B$4),"",CD271)</f>
        <v/>
      </c>
      <c r="CP271" s="196" t="str">
        <f>IF(OR(CL271=リスト!$B$3,CL271=リスト!$B$5),"",IF(CB271&lt;40,40,CB271))</f>
        <v/>
      </c>
      <c r="CQ271" s="203" t="str">
        <f>IF(CL271=リスト!$B$5,リスト!$G$2,"")</f>
        <v/>
      </c>
    </row>
    <row r="272" spans="2:95" ht="26.25" customHeight="1">
      <c r="B272" s="243">
        <v>209</v>
      </c>
      <c r="C272" s="244"/>
      <c r="D272" s="245"/>
      <c r="E272" s="246"/>
      <c r="F272" s="246"/>
      <c r="G272" s="247" t="str">
        <f>IF(AE272=リスト!$C$2,"－",IF(AE272=リスト!$C$3,1.05,""))</f>
        <v/>
      </c>
      <c r="H272" s="246"/>
      <c r="I272" s="246"/>
      <c r="J272" s="246"/>
      <c r="K272" s="246"/>
      <c r="L272" s="246"/>
      <c r="M272" s="246"/>
      <c r="N272" s="246"/>
      <c r="O272" s="246"/>
      <c r="P272" s="246"/>
      <c r="Q272" s="246"/>
      <c r="R272" s="248">
        <f t="shared" si="209"/>
        <v>0</v>
      </c>
      <c r="S272" s="247" t="str">
        <f t="shared" si="210"/>
        <v/>
      </c>
      <c r="T272" s="247"/>
      <c r="U272" s="247"/>
      <c r="V272" s="245" t="str">
        <f t="shared" si="211"/>
        <v/>
      </c>
      <c r="W272" s="245" t="str">
        <f t="shared" si="212"/>
        <v/>
      </c>
      <c r="X272" s="245" t="str">
        <f t="shared" si="213"/>
        <v/>
      </c>
      <c r="Y272" s="245" t="str">
        <f t="shared" si="214"/>
        <v/>
      </c>
      <c r="Z272" s="249" t="str">
        <f t="shared" si="215"/>
        <v/>
      </c>
      <c r="AA272" s="250" t="str">
        <f t="shared" si="216"/>
        <v/>
      </c>
      <c r="AB272" s="250" t="str">
        <f t="shared" si="217"/>
        <v/>
      </c>
      <c r="AC272" s="251" t="str">
        <f t="shared" si="218"/>
        <v/>
      </c>
      <c r="AD272" s="252" t="str">
        <f>IF(OR(C272="",D272=""),"",IF(OR(10&lt;=S272,2.2&lt;F272),リスト!$B$3,IF(OR(D272=リスト!$A$2,F272&lt;0.9,S272&lt;=1.5),リスト!$B$4,リスト!$B$2)))</f>
        <v/>
      </c>
      <c r="AE272" s="253" t="str">
        <f>IF(OR(C272="",AD272=""),"",IF(N272="",リスト!$C$2,リスト!$C$3))</f>
        <v/>
      </c>
      <c r="AF272" s="254" t="str">
        <f>IF(OR(C272="",AD272=""),"",IF(D272&lt;=リスト!$A$5,リスト!$D$2,IF(D272=リスト!$A$6,リスト!$D$3,IF(D272=リスト!$A$7,リスト!$D$4,""))))</f>
        <v/>
      </c>
      <c r="AG272" s="255" t="str" cm="1">
        <f t="array" ref="AG272">IFERROR(INDEX(加味率リスト!$A$2:$J$25,MATCH(D272&amp;AF272,加味率リスト!$A$2:$A$25&amp;加味率リスト!$B$2:$B$25,0),10),"")</f>
        <v/>
      </c>
      <c r="AH272" s="256" t="str">
        <f>IF(S272="","",IF(S272&lt;3,リスト!$E$3,IF(S272&lt;5,リスト!$E$4,IF(S272&lt;7,リスト!$E$5,リスト!$E$6))))</f>
        <v/>
      </c>
      <c r="AI272" s="192" t="str">
        <f t="shared" si="178"/>
        <v/>
      </c>
      <c r="AJ272" s="193" t="str">
        <f t="shared" si="179"/>
        <v/>
      </c>
      <c r="AK272" s="141" t="str">
        <f t="shared" si="180"/>
        <v/>
      </c>
      <c r="AL272" s="194" t="str">
        <f>IFERROR(IF(AD272="","",IF(AE272=リスト!$C$2,"－",ROUND((3.142/4*E272^2*(N272+K272+J272+I272+H272)-3.142/4*(0.82^2*H272+(0.82^2+G272^2)/2*J272+G272^2*K272+(G272^2+E272^2)/2*N272))*(U272*V272+(R272-U272)*W272)/R272,2))),"")</f>
        <v/>
      </c>
      <c r="AM272" s="195" t="str">
        <f>IFERROR(IF(AD272="","",IF(AE272=リスト!$C$2,T272,T272+AL272)),"")</f>
        <v/>
      </c>
      <c r="AN272" s="195" t="str">
        <f>IFERROR(IF(AD272="","",IF(AE272=リスト!$C$2,3.142*E272*U272*AA272*V272*U272/2*TAN(X272/180*3.142),3.142*G272*U272*AA272*V272*U272/2*TAN(X272/180*3.142))),"")</f>
        <v/>
      </c>
      <c r="AO272" s="196" t="str">
        <f t="shared" si="219"/>
        <v/>
      </c>
      <c r="AP272" s="196" t="str">
        <f>IFERROR(IF(AE272=リスト!$C$2,(1-3.142*(E272/((E272+1)*2))^2)*(R272-(1-V272/(Z272+AC272*(W272-Z272)))*U272-(AN272+AM272)/(3.142*(Z272+AC272*(W272-Z272)))*(2/E272)^2)*100,AW272*(AX272-AY272)*100),"")</f>
        <v/>
      </c>
      <c r="AQ272" s="197" t="str">
        <f t="shared" si="220"/>
        <v/>
      </c>
      <c r="AR272" s="195" t="str">
        <f t="shared" si="221"/>
        <v/>
      </c>
      <c r="AS272" s="195" t="str">
        <f t="shared" si="222"/>
        <v/>
      </c>
      <c r="AT272" s="195" t="str">
        <f t="shared" si="223"/>
        <v/>
      </c>
      <c r="AU272" s="193" t="str">
        <f t="shared" si="224"/>
        <v/>
      </c>
      <c r="AV272" s="193" t="str">
        <f>IF(OR(AD272=リスト!$B$3,AD272=リスト!$B$5,許容浮上量&lt;AP272),AD272,リスト!$B$5)</f>
        <v/>
      </c>
      <c r="AW272" s="198" t="str">
        <f t="shared" si="225"/>
        <v/>
      </c>
      <c r="AX272" s="199" t="str">
        <f t="shared" si="226"/>
        <v/>
      </c>
      <c r="AY272" s="205" t="str">
        <f t="shared" si="227"/>
        <v/>
      </c>
      <c r="AZ272" s="204" t="str">
        <f>IF(OR(BO272=リスト!$B$3,BO272=リスト!$B$5,BO272=""),"","10^-2")</f>
        <v/>
      </c>
      <c r="BA272" s="200" t="str">
        <f>IF(OR(BO272=リスト!$B$3,BO272=リスト!$B$5,BO272=""),"",2)</f>
        <v/>
      </c>
      <c r="BB272" s="195" t="str">
        <f>IFERROR(IF(OR(BO272=リスト!$B$3,BO272=リスト!$B$5,BO272=""),"",V272*U272+(R272-U272)/2*(W272-Z272)),"")</f>
        <v/>
      </c>
      <c r="BC272" s="195" t="str">
        <f>IF(OR(BO272=リスト!$B$3,BO272=リスト!$B$5,BO272=""),"",40)</f>
        <v/>
      </c>
      <c r="BD272" s="195" t="str">
        <f t="shared" si="228"/>
        <v/>
      </c>
      <c r="BE272" s="195" t="str">
        <f t="shared" si="229"/>
        <v/>
      </c>
      <c r="BF272" s="195" t="str">
        <f t="shared" si="230"/>
        <v/>
      </c>
      <c r="BG272" s="195" t="str">
        <f>IF(OR(BO272=リスト!$B$3,BO272=リスト!$B$5,BO272=""),"",0.6)</f>
        <v/>
      </c>
      <c r="BH272" s="201" t="str">
        <f>IF(OR(BO272=リスト!$B$3,BO272=リスト!$B$5,BO272=""),"",AG272)</f>
        <v/>
      </c>
      <c r="BI272" s="195" t="str">
        <f>IF(OR(BO272=リスト!$B$3,BO272=リスト!$B$5,BO272=""),"",AM272)</f>
        <v/>
      </c>
      <c r="BJ272" s="195" t="str">
        <f>IF(OR(BO272=リスト!$B$3,BO272=リスト!$B$5,BO272=""),"",AN272)</f>
        <v/>
      </c>
      <c r="BK272" s="202" t="str">
        <f>IFERROR(IF(BM272=リスト!$C$2,(1-3.142*(E272/(2*(E272+1)))^2)*(R272-(1-AG272*V272/(Z272+AG272*BG272*(W272-Z272)))*U272-(AN272+AM272)/(3.142*(Z272+AG272*BG272*(W272-Z272)))*(2/E272)^2)*100,(AW272*(BV272-BX272)*100)),"")</f>
        <v/>
      </c>
      <c r="BL272" s="202" t="str">
        <f>IFERROR(IF(BM272=リスト!$C$2,(1-3.142*(E272/(2*(E272+1)))^2)*(R272-(1-AG272*V272/(Z272+AG272*BG272*(W272-Z272)))*U272-(AN272+BF272+AM272)/(3.142*(Z272+AG272*BG272*(W272-Z272)))*(2/E272)^2)*100,(AW272*(BV272-BW272)*100)),"")</f>
        <v/>
      </c>
      <c r="BM272" s="193" t="str">
        <f>IF(OR(BO272=リスト!$B$3,BO272=リスト!$B$5),"",AU272)</f>
        <v/>
      </c>
      <c r="BN272" s="196" t="str">
        <f>IF(OR(BO272=リスト!$B$3,BO272=リスト!$B$5),"",AF272)</f>
        <v/>
      </c>
      <c r="BO272" s="193" t="str">
        <f t="shared" si="231"/>
        <v/>
      </c>
      <c r="BP272" s="193" t="str">
        <f>IF(OR(BO272=リスト!$B$3,BO272=リスト!$B$5,BO272=""),"",IF(許容浮上量+1&lt;=BK272,リスト!$F$2,リスト!$F$3))</f>
        <v/>
      </c>
      <c r="BQ272" s="202" t="str">
        <f>IF(OR(BO272=リスト!$B$3,BO272=リスト!$B$5,BO272=""),"",20)</f>
        <v/>
      </c>
      <c r="BR272" s="195" t="str">
        <f t="shared" si="232"/>
        <v/>
      </c>
      <c r="BS272" s="195" t="str">
        <f t="shared" si="233"/>
        <v/>
      </c>
      <c r="BT272" s="198" t="str">
        <f t="shared" si="234"/>
        <v/>
      </c>
      <c r="BU272" s="198" t="str">
        <f t="shared" si="235"/>
        <v/>
      </c>
      <c r="BV272" s="198" t="str">
        <f t="shared" si="200"/>
        <v/>
      </c>
      <c r="BW272" s="198" t="str">
        <f t="shared" si="201"/>
        <v/>
      </c>
      <c r="BX272" s="205" t="str">
        <f t="shared" si="202"/>
        <v/>
      </c>
      <c r="BY272" s="206" t="str">
        <f>IFERROR(IF(CC272=リスト!$C$2,(CH272-BZ272/(100*CG272))/CI272*CJ272-AN272-AM272,(CH272-BZ272/(100*AW272))/CI272*CJ272-AN272-AM272),"")</f>
        <v/>
      </c>
      <c r="BZ272" s="196" t="str">
        <f>IF(OR(CE272=リスト!$B$3,CE272=リスト!$B$5,CF272=リスト!$F$3,CE272=""),"",許容浮上量)</f>
        <v/>
      </c>
      <c r="CA272" s="198" t="str">
        <f>IF(OR(CE272=リスト!$B$3,CE272=リスト!$B$5,CF272=リスト!$F$3,CE272=""),"",CK272)</f>
        <v/>
      </c>
      <c r="CB272" s="196" t="str">
        <f t="shared" si="236"/>
        <v/>
      </c>
      <c r="CC272" s="193" t="str">
        <f>IF(OR(CE272=リスト!$B$3,CE272=リスト!$B$5,CF272=リスト!$F$3,CE272=""),"",BM272)</f>
        <v/>
      </c>
      <c r="CD272" s="196" t="str">
        <f>IF(OR(CE272=リスト!$B$3,CE272=リスト!$B$5,CF272=リスト!$F$3,CE272=""),"",AH272)</f>
        <v/>
      </c>
      <c r="CE272" s="193" t="str">
        <f t="shared" si="181"/>
        <v/>
      </c>
      <c r="CF272" s="193" t="str">
        <f t="shared" si="182"/>
        <v/>
      </c>
      <c r="CG272" s="198" t="str">
        <f t="shared" si="237"/>
        <v/>
      </c>
      <c r="CH272" s="198" t="str">
        <f t="shared" si="238"/>
        <v/>
      </c>
      <c r="CI272" s="198" t="str">
        <f t="shared" si="239"/>
        <v/>
      </c>
      <c r="CJ272" s="198" t="str">
        <f t="shared" si="207"/>
        <v/>
      </c>
      <c r="CK272" s="205" t="str">
        <f t="shared" si="240"/>
        <v/>
      </c>
      <c r="CL272" s="204" t="str">
        <f>IF(AND(CE272=リスト!$B$4,CF272=リスト!$F$2),リスト!$B$3,CE272)</f>
        <v/>
      </c>
      <c r="CM272" s="193" t="str">
        <f>IF(CL272=リスト!$B$3,"",IF(CL272=リスト!$B$5,"("&amp;リスト!$F$3&amp;")",CF272))</f>
        <v/>
      </c>
      <c r="CN272" s="196" t="str">
        <f>IF(CL272=リスト!$B$3,"",AF272)</f>
        <v/>
      </c>
      <c r="CO272" s="196" t="str">
        <f>IF(OR(CL272=リスト!$B$3,CL272=リスト!$B$5,CL272=リスト!$B$4),"",CD272)</f>
        <v/>
      </c>
      <c r="CP272" s="196" t="str">
        <f>IF(OR(CL272=リスト!$B$3,CL272=リスト!$B$5),"",IF(CB272&lt;40,40,CB272))</f>
        <v/>
      </c>
      <c r="CQ272" s="203" t="str">
        <f>IF(CL272=リスト!$B$5,リスト!$G$2,"")</f>
        <v/>
      </c>
    </row>
    <row r="273" spans="2:95" ht="26.25" customHeight="1">
      <c r="B273" s="257">
        <v>210</v>
      </c>
      <c r="C273" s="258"/>
      <c r="D273" s="259"/>
      <c r="E273" s="260"/>
      <c r="F273" s="260"/>
      <c r="G273" s="247" t="str">
        <f>IF(AE273=リスト!$C$2,"－",IF(AE273=リスト!$C$3,1.05,""))</f>
        <v/>
      </c>
      <c r="H273" s="260"/>
      <c r="I273" s="260"/>
      <c r="J273" s="260"/>
      <c r="K273" s="260"/>
      <c r="L273" s="260"/>
      <c r="M273" s="260"/>
      <c r="N273" s="260"/>
      <c r="O273" s="260"/>
      <c r="P273" s="260"/>
      <c r="Q273" s="260"/>
      <c r="R273" s="261">
        <f t="shared" si="209"/>
        <v>0</v>
      </c>
      <c r="S273" s="262" t="str">
        <f t="shared" si="210"/>
        <v/>
      </c>
      <c r="T273" s="262"/>
      <c r="U273" s="262"/>
      <c r="V273" s="259" t="str">
        <f t="shared" si="211"/>
        <v/>
      </c>
      <c r="W273" s="259" t="str">
        <f t="shared" si="212"/>
        <v/>
      </c>
      <c r="X273" s="259" t="str">
        <f t="shared" si="213"/>
        <v/>
      </c>
      <c r="Y273" s="259" t="str">
        <f t="shared" si="214"/>
        <v/>
      </c>
      <c r="Z273" s="249" t="str">
        <f t="shared" si="215"/>
        <v/>
      </c>
      <c r="AA273" s="250" t="str">
        <f t="shared" si="216"/>
        <v/>
      </c>
      <c r="AB273" s="250" t="str">
        <f t="shared" si="217"/>
        <v/>
      </c>
      <c r="AC273" s="251" t="str">
        <f t="shared" si="218"/>
        <v/>
      </c>
      <c r="AD273" s="252" t="str">
        <f>IF(OR(C273="",D273=""),"",IF(OR(10&lt;=S273,2.2&lt;F273),リスト!$B$3,IF(OR(D273=リスト!$A$2,F273&lt;0.9,S273&lt;=1.5),リスト!$B$4,リスト!$B$2)))</f>
        <v/>
      </c>
      <c r="AE273" s="263" t="str">
        <f>IF(OR(C273="",AD273=""),"",IF(N273="",リスト!$C$2,リスト!$C$3))</f>
        <v/>
      </c>
      <c r="AF273" s="254" t="str">
        <f>IF(OR(C273="",AD273=""),"",IF(D273&lt;=リスト!$A$5,リスト!$D$2,IF(D273=リスト!$A$6,リスト!$D$3,IF(D273=リスト!$A$7,リスト!$D$4,""))))</f>
        <v/>
      </c>
      <c r="AG273" s="255" t="str" cm="1">
        <f t="array" ref="AG273">IFERROR(INDEX(加味率リスト!$A$2:$J$25,MATCH(D273&amp;AF273,加味率リスト!$A$2:$A$25&amp;加味率リスト!$B$2:$B$25,0),10),"")</f>
        <v/>
      </c>
      <c r="AH273" s="264" t="str">
        <f>IF(S273="","",IF(S273&lt;3,リスト!$E$3,IF(S273&lt;5,リスト!$E$4,IF(S273&lt;7,リスト!$E$5,リスト!$E$6))))</f>
        <v/>
      </c>
      <c r="AI273" s="192" t="str">
        <f t="shared" si="178"/>
        <v/>
      </c>
      <c r="AJ273" s="193" t="str">
        <f t="shared" si="179"/>
        <v/>
      </c>
      <c r="AK273" s="141" t="str">
        <f t="shared" si="180"/>
        <v/>
      </c>
      <c r="AL273" s="194" t="str">
        <f>IFERROR(IF(AD273="","",IF(AE273=リスト!$C$2,"－",ROUND((3.142/4*E273^2*(N273+K273+J273+I273+H273)-3.142/4*(0.82^2*H273+(0.82^2+G273^2)/2*J273+G273^2*K273+(G273^2+E273^2)/2*N273))*(U273*V273+(R273-U273)*W273)/R273,2))),"")</f>
        <v/>
      </c>
      <c r="AM273" s="195" t="str">
        <f>IFERROR(IF(AD273="","",IF(AE273=リスト!$C$2,T273,T273+AL273)),"")</f>
        <v/>
      </c>
      <c r="AN273" s="195" t="str">
        <f>IFERROR(IF(AD273="","",IF(AE273=リスト!$C$2,3.142*E273*U273*AA273*V273*U273/2*TAN(X273/180*3.142),3.142*G273*U273*AA273*V273*U273/2*TAN(X273/180*3.142))),"")</f>
        <v/>
      </c>
      <c r="AO273" s="196" t="str">
        <f t="shared" si="219"/>
        <v/>
      </c>
      <c r="AP273" s="196" t="str">
        <f>IFERROR(IF(AE273=リスト!$C$2,(1-3.142*(E273/((E273+1)*2))^2)*(R273-(1-V273/(Z273+AC273*(W273-Z273)))*U273-(AN273+AM273)/(3.142*(Z273+AC273*(W273-Z273)))*(2/E273)^2)*100,AW273*(AX273-AY273)*100),"")</f>
        <v/>
      </c>
      <c r="AQ273" s="197" t="str">
        <f t="shared" si="220"/>
        <v/>
      </c>
      <c r="AR273" s="195" t="str">
        <f t="shared" si="221"/>
        <v/>
      </c>
      <c r="AS273" s="195" t="str">
        <f t="shared" si="222"/>
        <v/>
      </c>
      <c r="AT273" s="195" t="str">
        <f t="shared" si="223"/>
        <v/>
      </c>
      <c r="AU273" s="193" t="str">
        <f t="shared" si="224"/>
        <v/>
      </c>
      <c r="AV273" s="193" t="str">
        <f>IF(OR(AD273=リスト!$B$3,AD273=リスト!$B$5,許容浮上量&lt;AP273),AD273,リスト!$B$5)</f>
        <v/>
      </c>
      <c r="AW273" s="198" t="str">
        <f t="shared" si="225"/>
        <v/>
      </c>
      <c r="AX273" s="199" t="str">
        <f t="shared" si="226"/>
        <v/>
      </c>
      <c r="AY273" s="205" t="str">
        <f t="shared" si="227"/>
        <v/>
      </c>
      <c r="AZ273" s="204" t="str">
        <f>IF(OR(BO273=リスト!$B$3,BO273=リスト!$B$5,BO273=""),"","10^-2")</f>
        <v/>
      </c>
      <c r="BA273" s="200" t="str">
        <f>IF(OR(BO273=リスト!$B$3,BO273=リスト!$B$5,BO273=""),"",2)</f>
        <v/>
      </c>
      <c r="BB273" s="195" t="str">
        <f>IFERROR(IF(OR(BO273=リスト!$B$3,BO273=リスト!$B$5,BO273=""),"",V273*U273+(R273-U273)/2*(W273-Z273)),"")</f>
        <v/>
      </c>
      <c r="BC273" s="195" t="str">
        <f>IF(OR(BO273=リスト!$B$3,BO273=リスト!$B$5,BO273=""),"",40)</f>
        <v/>
      </c>
      <c r="BD273" s="195" t="str">
        <f t="shared" si="228"/>
        <v/>
      </c>
      <c r="BE273" s="195" t="str">
        <f t="shared" si="229"/>
        <v/>
      </c>
      <c r="BF273" s="195" t="str">
        <f t="shared" si="230"/>
        <v/>
      </c>
      <c r="BG273" s="195" t="str">
        <f>IF(OR(BO273=リスト!$B$3,BO273=リスト!$B$5,BO273=""),"",0.6)</f>
        <v/>
      </c>
      <c r="BH273" s="201" t="str">
        <f>IF(OR(BO273=リスト!$B$3,BO273=リスト!$B$5,BO273=""),"",AG273)</f>
        <v/>
      </c>
      <c r="BI273" s="195" t="str">
        <f>IF(OR(BO273=リスト!$B$3,BO273=リスト!$B$5,BO273=""),"",AM273)</f>
        <v/>
      </c>
      <c r="BJ273" s="195" t="str">
        <f>IF(OR(BO273=リスト!$B$3,BO273=リスト!$B$5,BO273=""),"",AN273)</f>
        <v/>
      </c>
      <c r="BK273" s="202" t="str">
        <f>IFERROR(IF(BM273=リスト!$C$2,(1-3.142*(E273/(2*(E273+1)))^2)*(R273-(1-AG273*V273/(Z273+AG273*BG273*(W273-Z273)))*U273-(AN273+AM273)/(3.142*(Z273+AG273*BG273*(W273-Z273)))*(2/E273)^2)*100,(AW273*(BV273-BX273)*100)),"")</f>
        <v/>
      </c>
      <c r="BL273" s="202" t="str">
        <f>IFERROR(IF(BM273=リスト!$C$2,(1-3.142*(E273/(2*(E273+1)))^2)*(R273-(1-AG273*V273/(Z273+AG273*BG273*(W273-Z273)))*U273-(AN273+BF273+AM273)/(3.142*(Z273+AG273*BG273*(W273-Z273)))*(2/E273)^2)*100,(AW273*(BV273-BW273)*100)),"")</f>
        <v/>
      </c>
      <c r="BM273" s="193" t="str">
        <f>IF(OR(BO273=リスト!$B$3,BO273=リスト!$B$5),"",AU273)</f>
        <v/>
      </c>
      <c r="BN273" s="196" t="str">
        <f>IF(OR(BO273=リスト!$B$3,BO273=リスト!$B$5),"",AF273)</f>
        <v/>
      </c>
      <c r="BO273" s="193" t="str">
        <f t="shared" si="231"/>
        <v/>
      </c>
      <c r="BP273" s="193" t="str">
        <f>IF(OR(BO273=リスト!$B$3,BO273=リスト!$B$5,BO273=""),"",IF(許容浮上量+1&lt;=BK273,リスト!$F$2,リスト!$F$3))</f>
        <v/>
      </c>
      <c r="BQ273" s="202" t="str">
        <f>IF(OR(BO273=リスト!$B$3,BO273=リスト!$B$5,BO273=""),"",20)</f>
        <v/>
      </c>
      <c r="BR273" s="195" t="str">
        <f t="shared" si="232"/>
        <v/>
      </c>
      <c r="BS273" s="195" t="str">
        <f t="shared" si="233"/>
        <v/>
      </c>
      <c r="BT273" s="198" t="str">
        <f t="shared" si="234"/>
        <v/>
      </c>
      <c r="BU273" s="198" t="str">
        <f t="shared" si="235"/>
        <v/>
      </c>
      <c r="BV273" s="198" t="str">
        <f t="shared" si="200"/>
        <v/>
      </c>
      <c r="BW273" s="198" t="str">
        <f t="shared" si="201"/>
        <v/>
      </c>
      <c r="BX273" s="205" t="str">
        <f t="shared" si="202"/>
        <v/>
      </c>
      <c r="BY273" s="206" t="str">
        <f>IFERROR(IF(CC273=リスト!$C$2,(CH273-BZ273/(100*CG273))/CI273*CJ273-AN273-AM273,(CH273-BZ273/(100*AW273))/CI273*CJ273-AN273-AM273),"")</f>
        <v/>
      </c>
      <c r="BZ273" s="196" t="str">
        <f>IF(OR(CE273=リスト!$B$3,CE273=リスト!$B$5,CF273=リスト!$F$3,CE273=""),"",許容浮上量)</f>
        <v/>
      </c>
      <c r="CA273" s="198" t="str">
        <f>IF(OR(CE273=リスト!$B$3,CE273=リスト!$B$5,CF273=リスト!$F$3,CE273=""),"",CK273)</f>
        <v/>
      </c>
      <c r="CB273" s="196" t="str">
        <f t="shared" si="236"/>
        <v/>
      </c>
      <c r="CC273" s="193" t="str">
        <f>IF(OR(CE273=リスト!$B$3,CE273=リスト!$B$5,CF273=リスト!$F$3,CE273=""),"",BM273)</f>
        <v/>
      </c>
      <c r="CD273" s="196" t="str">
        <f>IF(OR(CE273=リスト!$B$3,CE273=リスト!$B$5,CF273=リスト!$F$3,CE273=""),"",AH273)</f>
        <v/>
      </c>
      <c r="CE273" s="193" t="str">
        <f t="shared" si="181"/>
        <v/>
      </c>
      <c r="CF273" s="193" t="str">
        <f t="shared" si="182"/>
        <v/>
      </c>
      <c r="CG273" s="198" t="str">
        <f t="shared" si="237"/>
        <v/>
      </c>
      <c r="CH273" s="198" t="str">
        <f t="shared" si="238"/>
        <v/>
      </c>
      <c r="CI273" s="198" t="str">
        <f t="shared" si="239"/>
        <v/>
      </c>
      <c r="CJ273" s="198" t="str">
        <f t="shared" si="207"/>
        <v/>
      </c>
      <c r="CK273" s="205" t="str">
        <f t="shared" si="240"/>
        <v/>
      </c>
      <c r="CL273" s="204" t="str">
        <f>IF(AND(CE273=リスト!$B$4,CF273=リスト!$F$2),リスト!$B$3,CE273)</f>
        <v/>
      </c>
      <c r="CM273" s="193" t="str">
        <f>IF(CL273=リスト!$B$3,"",IF(CL273=リスト!$B$5,"("&amp;リスト!$F$3&amp;")",CF273))</f>
        <v/>
      </c>
      <c r="CN273" s="196" t="str">
        <f>IF(CL273=リスト!$B$3,"",AF273)</f>
        <v/>
      </c>
      <c r="CO273" s="196" t="str">
        <f>IF(OR(CL273=リスト!$B$3,CL273=リスト!$B$5,CL273=リスト!$B$4),"",CD273)</f>
        <v/>
      </c>
      <c r="CP273" s="196" t="str">
        <f>IF(OR(CL273=リスト!$B$3,CL273=リスト!$B$5),"",IF(CB273&lt;40,40,CB273))</f>
        <v/>
      </c>
      <c r="CQ273" s="203" t="str">
        <f>IF(CL273=リスト!$B$5,リスト!$G$2,"")</f>
        <v/>
      </c>
    </row>
    <row r="274" spans="2:95" ht="26.25" customHeight="1">
      <c r="B274" s="243">
        <v>211</v>
      </c>
      <c r="C274" s="244"/>
      <c r="D274" s="245"/>
      <c r="E274" s="246"/>
      <c r="F274" s="246"/>
      <c r="G274" s="247" t="str">
        <f>IF(AE274=リスト!$C$2,"－",IF(AE274=リスト!$C$3,1.05,""))</f>
        <v/>
      </c>
      <c r="H274" s="246"/>
      <c r="I274" s="246"/>
      <c r="J274" s="246"/>
      <c r="K274" s="246"/>
      <c r="L274" s="246"/>
      <c r="M274" s="246"/>
      <c r="N274" s="246"/>
      <c r="O274" s="246"/>
      <c r="P274" s="246"/>
      <c r="Q274" s="246"/>
      <c r="R274" s="248">
        <f t="shared" si="209"/>
        <v>0</v>
      </c>
      <c r="S274" s="247" t="str">
        <f t="shared" si="210"/>
        <v/>
      </c>
      <c r="T274" s="247"/>
      <c r="U274" s="247"/>
      <c r="V274" s="245" t="str">
        <f t="shared" si="211"/>
        <v/>
      </c>
      <c r="W274" s="245" t="str">
        <f t="shared" si="212"/>
        <v/>
      </c>
      <c r="X274" s="245" t="str">
        <f t="shared" si="213"/>
        <v/>
      </c>
      <c r="Y274" s="245" t="str">
        <f t="shared" si="214"/>
        <v/>
      </c>
      <c r="Z274" s="249" t="str">
        <f t="shared" si="215"/>
        <v/>
      </c>
      <c r="AA274" s="250" t="str">
        <f t="shared" si="216"/>
        <v/>
      </c>
      <c r="AB274" s="250" t="str">
        <f t="shared" si="217"/>
        <v/>
      </c>
      <c r="AC274" s="251" t="str">
        <f t="shared" si="218"/>
        <v/>
      </c>
      <c r="AD274" s="252" t="str">
        <f>IF(OR(C274="",D274=""),"",IF(OR(10&lt;=S274,2.2&lt;F274),リスト!$B$3,IF(OR(D274=リスト!$A$2,F274&lt;0.9,S274&lt;=1.5),リスト!$B$4,リスト!$B$2)))</f>
        <v/>
      </c>
      <c r="AE274" s="253" t="str">
        <f>IF(OR(C274="",AD274=""),"",IF(N274="",リスト!$C$2,リスト!$C$3))</f>
        <v/>
      </c>
      <c r="AF274" s="254" t="str">
        <f>IF(OR(C274="",AD274=""),"",IF(D274&lt;=リスト!$A$5,リスト!$D$2,IF(D274=リスト!$A$6,リスト!$D$3,IF(D274=リスト!$A$7,リスト!$D$4,""))))</f>
        <v/>
      </c>
      <c r="AG274" s="255" t="str" cm="1">
        <f t="array" ref="AG274">IFERROR(INDEX(加味率リスト!$A$2:$J$25,MATCH(D274&amp;AF274,加味率リスト!$A$2:$A$25&amp;加味率リスト!$B$2:$B$25,0),10),"")</f>
        <v/>
      </c>
      <c r="AH274" s="256" t="str">
        <f>IF(S274="","",IF(S274&lt;3,リスト!$E$3,IF(S274&lt;5,リスト!$E$4,IF(S274&lt;7,リスト!$E$5,リスト!$E$6))))</f>
        <v/>
      </c>
      <c r="AI274" s="192" t="str">
        <f t="shared" si="178"/>
        <v/>
      </c>
      <c r="AJ274" s="193" t="str">
        <f t="shared" si="179"/>
        <v/>
      </c>
      <c r="AK274" s="141" t="str">
        <f t="shared" si="180"/>
        <v/>
      </c>
      <c r="AL274" s="194" t="str">
        <f>IFERROR(IF(AD274="","",IF(AE274=リスト!$C$2,"－",ROUND((3.142/4*E274^2*(N274+K274+J274+I274+H274)-3.142/4*(0.82^2*H274+(0.82^2+G274^2)/2*J274+G274^2*K274+(G274^2+E274^2)/2*N274))*(U274*V274+(R274-U274)*W274)/R274,2))),"")</f>
        <v/>
      </c>
      <c r="AM274" s="195" t="str">
        <f>IFERROR(IF(AD274="","",IF(AE274=リスト!$C$2,T274,T274+AL274)),"")</f>
        <v/>
      </c>
      <c r="AN274" s="195" t="str">
        <f>IFERROR(IF(AD274="","",IF(AE274=リスト!$C$2,3.142*E274*U274*AA274*V274*U274/2*TAN(X274/180*3.142),3.142*G274*U274*AA274*V274*U274/2*TAN(X274/180*3.142))),"")</f>
        <v/>
      </c>
      <c r="AO274" s="196" t="str">
        <f t="shared" si="219"/>
        <v/>
      </c>
      <c r="AP274" s="196" t="str">
        <f>IFERROR(IF(AE274=リスト!$C$2,(1-3.142*(E274/((E274+1)*2))^2)*(R274-(1-V274/(Z274+AC274*(W274-Z274)))*U274-(AN274+AM274)/(3.142*(Z274+AC274*(W274-Z274)))*(2/E274)^2)*100,AW274*(AX274-AY274)*100),"")</f>
        <v/>
      </c>
      <c r="AQ274" s="197" t="str">
        <f t="shared" si="220"/>
        <v/>
      </c>
      <c r="AR274" s="195" t="str">
        <f t="shared" si="221"/>
        <v/>
      </c>
      <c r="AS274" s="195" t="str">
        <f t="shared" si="222"/>
        <v/>
      </c>
      <c r="AT274" s="195" t="str">
        <f t="shared" si="223"/>
        <v/>
      </c>
      <c r="AU274" s="193" t="str">
        <f t="shared" si="224"/>
        <v/>
      </c>
      <c r="AV274" s="193" t="str">
        <f>IF(OR(AD274=リスト!$B$3,AD274=リスト!$B$5,許容浮上量&lt;AP274),AD274,リスト!$B$5)</f>
        <v/>
      </c>
      <c r="AW274" s="198" t="str">
        <f t="shared" si="225"/>
        <v/>
      </c>
      <c r="AX274" s="199" t="str">
        <f t="shared" si="226"/>
        <v/>
      </c>
      <c r="AY274" s="205" t="str">
        <f t="shared" si="227"/>
        <v/>
      </c>
      <c r="AZ274" s="204" t="str">
        <f>IF(OR(BO274=リスト!$B$3,BO274=リスト!$B$5,BO274=""),"","10^-2")</f>
        <v/>
      </c>
      <c r="BA274" s="200" t="str">
        <f>IF(OR(BO274=リスト!$B$3,BO274=リスト!$B$5,BO274=""),"",2)</f>
        <v/>
      </c>
      <c r="BB274" s="195" t="str">
        <f>IFERROR(IF(OR(BO274=リスト!$B$3,BO274=リスト!$B$5,BO274=""),"",V274*U274+(R274-U274)/2*(W274-Z274)),"")</f>
        <v/>
      </c>
      <c r="BC274" s="195" t="str">
        <f>IF(OR(BO274=リスト!$B$3,BO274=リスト!$B$5,BO274=""),"",40)</f>
        <v/>
      </c>
      <c r="BD274" s="195" t="str">
        <f t="shared" si="228"/>
        <v/>
      </c>
      <c r="BE274" s="195" t="str">
        <f t="shared" si="229"/>
        <v/>
      </c>
      <c r="BF274" s="195" t="str">
        <f t="shared" si="230"/>
        <v/>
      </c>
      <c r="BG274" s="195" t="str">
        <f>IF(OR(BO274=リスト!$B$3,BO274=リスト!$B$5,BO274=""),"",0.6)</f>
        <v/>
      </c>
      <c r="BH274" s="201" t="str">
        <f>IF(OR(BO274=リスト!$B$3,BO274=リスト!$B$5,BO274=""),"",AG274)</f>
        <v/>
      </c>
      <c r="BI274" s="195" t="str">
        <f>IF(OR(BO274=リスト!$B$3,BO274=リスト!$B$5,BO274=""),"",AM274)</f>
        <v/>
      </c>
      <c r="BJ274" s="195" t="str">
        <f>IF(OR(BO274=リスト!$B$3,BO274=リスト!$B$5,BO274=""),"",AN274)</f>
        <v/>
      </c>
      <c r="BK274" s="202" t="str">
        <f>IFERROR(IF(BM274=リスト!$C$2,(1-3.142*(E274/(2*(E274+1)))^2)*(R274-(1-AG274*V274/(Z274+AG274*BG274*(W274-Z274)))*U274-(AN274+AM274)/(3.142*(Z274+AG274*BG274*(W274-Z274)))*(2/E274)^2)*100,(AW274*(BV274-BX274)*100)),"")</f>
        <v/>
      </c>
      <c r="BL274" s="202" t="str">
        <f>IFERROR(IF(BM274=リスト!$C$2,(1-3.142*(E274/(2*(E274+1)))^2)*(R274-(1-AG274*V274/(Z274+AG274*BG274*(W274-Z274)))*U274-(AN274+BF274+AM274)/(3.142*(Z274+AG274*BG274*(W274-Z274)))*(2/E274)^2)*100,(AW274*(BV274-BW274)*100)),"")</f>
        <v/>
      </c>
      <c r="BM274" s="193" t="str">
        <f>IF(OR(BO274=リスト!$B$3,BO274=リスト!$B$5),"",AU274)</f>
        <v/>
      </c>
      <c r="BN274" s="196" t="str">
        <f>IF(OR(BO274=リスト!$B$3,BO274=リスト!$B$5),"",AF274)</f>
        <v/>
      </c>
      <c r="BO274" s="193" t="str">
        <f t="shared" si="231"/>
        <v/>
      </c>
      <c r="BP274" s="193" t="str">
        <f>IF(OR(BO274=リスト!$B$3,BO274=リスト!$B$5,BO274=""),"",IF(許容浮上量+1&lt;=BK274,リスト!$F$2,リスト!$F$3))</f>
        <v/>
      </c>
      <c r="BQ274" s="202" t="str">
        <f>IF(OR(BO274=リスト!$B$3,BO274=リスト!$B$5,BO274=""),"",20)</f>
        <v/>
      </c>
      <c r="BR274" s="195" t="str">
        <f t="shared" si="232"/>
        <v/>
      </c>
      <c r="BS274" s="195" t="str">
        <f t="shared" si="233"/>
        <v/>
      </c>
      <c r="BT274" s="198" t="str">
        <f t="shared" si="234"/>
        <v/>
      </c>
      <c r="BU274" s="198" t="str">
        <f t="shared" si="235"/>
        <v/>
      </c>
      <c r="BV274" s="198" t="str">
        <f t="shared" si="200"/>
        <v/>
      </c>
      <c r="BW274" s="198" t="str">
        <f t="shared" si="201"/>
        <v/>
      </c>
      <c r="BX274" s="205" t="str">
        <f t="shared" si="202"/>
        <v/>
      </c>
      <c r="BY274" s="206" t="str">
        <f>IFERROR(IF(CC274=リスト!$C$2,(CH274-BZ274/(100*CG274))/CI274*CJ274-AN274-AM274,(CH274-BZ274/(100*AW274))/CI274*CJ274-AN274-AM274),"")</f>
        <v/>
      </c>
      <c r="BZ274" s="196" t="str">
        <f>IF(OR(CE274=リスト!$B$3,CE274=リスト!$B$5,CF274=リスト!$F$3,CE274=""),"",許容浮上量)</f>
        <v/>
      </c>
      <c r="CA274" s="198" t="str">
        <f>IF(OR(CE274=リスト!$B$3,CE274=リスト!$B$5,CF274=リスト!$F$3,CE274=""),"",CK274)</f>
        <v/>
      </c>
      <c r="CB274" s="196" t="str">
        <f t="shared" si="236"/>
        <v/>
      </c>
      <c r="CC274" s="193" t="str">
        <f>IF(OR(CE274=リスト!$B$3,CE274=リスト!$B$5,CF274=リスト!$F$3,CE274=""),"",BM274)</f>
        <v/>
      </c>
      <c r="CD274" s="196" t="str">
        <f>IF(OR(CE274=リスト!$B$3,CE274=リスト!$B$5,CF274=リスト!$F$3,CE274=""),"",AH274)</f>
        <v/>
      </c>
      <c r="CE274" s="193" t="str">
        <f t="shared" si="181"/>
        <v/>
      </c>
      <c r="CF274" s="193" t="str">
        <f t="shared" si="182"/>
        <v/>
      </c>
      <c r="CG274" s="198" t="str">
        <f t="shared" si="237"/>
        <v/>
      </c>
      <c r="CH274" s="198" t="str">
        <f t="shared" si="238"/>
        <v/>
      </c>
      <c r="CI274" s="198" t="str">
        <f t="shared" si="239"/>
        <v/>
      </c>
      <c r="CJ274" s="198" t="str">
        <f t="shared" si="207"/>
        <v/>
      </c>
      <c r="CK274" s="205" t="str">
        <f t="shared" si="240"/>
        <v/>
      </c>
      <c r="CL274" s="204" t="str">
        <f>IF(AND(CE274=リスト!$B$4,CF274=リスト!$F$2),リスト!$B$3,CE274)</f>
        <v/>
      </c>
      <c r="CM274" s="193" t="str">
        <f>IF(CL274=リスト!$B$3,"",IF(CL274=リスト!$B$5,"("&amp;リスト!$F$3&amp;")",CF274))</f>
        <v/>
      </c>
      <c r="CN274" s="196" t="str">
        <f>IF(CL274=リスト!$B$3,"",AF274)</f>
        <v/>
      </c>
      <c r="CO274" s="196" t="str">
        <f>IF(OR(CL274=リスト!$B$3,CL274=リスト!$B$5,CL274=リスト!$B$4),"",CD274)</f>
        <v/>
      </c>
      <c r="CP274" s="196" t="str">
        <f>IF(OR(CL274=リスト!$B$3,CL274=リスト!$B$5),"",IF(CB274&lt;40,40,CB274))</f>
        <v/>
      </c>
      <c r="CQ274" s="203" t="str">
        <f>IF(CL274=リスト!$B$5,リスト!$G$2,"")</f>
        <v/>
      </c>
    </row>
    <row r="275" spans="2:95" ht="26.25" customHeight="1">
      <c r="B275" s="257">
        <v>212</v>
      </c>
      <c r="C275" s="258"/>
      <c r="D275" s="259"/>
      <c r="E275" s="260"/>
      <c r="F275" s="260"/>
      <c r="G275" s="247" t="str">
        <f>IF(AE275=リスト!$C$2,"－",IF(AE275=リスト!$C$3,1.05,""))</f>
        <v/>
      </c>
      <c r="H275" s="260"/>
      <c r="I275" s="260"/>
      <c r="J275" s="260"/>
      <c r="K275" s="260"/>
      <c r="L275" s="260"/>
      <c r="M275" s="260"/>
      <c r="N275" s="260"/>
      <c r="O275" s="260"/>
      <c r="P275" s="260"/>
      <c r="Q275" s="260"/>
      <c r="R275" s="261">
        <f t="shared" si="209"/>
        <v>0</v>
      </c>
      <c r="S275" s="262" t="str">
        <f t="shared" si="210"/>
        <v/>
      </c>
      <c r="T275" s="262"/>
      <c r="U275" s="262"/>
      <c r="V275" s="259" t="str">
        <f t="shared" si="211"/>
        <v/>
      </c>
      <c r="W275" s="259" t="str">
        <f t="shared" si="212"/>
        <v/>
      </c>
      <c r="X275" s="259" t="str">
        <f t="shared" si="213"/>
        <v/>
      </c>
      <c r="Y275" s="259" t="str">
        <f t="shared" si="214"/>
        <v/>
      </c>
      <c r="Z275" s="249" t="str">
        <f t="shared" si="215"/>
        <v/>
      </c>
      <c r="AA275" s="250" t="str">
        <f t="shared" si="216"/>
        <v/>
      </c>
      <c r="AB275" s="250" t="str">
        <f t="shared" si="217"/>
        <v/>
      </c>
      <c r="AC275" s="251" t="str">
        <f t="shared" si="218"/>
        <v/>
      </c>
      <c r="AD275" s="252" t="str">
        <f>IF(OR(C275="",D275=""),"",IF(OR(10&lt;=S275,2.2&lt;F275),リスト!$B$3,IF(OR(D275=リスト!$A$2,F275&lt;0.9,S275&lt;=1.5),リスト!$B$4,リスト!$B$2)))</f>
        <v/>
      </c>
      <c r="AE275" s="263" t="str">
        <f>IF(OR(C275="",AD275=""),"",IF(N275="",リスト!$C$2,リスト!$C$3))</f>
        <v/>
      </c>
      <c r="AF275" s="254" t="str">
        <f>IF(OR(C275="",AD275=""),"",IF(D275&lt;=リスト!$A$5,リスト!$D$2,IF(D275=リスト!$A$6,リスト!$D$3,IF(D275=リスト!$A$7,リスト!$D$4,""))))</f>
        <v/>
      </c>
      <c r="AG275" s="255" t="str" cm="1">
        <f t="array" ref="AG275">IFERROR(INDEX(加味率リスト!$A$2:$J$25,MATCH(D275&amp;AF275,加味率リスト!$A$2:$A$25&amp;加味率リスト!$B$2:$B$25,0),10),"")</f>
        <v/>
      </c>
      <c r="AH275" s="264" t="str">
        <f>IF(S275="","",IF(S275&lt;3,リスト!$E$3,IF(S275&lt;5,リスト!$E$4,IF(S275&lt;7,リスト!$E$5,リスト!$E$6))))</f>
        <v/>
      </c>
      <c r="AI275" s="192" t="str">
        <f t="shared" si="178"/>
        <v/>
      </c>
      <c r="AJ275" s="193" t="str">
        <f t="shared" si="179"/>
        <v/>
      </c>
      <c r="AK275" s="141" t="str">
        <f t="shared" si="180"/>
        <v/>
      </c>
      <c r="AL275" s="194" t="str">
        <f>IFERROR(IF(AD275="","",IF(AE275=リスト!$C$2,"－",ROUND((3.142/4*E275^2*(N275+K275+J275+I275+H275)-3.142/4*(0.82^2*H275+(0.82^2+G275^2)/2*J275+G275^2*K275+(G275^2+E275^2)/2*N275))*(U275*V275+(R275-U275)*W275)/R275,2))),"")</f>
        <v/>
      </c>
      <c r="AM275" s="195" t="str">
        <f>IFERROR(IF(AD275="","",IF(AE275=リスト!$C$2,T275,T275+AL275)),"")</f>
        <v/>
      </c>
      <c r="AN275" s="195" t="str">
        <f>IFERROR(IF(AD275="","",IF(AE275=リスト!$C$2,3.142*E275*U275*AA275*V275*U275/2*TAN(X275/180*3.142),3.142*G275*U275*AA275*V275*U275/2*TAN(X275/180*3.142))),"")</f>
        <v/>
      </c>
      <c r="AO275" s="196" t="str">
        <f t="shared" si="219"/>
        <v/>
      </c>
      <c r="AP275" s="196" t="str">
        <f>IFERROR(IF(AE275=リスト!$C$2,(1-3.142*(E275/((E275+1)*2))^2)*(R275-(1-V275/(Z275+AC275*(W275-Z275)))*U275-(AN275+AM275)/(3.142*(Z275+AC275*(W275-Z275)))*(2/E275)^2)*100,AW275*(AX275-AY275)*100),"")</f>
        <v/>
      </c>
      <c r="AQ275" s="197" t="str">
        <f t="shared" si="220"/>
        <v/>
      </c>
      <c r="AR275" s="195" t="str">
        <f t="shared" si="221"/>
        <v/>
      </c>
      <c r="AS275" s="195" t="str">
        <f t="shared" si="222"/>
        <v/>
      </c>
      <c r="AT275" s="195" t="str">
        <f t="shared" si="223"/>
        <v/>
      </c>
      <c r="AU275" s="193" t="str">
        <f t="shared" si="224"/>
        <v/>
      </c>
      <c r="AV275" s="193" t="str">
        <f>IF(OR(AD275=リスト!$B$3,AD275=リスト!$B$5,許容浮上量&lt;AP275),AD275,リスト!$B$5)</f>
        <v/>
      </c>
      <c r="AW275" s="198" t="str">
        <f t="shared" si="225"/>
        <v/>
      </c>
      <c r="AX275" s="199" t="str">
        <f t="shared" si="226"/>
        <v/>
      </c>
      <c r="AY275" s="205" t="str">
        <f t="shared" si="227"/>
        <v/>
      </c>
      <c r="AZ275" s="204" t="str">
        <f>IF(OR(BO275=リスト!$B$3,BO275=リスト!$B$5,BO275=""),"","10^-2")</f>
        <v/>
      </c>
      <c r="BA275" s="200" t="str">
        <f>IF(OR(BO275=リスト!$B$3,BO275=リスト!$B$5,BO275=""),"",2)</f>
        <v/>
      </c>
      <c r="BB275" s="195" t="str">
        <f>IFERROR(IF(OR(BO275=リスト!$B$3,BO275=リスト!$B$5,BO275=""),"",V275*U275+(R275-U275)/2*(W275-Z275)),"")</f>
        <v/>
      </c>
      <c r="BC275" s="195" t="str">
        <f>IF(OR(BO275=リスト!$B$3,BO275=リスト!$B$5,BO275=""),"",40)</f>
        <v/>
      </c>
      <c r="BD275" s="195" t="str">
        <f t="shared" si="228"/>
        <v/>
      </c>
      <c r="BE275" s="195" t="str">
        <f t="shared" si="229"/>
        <v/>
      </c>
      <c r="BF275" s="195" t="str">
        <f t="shared" si="230"/>
        <v/>
      </c>
      <c r="BG275" s="195" t="str">
        <f>IF(OR(BO275=リスト!$B$3,BO275=リスト!$B$5,BO275=""),"",0.6)</f>
        <v/>
      </c>
      <c r="BH275" s="201" t="str">
        <f>IF(OR(BO275=リスト!$B$3,BO275=リスト!$B$5,BO275=""),"",AG275)</f>
        <v/>
      </c>
      <c r="BI275" s="195" t="str">
        <f>IF(OR(BO275=リスト!$B$3,BO275=リスト!$B$5,BO275=""),"",AM275)</f>
        <v/>
      </c>
      <c r="BJ275" s="195" t="str">
        <f>IF(OR(BO275=リスト!$B$3,BO275=リスト!$B$5,BO275=""),"",AN275)</f>
        <v/>
      </c>
      <c r="BK275" s="202" t="str">
        <f>IFERROR(IF(BM275=リスト!$C$2,(1-3.142*(E275/(2*(E275+1)))^2)*(R275-(1-AG275*V275/(Z275+AG275*BG275*(W275-Z275)))*U275-(AN275+AM275)/(3.142*(Z275+AG275*BG275*(W275-Z275)))*(2/E275)^2)*100,(AW275*(BV275-BX275)*100)),"")</f>
        <v/>
      </c>
      <c r="BL275" s="202" t="str">
        <f>IFERROR(IF(BM275=リスト!$C$2,(1-3.142*(E275/(2*(E275+1)))^2)*(R275-(1-AG275*V275/(Z275+AG275*BG275*(W275-Z275)))*U275-(AN275+BF275+AM275)/(3.142*(Z275+AG275*BG275*(W275-Z275)))*(2/E275)^2)*100,(AW275*(BV275-BW275)*100)),"")</f>
        <v/>
      </c>
      <c r="BM275" s="193" t="str">
        <f>IF(OR(BO275=リスト!$B$3,BO275=リスト!$B$5),"",AU275)</f>
        <v/>
      </c>
      <c r="BN275" s="196" t="str">
        <f>IF(OR(BO275=リスト!$B$3,BO275=リスト!$B$5),"",AF275)</f>
        <v/>
      </c>
      <c r="BO275" s="193" t="str">
        <f t="shared" si="231"/>
        <v/>
      </c>
      <c r="BP275" s="193" t="str">
        <f>IF(OR(BO275=リスト!$B$3,BO275=リスト!$B$5,BO275=""),"",IF(許容浮上量+1&lt;=BK275,リスト!$F$2,リスト!$F$3))</f>
        <v/>
      </c>
      <c r="BQ275" s="202" t="str">
        <f>IF(OR(BO275=リスト!$B$3,BO275=リスト!$B$5,BO275=""),"",20)</f>
        <v/>
      </c>
      <c r="BR275" s="195" t="str">
        <f t="shared" si="232"/>
        <v/>
      </c>
      <c r="BS275" s="195" t="str">
        <f t="shared" si="233"/>
        <v/>
      </c>
      <c r="BT275" s="198" t="str">
        <f t="shared" si="234"/>
        <v/>
      </c>
      <c r="BU275" s="198" t="str">
        <f t="shared" si="235"/>
        <v/>
      </c>
      <c r="BV275" s="198" t="str">
        <f t="shared" si="200"/>
        <v/>
      </c>
      <c r="BW275" s="198" t="str">
        <f t="shared" si="201"/>
        <v/>
      </c>
      <c r="BX275" s="205" t="str">
        <f t="shared" si="202"/>
        <v/>
      </c>
      <c r="BY275" s="206" t="str">
        <f>IFERROR(IF(CC275=リスト!$C$2,(CH275-BZ275/(100*CG275))/CI275*CJ275-AN275-AM275,(CH275-BZ275/(100*AW275))/CI275*CJ275-AN275-AM275),"")</f>
        <v/>
      </c>
      <c r="BZ275" s="196" t="str">
        <f>IF(OR(CE275=リスト!$B$3,CE275=リスト!$B$5,CF275=リスト!$F$3,CE275=""),"",許容浮上量)</f>
        <v/>
      </c>
      <c r="CA275" s="198" t="str">
        <f>IF(OR(CE275=リスト!$B$3,CE275=リスト!$B$5,CF275=リスト!$F$3,CE275=""),"",CK275)</f>
        <v/>
      </c>
      <c r="CB275" s="196" t="str">
        <f t="shared" si="236"/>
        <v/>
      </c>
      <c r="CC275" s="193" t="str">
        <f>IF(OR(CE275=リスト!$B$3,CE275=リスト!$B$5,CF275=リスト!$F$3,CE275=""),"",BM275)</f>
        <v/>
      </c>
      <c r="CD275" s="196" t="str">
        <f>IF(OR(CE275=リスト!$B$3,CE275=リスト!$B$5,CF275=リスト!$F$3,CE275=""),"",AH275)</f>
        <v/>
      </c>
      <c r="CE275" s="193" t="str">
        <f t="shared" si="181"/>
        <v/>
      </c>
      <c r="CF275" s="193" t="str">
        <f t="shared" si="182"/>
        <v/>
      </c>
      <c r="CG275" s="198" t="str">
        <f t="shared" si="237"/>
        <v/>
      </c>
      <c r="CH275" s="198" t="str">
        <f t="shared" si="238"/>
        <v/>
      </c>
      <c r="CI275" s="198" t="str">
        <f t="shared" si="239"/>
        <v/>
      </c>
      <c r="CJ275" s="198" t="str">
        <f t="shared" si="207"/>
        <v/>
      </c>
      <c r="CK275" s="205" t="str">
        <f t="shared" si="240"/>
        <v/>
      </c>
      <c r="CL275" s="204" t="str">
        <f>IF(AND(CE275=リスト!$B$4,CF275=リスト!$F$2),リスト!$B$3,CE275)</f>
        <v/>
      </c>
      <c r="CM275" s="193" t="str">
        <f>IF(CL275=リスト!$B$3,"",IF(CL275=リスト!$B$5,"("&amp;リスト!$F$3&amp;")",CF275))</f>
        <v/>
      </c>
      <c r="CN275" s="196" t="str">
        <f>IF(CL275=リスト!$B$3,"",AF275)</f>
        <v/>
      </c>
      <c r="CO275" s="196" t="str">
        <f>IF(OR(CL275=リスト!$B$3,CL275=リスト!$B$5,CL275=リスト!$B$4),"",CD275)</f>
        <v/>
      </c>
      <c r="CP275" s="196" t="str">
        <f>IF(OR(CL275=リスト!$B$3,CL275=リスト!$B$5),"",IF(CB275&lt;40,40,CB275))</f>
        <v/>
      </c>
      <c r="CQ275" s="203" t="str">
        <f>IF(CL275=リスト!$B$5,リスト!$G$2,"")</f>
        <v/>
      </c>
    </row>
    <row r="276" spans="2:95" ht="26.25" customHeight="1">
      <c r="B276" s="243">
        <v>213</v>
      </c>
      <c r="C276" s="244"/>
      <c r="D276" s="245"/>
      <c r="E276" s="246"/>
      <c r="F276" s="246"/>
      <c r="G276" s="247" t="str">
        <f>IF(AE276=リスト!$C$2,"－",IF(AE276=リスト!$C$3,1.05,""))</f>
        <v/>
      </c>
      <c r="H276" s="246"/>
      <c r="I276" s="246"/>
      <c r="J276" s="246"/>
      <c r="K276" s="246"/>
      <c r="L276" s="246"/>
      <c r="M276" s="246"/>
      <c r="N276" s="246"/>
      <c r="O276" s="246"/>
      <c r="P276" s="246"/>
      <c r="Q276" s="246"/>
      <c r="R276" s="248">
        <f t="shared" si="209"/>
        <v>0</v>
      </c>
      <c r="S276" s="247" t="str">
        <f t="shared" si="210"/>
        <v/>
      </c>
      <c r="T276" s="247"/>
      <c r="U276" s="247"/>
      <c r="V276" s="245" t="str">
        <f t="shared" si="211"/>
        <v/>
      </c>
      <c r="W276" s="245" t="str">
        <f t="shared" si="212"/>
        <v/>
      </c>
      <c r="X276" s="245" t="str">
        <f t="shared" si="213"/>
        <v/>
      </c>
      <c r="Y276" s="245" t="str">
        <f t="shared" si="214"/>
        <v/>
      </c>
      <c r="Z276" s="249" t="str">
        <f t="shared" si="215"/>
        <v/>
      </c>
      <c r="AA276" s="250" t="str">
        <f t="shared" si="216"/>
        <v/>
      </c>
      <c r="AB276" s="250" t="str">
        <f t="shared" si="217"/>
        <v/>
      </c>
      <c r="AC276" s="251" t="str">
        <f t="shared" si="218"/>
        <v/>
      </c>
      <c r="AD276" s="252" t="str">
        <f>IF(OR(C276="",D276=""),"",IF(OR(10&lt;=S276,2.2&lt;F276),リスト!$B$3,IF(OR(D276=リスト!$A$2,F276&lt;0.9,S276&lt;=1.5),リスト!$B$4,リスト!$B$2)))</f>
        <v/>
      </c>
      <c r="AE276" s="253" t="str">
        <f>IF(OR(C276="",AD276=""),"",IF(N276="",リスト!$C$2,リスト!$C$3))</f>
        <v/>
      </c>
      <c r="AF276" s="254" t="str">
        <f>IF(OR(C276="",AD276=""),"",IF(D276&lt;=リスト!$A$5,リスト!$D$2,IF(D276=リスト!$A$6,リスト!$D$3,IF(D276=リスト!$A$7,リスト!$D$4,""))))</f>
        <v/>
      </c>
      <c r="AG276" s="255" t="str" cm="1">
        <f t="array" ref="AG276">IFERROR(INDEX(加味率リスト!$A$2:$J$25,MATCH(D276&amp;AF276,加味率リスト!$A$2:$A$25&amp;加味率リスト!$B$2:$B$25,0),10),"")</f>
        <v/>
      </c>
      <c r="AH276" s="256" t="str">
        <f>IF(S276="","",IF(S276&lt;3,リスト!$E$3,IF(S276&lt;5,リスト!$E$4,IF(S276&lt;7,リスト!$E$5,リスト!$E$6))))</f>
        <v/>
      </c>
      <c r="AI276" s="192" t="str">
        <f t="shared" si="178"/>
        <v/>
      </c>
      <c r="AJ276" s="193" t="str">
        <f t="shared" si="179"/>
        <v/>
      </c>
      <c r="AK276" s="141" t="str">
        <f t="shared" si="180"/>
        <v/>
      </c>
      <c r="AL276" s="194" t="str">
        <f>IFERROR(IF(AD276="","",IF(AE276=リスト!$C$2,"－",ROUND((3.142/4*E276^2*(N276+K276+J276+I276+H276)-3.142/4*(0.82^2*H276+(0.82^2+G276^2)/2*J276+G276^2*K276+(G276^2+E276^2)/2*N276))*(U276*V276+(R276-U276)*W276)/R276,2))),"")</f>
        <v/>
      </c>
      <c r="AM276" s="195" t="str">
        <f>IFERROR(IF(AD276="","",IF(AE276=リスト!$C$2,T276,T276+AL276)),"")</f>
        <v/>
      </c>
      <c r="AN276" s="195" t="str">
        <f>IFERROR(IF(AD276="","",IF(AE276=リスト!$C$2,3.142*E276*U276*AA276*V276*U276/2*TAN(X276/180*3.142),3.142*G276*U276*AA276*V276*U276/2*TAN(X276/180*3.142))),"")</f>
        <v/>
      </c>
      <c r="AO276" s="196" t="str">
        <f t="shared" si="219"/>
        <v/>
      </c>
      <c r="AP276" s="196" t="str">
        <f>IFERROR(IF(AE276=リスト!$C$2,(1-3.142*(E276/((E276+1)*2))^2)*(R276-(1-V276/(Z276+AC276*(W276-Z276)))*U276-(AN276+AM276)/(3.142*(Z276+AC276*(W276-Z276)))*(2/E276)^2)*100,AW276*(AX276-AY276)*100),"")</f>
        <v/>
      </c>
      <c r="AQ276" s="197" t="str">
        <f t="shared" si="220"/>
        <v/>
      </c>
      <c r="AR276" s="195" t="str">
        <f t="shared" si="221"/>
        <v/>
      </c>
      <c r="AS276" s="195" t="str">
        <f t="shared" si="222"/>
        <v/>
      </c>
      <c r="AT276" s="195" t="str">
        <f t="shared" si="223"/>
        <v/>
      </c>
      <c r="AU276" s="193" t="str">
        <f t="shared" si="224"/>
        <v/>
      </c>
      <c r="AV276" s="193" t="str">
        <f>IF(OR(AD276=リスト!$B$3,AD276=リスト!$B$5,許容浮上量&lt;AP276),AD276,リスト!$B$5)</f>
        <v/>
      </c>
      <c r="AW276" s="198" t="str">
        <f t="shared" si="225"/>
        <v/>
      </c>
      <c r="AX276" s="199" t="str">
        <f t="shared" si="226"/>
        <v/>
      </c>
      <c r="AY276" s="205" t="str">
        <f t="shared" si="227"/>
        <v/>
      </c>
      <c r="AZ276" s="204" t="str">
        <f>IF(OR(BO276=リスト!$B$3,BO276=リスト!$B$5,BO276=""),"","10^-2")</f>
        <v/>
      </c>
      <c r="BA276" s="200" t="str">
        <f>IF(OR(BO276=リスト!$B$3,BO276=リスト!$B$5,BO276=""),"",2)</f>
        <v/>
      </c>
      <c r="BB276" s="195" t="str">
        <f>IFERROR(IF(OR(BO276=リスト!$B$3,BO276=リスト!$B$5,BO276=""),"",V276*U276+(R276-U276)/2*(W276-Z276)),"")</f>
        <v/>
      </c>
      <c r="BC276" s="195" t="str">
        <f>IF(OR(BO276=リスト!$B$3,BO276=リスト!$B$5,BO276=""),"",40)</f>
        <v/>
      </c>
      <c r="BD276" s="195" t="str">
        <f t="shared" si="228"/>
        <v/>
      </c>
      <c r="BE276" s="195" t="str">
        <f t="shared" si="229"/>
        <v/>
      </c>
      <c r="BF276" s="195" t="str">
        <f t="shared" si="230"/>
        <v/>
      </c>
      <c r="BG276" s="195" t="str">
        <f>IF(OR(BO276=リスト!$B$3,BO276=リスト!$B$5,BO276=""),"",0.6)</f>
        <v/>
      </c>
      <c r="BH276" s="201" t="str">
        <f>IF(OR(BO276=リスト!$B$3,BO276=リスト!$B$5,BO276=""),"",AG276)</f>
        <v/>
      </c>
      <c r="BI276" s="195" t="str">
        <f>IF(OR(BO276=リスト!$B$3,BO276=リスト!$B$5,BO276=""),"",AM276)</f>
        <v/>
      </c>
      <c r="BJ276" s="195" t="str">
        <f>IF(OR(BO276=リスト!$B$3,BO276=リスト!$B$5,BO276=""),"",AN276)</f>
        <v/>
      </c>
      <c r="BK276" s="202" t="str">
        <f>IFERROR(IF(BM276=リスト!$C$2,(1-3.142*(E276/(2*(E276+1)))^2)*(R276-(1-AG276*V276/(Z276+AG276*BG276*(W276-Z276)))*U276-(AN276+AM276)/(3.142*(Z276+AG276*BG276*(W276-Z276)))*(2/E276)^2)*100,(AW276*(BV276-BX276)*100)),"")</f>
        <v/>
      </c>
      <c r="BL276" s="202" t="str">
        <f>IFERROR(IF(BM276=リスト!$C$2,(1-3.142*(E276/(2*(E276+1)))^2)*(R276-(1-AG276*V276/(Z276+AG276*BG276*(W276-Z276)))*U276-(AN276+BF276+AM276)/(3.142*(Z276+AG276*BG276*(W276-Z276)))*(2/E276)^2)*100,(AW276*(BV276-BW276)*100)),"")</f>
        <v/>
      </c>
      <c r="BM276" s="193" t="str">
        <f>IF(OR(BO276=リスト!$B$3,BO276=リスト!$B$5),"",AU276)</f>
        <v/>
      </c>
      <c r="BN276" s="196" t="str">
        <f>IF(OR(BO276=リスト!$B$3,BO276=リスト!$B$5),"",AF276)</f>
        <v/>
      </c>
      <c r="BO276" s="193" t="str">
        <f t="shared" si="231"/>
        <v/>
      </c>
      <c r="BP276" s="193" t="str">
        <f>IF(OR(BO276=リスト!$B$3,BO276=リスト!$B$5,BO276=""),"",IF(許容浮上量+1&lt;=BK276,リスト!$F$2,リスト!$F$3))</f>
        <v/>
      </c>
      <c r="BQ276" s="202" t="str">
        <f>IF(OR(BO276=リスト!$B$3,BO276=リスト!$B$5,BO276=""),"",20)</f>
        <v/>
      </c>
      <c r="BR276" s="195" t="str">
        <f t="shared" si="232"/>
        <v/>
      </c>
      <c r="BS276" s="195" t="str">
        <f t="shared" si="233"/>
        <v/>
      </c>
      <c r="BT276" s="198" t="str">
        <f t="shared" si="234"/>
        <v/>
      </c>
      <c r="BU276" s="198" t="str">
        <f t="shared" si="235"/>
        <v/>
      </c>
      <c r="BV276" s="198" t="str">
        <f t="shared" si="200"/>
        <v/>
      </c>
      <c r="BW276" s="198" t="str">
        <f t="shared" si="201"/>
        <v/>
      </c>
      <c r="BX276" s="205" t="str">
        <f t="shared" si="202"/>
        <v/>
      </c>
      <c r="BY276" s="206" t="str">
        <f>IFERROR(IF(CC276=リスト!$C$2,(CH276-BZ276/(100*CG276))/CI276*CJ276-AN276-AM276,(CH276-BZ276/(100*AW276))/CI276*CJ276-AN276-AM276),"")</f>
        <v/>
      </c>
      <c r="BZ276" s="196" t="str">
        <f>IF(OR(CE276=リスト!$B$3,CE276=リスト!$B$5,CF276=リスト!$F$3,CE276=""),"",許容浮上量)</f>
        <v/>
      </c>
      <c r="CA276" s="198" t="str">
        <f>IF(OR(CE276=リスト!$B$3,CE276=リスト!$B$5,CF276=リスト!$F$3,CE276=""),"",CK276)</f>
        <v/>
      </c>
      <c r="CB276" s="196" t="str">
        <f t="shared" si="236"/>
        <v/>
      </c>
      <c r="CC276" s="193" t="str">
        <f>IF(OR(CE276=リスト!$B$3,CE276=リスト!$B$5,CF276=リスト!$F$3,CE276=""),"",BM276)</f>
        <v/>
      </c>
      <c r="CD276" s="196" t="str">
        <f>IF(OR(CE276=リスト!$B$3,CE276=リスト!$B$5,CF276=リスト!$F$3,CE276=""),"",AH276)</f>
        <v/>
      </c>
      <c r="CE276" s="193" t="str">
        <f t="shared" si="181"/>
        <v/>
      </c>
      <c r="CF276" s="193" t="str">
        <f t="shared" si="182"/>
        <v/>
      </c>
      <c r="CG276" s="198" t="str">
        <f t="shared" si="237"/>
        <v/>
      </c>
      <c r="CH276" s="198" t="str">
        <f t="shared" si="238"/>
        <v/>
      </c>
      <c r="CI276" s="198" t="str">
        <f t="shared" si="239"/>
        <v/>
      </c>
      <c r="CJ276" s="198" t="str">
        <f t="shared" si="207"/>
        <v/>
      </c>
      <c r="CK276" s="205" t="str">
        <f t="shared" si="240"/>
        <v/>
      </c>
      <c r="CL276" s="204" t="str">
        <f>IF(AND(CE276=リスト!$B$4,CF276=リスト!$F$2),リスト!$B$3,CE276)</f>
        <v/>
      </c>
      <c r="CM276" s="193" t="str">
        <f>IF(CL276=リスト!$B$3,"",IF(CL276=リスト!$B$5,"("&amp;リスト!$F$3&amp;")",CF276))</f>
        <v/>
      </c>
      <c r="CN276" s="196" t="str">
        <f>IF(CL276=リスト!$B$3,"",AF276)</f>
        <v/>
      </c>
      <c r="CO276" s="196" t="str">
        <f>IF(OR(CL276=リスト!$B$3,CL276=リスト!$B$5,CL276=リスト!$B$4),"",CD276)</f>
        <v/>
      </c>
      <c r="CP276" s="196" t="str">
        <f>IF(OR(CL276=リスト!$B$3,CL276=リスト!$B$5),"",IF(CB276&lt;40,40,CB276))</f>
        <v/>
      </c>
      <c r="CQ276" s="203" t="str">
        <f>IF(CL276=リスト!$B$5,リスト!$G$2,"")</f>
        <v/>
      </c>
    </row>
    <row r="277" spans="2:95" ht="26.25" customHeight="1">
      <c r="B277" s="257">
        <v>214</v>
      </c>
      <c r="C277" s="258"/>
      <c r="D277" s="259"/>
      <c r="E277" s="260"/>
      <c r="F277" s="260"/>
      <c r="G277" s="247" t="str">
        <f>IF(AE277=リスト!$C$2,"－",IF(AE277=リスト!$C$3,1.05,""))</f>
        <v/>
      </c>
      <c r="H277" s="260"/>
      <c r="I277" s="260"/>
      <c r="J277" s="260"/>
      <c r="K277" s="260"/>
      <c r="L277" s="260"/>
      <c r="M277" s="260"/>
      <c r="N277" s="260"/>
      <c r="O277" s="260"/>
      <c r="P277" s="260"/>
      <c r="Q277" s="260"/>
      <c r="R277" s="261">
        <f t="shared" si="209"/>
        <v>0</v>
      </c>
      <c r="S277" s="262" t="str">
        <f t="shared" si="210"/>
        <v/>
      </c>
      <c r="T277" s="262"/>
      <c r="U277" s="262"/>
      <c r="V277" s="259" t="str">
        <f t="shared" si="211"/>
        <v/>
      </c>
      <c r="W277" s="259" t="str">
        <f t="shared" si="212"/>
        <v/>
      </c>
      <c r="X277" s="259" t="str">
        <f t="shared" si="213"/>
        <v/>
      </c>
      <c r="Y277" s="259" t="str">
        <f t="shared" si="214"/>
        <v/>
      </c>
      <c r="Z277" s="249" t="str">
        <f t="shared" si="215"/>
        <v/>
      </c>
      <c r="AA277" s="250" t="str">
        <f t="shared" si="216"/>
        <v/>
      </c>
      <c r="AB277" s="250" t="str">
        <f t="shared" si="217"/>
        <v/>
      </c>
      <c r="AC277" s="251" t="str">
        <f t="shared" si="218"/>
        <v/>
      </c>
      <c r="AD277" s="252" t="str">
        <f>IF(OR(C277="",D277=""),"",IF(OR(10&lt;=S277,2.2&lt;F277),リスト!$B$3,IF(OR(D277=リスト!$A$2,F277&lt;0.9,S277&lt;=1.5),リスト!$B$4,リスト!$B$2)))</f>
        <v/>
      </c>
      <c r="AE277" s="263" t="str">
        <f>IF(OR(C277="",AD277=""),"",IF(N277="",リスト!$C$2,リスト!$C$3))</f>
        <v/>
      </c>
      <c r="AF277" s="254" t="str">
        <f>IF(OR(C277="",AD277=""),"",IF(D277&lt;=リスト!$A$5,リスト!$D$2,IF(D277=リスト!$A$6,リスト!$D$3,IF(D277=リスト!$A$7,リスト!$D$4,""))))</f>
        <v/>
      </c>
      <c r="AG277" s="255" t="str" cm="1">
        <f t="array" ref="AG277">IFERROR(INDEX(加味率リスト!$A$2:$J$25,MATCH(D277&amp;AF277,加味率リスト!$A$2:$A$25&amp;加味率リスト!$B$2:$B$25,0),10),"")</f>
        <v/>
      </c>
      <c r="AH277" s="264" t="str">
        <f>IF(S277="","",IF(S277&lt;3,リスト!$E$3,IF(S277&lt;5,リスト!$E$4,IF(S277&lt;7,リスト!$E$5,リスト!$E$6))))</f>
        <v/>
      </c>
      <c r="AI277" s="192" t="str">
        <f t="shared" si="178"/>
        <v/>
      </c>
      <c r="AJ277" s="193" t="str">
        <f t="shared" si="179"/>
        <v/>
      </c>
      <c r="AK277" s="141" t="str">
        <f t="shared" si="180"/>
        <v/>
      </c>
      <c r="AL277" s="194" t="str">
        <f>IFERROR(IF(AD277="","",IF(AE277=リスト!$C$2,"－",ROUND((3.142/4*E277^2*(N277+K277+J277+I277+H277)-3.142/4*(0.82^2*H277+(0.82^2+G277^2)/2*J277+G277^2*K277+(G277^2+E277^2)/2*N277))*(U277*V277+(R277-U277)*W277)/R277,2))),"")</f>
        <v/>
      </c>
      <c r="AM277" s="195" t="str">
        <f>IFERROR(IF(AD277="","",IF(AE277=リスト!$C$2,T277,T277+AL277)),"")</f>
        <v/>
      </c>
      <c r="AN277" s="195" t="str">
        <f>IFERROR(IF(AD277="","",IF(AE277=リスト!$C$2,3.142*E277*U277*AA277*V277*U277/2*TAN(X277/180*3.142),3.142*G277*U277*AA277*V277*U277/2*TAN(X277/180*3.142))),"")</f>
        <v/>
      </c>
      <c r="AO277" s="196" t="str">
        <f t="shared" si="219"/>
        <v/>
      </c>
      <c r="AP277" s="196" t="str">
        <f>IFERROR(IF(AE277=リスト!$C$2,(1-3.142*(E277/((E277+1)*2))^2)*(R277-(1-V277/(Z277+AC277*(W277-Z277)))*U277-(AN277+AM277)/(3.142*(Z277+AC277*(W277-Z277)))*(2/E277)^2)*100,AW277*(AX277-AY277)*100),"")</f>
        <v/>
      </c>
      <c r="AQ277" s="197" t="str">
        <f t="shared" si="220"/>
        <v/>
      </c>
      <c r="AR277" s="195" t="str">
        <f t="shared" si="221"/>
        <v/>
      </c>
      <c r="AS277" s="195" t="str">
        <f t="shared" si="222"/>
        <v/>
      </c>
      <c r="AT277" s="195" t="str">
        <f t="shared" si="223"/>
        <v/>
      </c>
      <c r="AU277" s="193" t="str">
        <f t="shared" si="224"/>
        <v/>
      </c>
      <c r="AV277" s="193" t="str">
        <f>IF(OR(AD277=リスト!$B$3,AD277=リスト!$B$5,許容浮上量&lt;AP277),AD277,リスト!$B$5)</f>
        <v/>
      </c>
      <c r="AW277" s="198" t="str">
        <f t="shared" si="225"/>
        <v/>
      </c>
      <c r="AX277" s="199" t="str">
        <f t="shared" si="226"/>
        <v/>
      </c>
      <c r="AY277" s="205" t="str">
        <f t="shared" si="227"/>
        <v/>
      </c>
      <c r="AZ277" s="204" t="str">
        <f>IF(OR(BO277=リスト!$B$3,BO277=リスト!$B$5,BO277=""),"","10^-2")</f>
        <v/>
      </c>
      <c r="BA277" s="200" t="str">
        <f>IF(OR(BO277=リスト!$B$3,BO277=リスト!$B$5,BO277=""),"",2)</f>
        <v/>
      </c>
      <c r="BB277" s="195" t="str">
        <f>IFERROR(IF(OR(BO277=リスト!$B$3,BO277=リスト!$B$5,BO277=""),"",V277*U277+(R277-U277)/2*(W277-Z277)),"")</f>
        <v/>
      </c>
      <c r="BC277" s="195" t="str">
        <f>IF(OR(BO277=リスト!$B$3,BO277=リスト!$B$5,BO277=""),"",40)</f>
        <v/>
      </c>
      <c r="BD277" s="195" t="str">
        <f t="shared" si="228"/>
        <v/>
      </c>
      <c r="BE277" s="195" t="str">
        <f t="shared" si="229"/>
        <v/>
      </c>
      <c r="BF277" s="195" t="str">
        <f t="shared" si="230"/>
        <v/>
      </c>
      <c r="BG277" s="195" t="str">
        <f>IF(OR(BO277=リスト!$B$3,BO277=リスト!$B$5,BO277=""),"",0.6)</f>
        <v/>
      </c>
      <c r="BH277" s="201" t="str">
        <f>IF(OR(BO277=リスト!$B$3,BO277=リスト!$B$5,BO277=""),"",AG277)</f>
        <v/>
      </c>
      <c r="BI277" s="195" t="str">
        <f>IF(OR(BO277=リスト!$B$3,BO277=リスト!$B$5,BO277=""),"",AM277)</f>
        <v/>
      </c>
      <c r="BJ277" s="195" t="str">
        <f>IF(OR(BO277=リスト!$B$3,BO277=リスト!$B$5,BO277=""),"",AN277)</f>
        <v/>
      </c>
      <c r="BK277" s="202" t="str">
        <f>IFERROR(IF(BM277=リスト!$C$2,(1-3.142*(E277/(2*(E277+1)))^2)*(R277-(1-AG277*V277/(Z277+AG277*BG277*(W277-Z277)))*U277-(AN277+AM277)/(3.142*(Z277+AG277*BG277*(W277-Z277)))*(2/E277)^2)*100,(AW277*(BV277-BX277)*100)),"")</f>
        <v/>
      </c>
      <c r="BL277" s="202" t="str">
        <f>IFERROR(IF(BM277=リスト!$C$2,(1-3.142*(E277/(2*(E277+1)))^2)*(R277-(1-AG277*V277/(Z277+AG277*BG277*(W277-Z277)))*U277-(AN277+BF277+AM277)/(3.142*(Z277+AG277*BG277*(W277-Z277)))*(2/E277)^2)*100,(AW277*(BV277-BW277)*100)),"")</f>
        <v/>
      </c>
      <c r="BM277" s="193" t="str">
        <f>IF(OR(BO277=リスト!$B$3,BO277=リスト!$B$5),"",AU277)</f>
        <v/>
      </c>
      <c r="BN277" s="196" t="str">
        <f>IF(OR(BO277=リスト!$B$3,BO277=リスト!$B$5),"",AF277)</f>
        <v/>
      </c>
      <c r="BO277" s="193" t="str">
        <f t="shared" si="231"/>
        <v/>
      </c>
      <c r="BP277" s="193" t="str">
        <f>IF(OR(BO277=リスト!$B$3,BO277=リスト!$B$5,BO277=""),"",IF(許容浮上量+1&lt;=BK277,リスト!$F$2,リスト!$F$3))</f>
        <v/>
      </c>
      <c r="BQ277" s="202" t="str">
        <f>IF(OR(BO277=リスト!$B$3,BO277=リスト!$B$5,BO277=""),"",20)</f>
        <v/>
      </c>
      <c r="BR277" s="195" t="str">
        <f t="shared" si="232"/>
        <v/>
      </c>
      <c r="BS277" s="195" t="str">
        <f t="shared" si="233"/>
        <v/>
      </c>
      <c r="BT277" s="198" t="str">
        <f t="shared" si="234"/>
        <v/>
      </c>
      <c r="BU277" s="198" t="str">
        <f t="shared" si="235"/>
        <v/>
      </c>
      <c r="BV277" s="198" t="str">
        <f t="shared" si="200"/>
        <v/>
      </c>
      <c r="BW277" s="198" t="str">
        <f t="shared" si="201"/>
        <v/>
      </c>
      <c r="BX277" s="205" t="str">
        <f t="shared" si="202"/>
        <v/>
      </c>
      <c r="BY277" s="206" t="str">
        <f>IFERROR(IF(CC277=リスト!$C$2,(CH277-BZ277/(100*CG277))/CI277*CJ277-AN277-AM277,(CH277-BZ277/(100*AW277))/CI277*CJ277-AN277-AM277),"")</f>
        <v/>
      </c>
      <c r="BZ277" s="196" t="str">
        <f>IF(OR(CE277=リスト!$B$3,CE277=リスト!$B$5,CF277=リスト!$F$3,CE277=""),"",許容浮上量)</f>
        <v/>
      </c>
      <c r="CA277" s="198" t="str">
        <f>IF(OR(CE277=リスト!$B$3,CE277=リスト!$B$5,CF277=リスト!$F$3,CE277=""),"",CK277)</f>
        <v/>
      </c>
      <c r="CB277" s="196" t="str">
        <f t="shared" si="236"/>
        <v/>
      </c>
      <c r="CC277" s="193" t="str">
        <f>IF(OR(CE277=リスト!$B$3,CE277=リスト!$B$5,CF277=リスト!$F$3,CE277=""),"",BM277)</f>
        <v/>
      </c>
      <c r="CD277" s="196" t="str">
        <f>IF(OR(CE277=リスト!$B$3,CE277=リスト!$B$5,CF277=リスト!$F$3,CE277=""),"",AH277)</f>
        <v/>
      </c>
      <c r="CE277" s="193" t="str">
        <f t="shared" si="181"/>
        <v/>
      </c>
      <c r="CF277" s="193" t="str">
        <f t="shared" si="182"/>
        <v/>
      </c>
      <c r="CG277" s="198" t="str">
        <f t="shared" si="237"/>
        <v/>
      </c>
      <c r="CH277" s="198" t="str">
        <f t="shared" si="238"/>
        <v/>
      </c>
      <c r="CI277" s="198" t="str">
        <f t="shared" si="239"/>
        <v/>
      </c>
      <c r="CJ277" s="198" t="str">
        <f t="shared" si="207"/>
        <v/>
      </c>
      <c r="CK277" s="205" t="str">
        <f t="shared" si="240"/>
        <v/>
      </c>
      <c r="CL277" s="204" t="str">
        <f>IF(AND(CE277=リスト!$B$4,CF277=リスト!$F$2),リスト!$B$3,CE277)</f>
        <v/>
      </c>
      <c r="CM277" s="193" t="str">
        <f>IF(CL277=リスト!$B$3,"",IF(CL277=リスト!$B$5,"("&amp;リスト!$F$3&amp;")",CF277))</f>
        <v/>
      </c>
      <c r="CN277" s="196" t="str">
        <f>IF(CL277=リスト!$B$3,"",AF277)</f>
        <v/>
      </c>
      <c r="CO277" s="196" t="str">
        <f>IF(OR(CL277=リスト!$B$3,CL277=リスト!$B$5,CL277=リスト!$B$4),"",CD277)</f>
        <v/>
      </c>
      <c r="CP277" s="196" t="str">
        <f>IF(OR(CL277=リスト!$B$3,CL277=リスト!$B$5),"",IF(CB277&lt;40,40,CB277))</f>
        <v/>
      </c>
      <c r="CQ277" s="203" t="str">
        <f>IF(CL277=リスト!$B$5,リスト!$G$2,"")</f>
        <v/>
      </c>
    </row>
    <row r="278" spans="2:95" ht="26.25" customHeight="1">
      <c r="B278" s="243">
        <v>215</v>
      </c>
      <c r="C278" s="244"/>
      <c r="D278" s="245"/>
      <c r="E278" s="246"/>
      <c r="F278" s="246"/>
      <c r="G278" s="247" t="str">
        <f>IF(AE278=リスト!$C$2,"－",IF(AE278=リスト!$C$3,1.05,""))</f>
        <v/>
      </c>
      <c r="H278" s="246"/>
      <c r="I278" s="246"/>
      <c r="J278" s="246"/>
      <c r="K278" s="246"/>
      <c r="L278" s="246"/>
      <c r="M278" s="246"/>
      <c r="N278" s="246"/>
      <c r="O278" s="246"/>
      <c r="P278" s="246"/>
      <c r="Q278" s="246"/>
      <c r="R278" s="248">
        <f t="shared" si="209"/>
        <v>0</v>
      </c>
      <c r="S278" s="247" t="str">
        <f t="shared" si="210"/>
        <v/>
      </c>
      <c r="T278" s="247"/>
      <c r="U278" s="247"/>
      <c r="V278" s="245" t="str">
        <f t="shared" si="211"/>
        <v/>
      </c>
      <c r="W278" s="245" t="str">
        <f t="shared" si="212"/>
        <v/>
      </c>
      <c r="X278" s="245" t="str">
        <f t="shared" si="213"/>
        <v/>
      </c>
      <c r="Y278" s="245" t="str">
        <f t="shared" si="214"/>
        <v/>
      </c>
      <c r="Z278" s="249" t="str">
        <f t="shared" si="215"/>
        <v/>
      </c>
      <c r="AA278" s="250" t="str">
        <f t="shared" si="216"/>
        <v/>
      </c>
      <c r="AB278" s="250" t="str">
        <f t="shared" si="217"/>
        <v/>
      </c>
      <c r="AC278" s="251" t="str">
        <f t="shared" si="218"/>
        <v/>
      </c>
      <c r="AD278" s="252" t="str">
        <f>IF(OR(C278="",D278=""),"",IF(OR(10&lt;=S278,2.2&lt;F278),リスト!$B$3,IF(OR(D278=リスト!$A$2,F278&lt;0.9,S278&lt;=1.5),リスト!$B$4,リスト!$B$2)))</f>
        <v/>
      </c>
      <c r="AE278" s="253" t="str">
        <f>IF(OR(C278="",AD278=""),"",IF(N278="",リスト!$C$2,リスト!$C$3))</f>
        <v/>
      </c>
      <c r="AF278" s="254" t="str">
        <f>IF(OR(C278="",AD278=""),"",IF(D278&lt;=リスト!$A$5,リスト!$D$2,IF(D278=リスト!$A$6,リスト!$D$3,IF(D278=リスト!$A$7,リスト!$D$4,""))))</f>
        <v/>
      </c>
      <c r="AG278" s="255" t="str" cm="1">
        <f t="array" ref="AG278">IFERROR(INDEX(加味率リスト!$A$2:$J$25,MATCH(D278&amp;AF278,加味率リスト!$A$2:$A$25&amp;加味率リスト!$B$2:$B$25,0),10),"")</f>
        <v/>
      </c>
      <c r="AH278" s="256" t="str">
        <f>IF(S278="","",IF(S278&lt;3,リスト!$E$3,IF(S278&lt;5,リスト!$E$4,IF(S278&lt;7,リスト!$E$5,リスト!$E$6))))</f>
        <v/>
      </c>
      <c r="AI278" s="192" t="str">
        <f t="shared" si="178"/>
        <v/>
      </c>
      <c r="AJ278" s="193" t="str">
        <f t="shared" si="179"/>
        <v/>
      </c>
      <c r="AK278" s="141" t="str">
        <f t="shared" si="180"/>
        <v/>
      </c>
      <c r="AL278" s="194" t="str">
        <f>IFERROR(IF(AD278="","",IF(AE278=リスト!$C$2,"－",ROUND((3.142/4*E278^2*(N278+K278+J278+I278+H278)-3.142/4*(0.82^2*H278+(0.82^2+G278^2)/2*J278+G278^2*K278+(G278^2+E278^2)/2*N278))*(U278*V278+(R278-U278)*W278)/R278,2))),"")</f>
        <v/>
      </c>
      <c r="AM278" s="195" t="str">
        <f>IFERROR(IF(AD278="","",IF(AE278=リスト!$C$2,T278,T278+AL278)),"")</f>
        <v/>
      </c>
      <c r="AN278" s="195" t="str">
        <f>IFERROR(IF(AD278="","",IF(AE278=リスト!$C$2,3.142*E278*U278*AA278*V278*U278/2*TAN(X278/180*3.142),3.142*G278*U278*AA278*V278*U278/2*TAN(X278/180*3.142))),"")</f>
        <v/>
      </c>
      <c r="AO278" s="196" t="str">
        <f t="shared" si="219"/>
        <v/>
      </c>
      <c r="AP278" s="196" t="str">
        <f>IFERROR(IF(AE278=リスト!$C$2,(1-3.142*(E278/((E278+1)*2))^2)*(R278-(1-V278/(Z278+AC278*(W278-Z278)))*U278-(AN278+AM278)/(3.142*(Z278+AC278*(W278-Z278)))*(2/E278)^2)*100,AW278*(AX278-AY278)*100),"")</f>
        <v/>
      </c>
      <c r="AQ278" s="197" t="str">
        <f t="shared" si="220"/>
        <v/>
      </c>
      <c r="AR278" s="195" t="str">
        <f t="shared" si="221"/>
        <v/>
      </c>
      <c r="AS278" s="195" t="str">
        <f t="shared" si="222"/>
        <v/>
      </c>
      <c r="AT278" s="195" t="str">
        <f t="shared" si="223"/>
        <v/>
      </c>
      <c r="AU278" s="193" t="str">
        <f t="shared" si="224"/>
        <v/>
      </c>
      <c r="AV278" s="193" t="str">
        <f>IF(OR(AD278=リスト!$B$3,AD278=リスト!$B$5,許容浮上量&lt;AP278),AD278,リスト!$B$5)</f>
        <v/>
      </c>
      <c r="AW278" s="198" t="str">
        <f t="shared" si="225"/>
        <v/>
      </c>
      <c r="AX278" s="199" t="str">
        <f t="shared" si="226"/>
        <v/>
      </c>
      <c r="AY278" s="205" t="str">
        <f t="shared" si="227"/>
        <v/>
      </c>
      <c r="AZ278" s="204" t="str">
        <f>IF(OR(BO278=リスト!$B$3,BO278=リスト!$B$5,BO278=""),"","10^-2")</f>
        <v/>
      </c>
      <c r="BA278" s="200" t="str">
        <f>IF(OR(BO278=リスト!$B$3,BO278=リスト!$B$5,BO278=""),"",2)</f>
        <v/>
      </c>
      <c r="BB278" s="195" t="str">
        <f>IFERROR(IF(OR(BO278=リスト!$B$3,BO278=リスト!$B$5,BO278=""),"",V278*U278+(R278-U278)/2*(W278-Z278)),"")</f>
        <v/>
      </c>
      <c r="BC278" s="195" t="str">
        <f>IF(OR(BO278=リスト!$B$3,BO278=リスト!$B$5,BO278=""),"",40)</f>
        <v/>
      </c>
      <c r="BD278" s="195" t="str">
        <f t="shared" si="228"/>
        <v/>
      </c>
      <c r="BE278" s="195" t="str">
        <f t="shared" si="229"/>
        <v/>
      </c>
      <c r="BF278" s="195" t="str">
        <f t="shared" si="230"/>
        <v/>
      </c>
      <c r="BG278" s="195" t="str">
        <f>IF(OR(BO278=リスト!$B$3,BO278=リスト!$B$5,BO278=""),"",0.6)</f>
        <v/>
      </c>
      <c r="BH278" s="201" t="str">
        <f>IF(OR(BO278=リスト!$B$3,BO278=リスト!$B$5,BO278=""),"",AG278)</f>
        <v/>
      </c>
      <c r="BI278" s="195" t="str">
        <f>IF(OR(BO278=リスト!$B$3,BO278=リスト!$B$5,BO278=""),"",AM278)</f>
        <v/>
      </c>
      <c r="BJ278" s="195" t="str">
        <f>IF(OR(BO278=リスト!$B$3,BO278=リスト!$B$5,BO278=""),"",AN278)</f>
        <v/>
      </c>
      <c r="BK278" s="202" t="str">
        <f>IFERROR(IF(BM278=リスト!$C$2,(1-3.142*(E278/(2*(E278+1)))^2)*(R278-(1-AG278*V278/(Z278+AG278*BG278*(W278-Z278)))*U278-(AN278+AM278)/(3.142*(Z278+AG278*BG278*(W278-Z278)))*(2/E278)^2)*100,(AW278*(BV278-BX278)*100)),"")</f>
        <v/>
      </c>
      <c r="BL278" s="202" t="str">
        <f>IFERROR(IF(BM278=リスト!$C$2,(1-3.142*(E278/(2*(E278+1)))^2)*(R278-(1-AG278*V278/(Z278+AG278*BG278*(W278-Z278)))*U278-(AN278+BF278+AM278)/(3.142*(Z278+AG278*BG278*(W278-Z278)))*(2/E278)^2)*100,(AW278*(BV278-BW278)*100)),"")</f>
        <v/>
      </c>
      <c r="BM278" s="193" t="str">
        <f>IF(OR(BO278=リスト!$B$3,BO278=リスト!$B$5),"",AU278)</f>
        <v/>
      </c>
      <c r="BN278" s="196" t="str">
        <f>IF(OR(BO278=リスト!$B$3,BO278=リスト!$B$5),"",AF278)</f>
        <v/>
      </c>
      <c r="BO278" s="193" t="str">
        <f t="shared" si="231"/>
        <v/>
      </c>
      <c r="BP278" s="193" t="str">
        <f>IF(OR(BO278=リスト!$B$3,BO278=リスト!$B$5,BO278=""),"",IF(許容浮上量+1&lt;=BK278,リスト!$F$2,リスト!$F$3))</f>
        <v/>
      </c>
      <c r="BQ278" s="202" t="str">
        <f>IF(OR(BO278=リスト!$B$3,BO278=リスト!$B$5,BO278=""),"",20)</f>
        <v/>
      </c>
      <c r="BR278" s="195" t="str">
        <f t="shared" si="232"/>
        <v/>
      </c>
      <c r="BS278" s="195" t="str">
        <f t="shared" si="233"/>
        <v/>
      </c>
      <c r="BT278" s="198" t="str">
        <f t="shared" si="234"/>
        <v/>
      </c>
      <c r="BU278" s="198" t="str">
        <f t="shared" si="235"/>
        <v/>
      </c>
      <c r="BV278" s="198" t="str">
        <f t="shared" si="200"/>
        <v/>
      </c>
      <c r="BW278" s="198" t="str">
        <f t="shared" si="201"/>
        <v/>
      </c>
      <c r="BX278" s="205" t="str">
        <f t="shared" si="202"/>
        <v/>
      </c>
      <c r="BY278" s="206" t="str">
        <f>IFERROR(IF(CC278=リスト!$C$2,(CH278-BZ278/(100*CG278))/CI278*CJ278-AN278-AM278,(CH278-BZ278/(100*AW278))/CI278*CJ278-AN278-AM278),"")</f>
        <v/>
      </c>
      <c r="BZ278" s="196" t="str">
        <f>IF(OR(CE278=リスト!$B$3,CE278=リスト!$B$5,CF278=リスト!$F$3,CE278=""),"",許容浮上量)</f>
        <v/>
      </c>
      <c r="CA278" s="198" t="str">
        <f>IF(OR(CE278=リスト!$B$3,CE278=リスト!$B$5,CF278=リスト!$F$3,CE278=""),"",CK278)</f>
        <v/>
      </c>
      <c r="CB278" s="196" t="str">
        <f t="shared" si="236"/>
        <v/>
      </c>
      <c r="CC278" s="193" t="str">
        <f>IF(OR(CE278=リスト!$B$3,CE278=リスト!$B$5,CF278=リスト!$F$3,CE278=""),"",BM278)</f>
        <v/>
      </c>
      <c r="CD278" s="196" t="str">
        <f>IF(OR(CE278=リスト!$B$3,CE278=リスト!$B$5,CF278=リスト!$F$3,CE278=""),"",AH278)</f>
        <v/>
      </c>
      <c r="CE278" s="193" t="str">
        <f t="shared" si="181"/>
        <v/>
      </c>
      <c r="CF278" s="193" t="str">
        <f t="shared" si="182"/>
        <v/>
      </c>
      <c r="CG278" s="198" t="str">
        <f t="shared" si="237"/>
        <v/>
      </c>
      <c r="CH278" s="198" t="str">
        <f t="shared" si="238"/>
        <v/>
      </c>
      <c r="CI278" s="198" t="str">
        <f t="shared" si="239"/>
        <v/>
      </c>
      <c r="CJ278" s="198" t="str">
        <f t="shared" si="207"/>
        <v/>
      </c>
      <c r="CK278" s="205" t="str">
        <f t="shared" si="240"/>
        <v/>
      </c>
      <c r="CL278" s="204" t="str">
        <f>IF(AND(CE278=リスト!$B$4,CF278=リスト!$F$2),リスト!$B$3,CE278)</f>
        <v/>
      </c>
      <c r="CM278" s="193" t="str">
        <f>IF(CL278=リスト!$B$3,"",IF(CL278=リスト!$B$5,"("&amp;リスト!$F$3&amp;")",CF278))</f>
        <v/>
      </c>
      <c r="CN278" s="196" t="str">
        <f>IF(CL278=リスト!$B$3,"",AF278)</f>
        <v/>
      </c>
      <c r="CO278" s="196" t="str">
        <f>IF(OR(CL278=リスト!$B$3,CL278=リスト!$B$5,CL278=リスト!$B$4),"",CD278)</f>
        <v/>
      </c>
      <c r="CP278" s="196" t="str">
        <f>IF(OR(CL278=リスト!$B$3,CL278=リスト!$B$5),"",IF(CB278&lt;40,40,CB278))</f>
        <v/>
      </c>
      <c r="CQ278" s="203" t="str">
        <f>IF(CL278=リスト!$B$5,リスト!$G$2,"")</f>
        <v/>
      </c>
    </row>
    <row r="279" spans="2:95" ht="26.25" customHeight="1">
      <c r="B279" s="257">
        <v>216</v>
      </c>
      <c r="C279" s="258"/>
      <c r="D279" s="259"/>
      <c r="E279" s="260"/>
      <c r="F279" s="260"/>
      <c r="G279" s="247" t="str">
        <f>IF(AE279=リスト!$C$2,"－",IF(AE279=リスト!$C$3,1.05,""))</f>
        <v/>
      </c>
      <c r="H279" s="260"/>
      <c r="I279" s="260"/>
      <c r="J279" s="260"/>
      <c r="K279" s="260"/>
      <c r="L279" s="260"/>
      <c r="M279" s="260"/>
      <c r="N279" s="260"/>
      <c r="O279" s="260"/>
      <c r="P279" s="260"/>
      <c r="Q279" s="260"/>
      <c r="R279" s="261">
        <f t="shared" si="209"/>
        <v>0</v>
      </c>
      <c r="S279" s="262" t="str">
        <f t="shared" si="210"/>
        <v/>
      </c>
      <c r="T279" s="262"/>
      <c r="U279" s="262"/>
      <c r="V279" s="259" t="str">
        <f t="shared" si="211"/>
        <v/>
      </c>
      <c r="W279" s="259" t="str">
        <f t="shared" si="212"/>
        <v/>
      </c>
      <c r="X279" s="259" t="str">
        <f t="shared" si="213"/>
        <v/>
      </c>
      <c r="Y279" s="259" t="str">
        <f t="shared" si="214"/>
        <v/>
      </c>
      <c r="Z279" s="249" t="str">
        <f t="shared" si="215"/>
        <v/>
      </c>
      <c r="AA279" s="250" t="str">
        <f t="shared" si="216"/>
        <v/>
      </c>
      <c r="AB279" s="250" t="str">
        <f t="shared" si="217"/>
        <v/>
      </c>
      <c r="AC279" s="251" t="str">
        <f t="shared" si="218"/>
        <v/>
      </c>
      <c r="AD279" s="252" t="str">
        <f>IF(OR(C279="",D279=""),"",IF(OR(10&lt;=S279,2.2&lt;F279),リスト!$B$3,IF(OR(D279=リスト!$A$2,F279&lt;0.9,S279&lt;=1.5),リスト!$B$4,リスト!$B$2)))</f>
        <v/>
      </c>
      <c r="AE279" s="263" t="str">
        <f>IF(OR(C279="",AD279=""),"",IF(N279="",リスト!$C$2,リスト!$C$3))</f>
        <v/>
      </c>
      <c r="AF279" s="254" t="str">
        <f>IF(OR(C279="",AD279=""),"",IF(D279&lt;=リスト!$A$5,リスト!$D$2,IF(D279=リスト!$A$6,リスト!$D$3,IF(D279=リスト!$A$7,リスト!$D$4,""))))</f>
        <v/>
      </c>
      <c r="AG279" s="255" t="str" cm="1">
        <f t="array" ref="AG279">IFERROR(INDEX(加味率リスト!$A$2:$J$25,MATCH(D279&amp;AF279,加味率リスト!$A$2:$A$25&amp;加味率リスト!$B$2:$B$25,0),10),"")</f>
        <v/>
      </c>
      <c r="AH279" s="264" t="str">
        <f>IF(S279="","",IF(S279&lt;3,リスト!$E$3,IF(S279&lt;5,リスト!$E$4,IF(S279&lt;7,リスト!$E$5,リスト!$E$6))))</f>
        <v/>
      </c>
      <c r="AI279" s="192" t="str">
        <f t="shared" si="178"/>
        <v/>
      </c>
      <c r="AJ279" s="193" t="str">
        <f t="shared" si="179"/>
        <v/>
      </c>
      <c r="AK279" s="141" t="str">
        <f t="shared" si="180"/>
        <v/>
      </c>
      <c r="AL279" s="194" t="str">
        <f>IFERROR(IF(AD279="","",IF(AE279=リスト!$C$2,"－",ROUND((3.142/4*E279^2*(N279+K279+J279+I279+H279)-3.142/4*(0.82^2*H279+(0.82^2+G279^2)/2*J279+G279^2*K279+(G279^2+E279^2)/2*N279))*(U279*V279+(R279-U279)*W279)/R279,2))),"")</f>
        <v/>
      </c>
      <c r="AM279" s="195" t="str">
        <f>IFERROR(IF(AD279="","",IF(AE279=リスト!$C$2,T279,T279+AL279)),"")</f>
        <v/>
      </c>
      <c r="AN279" s="195" t="str">
        <f>IFERROR(IF(AD279="","",IF(AE279=リスト!$C$2,3.142*E279*U279*AA279*V279*U279/2*TAN(X279/180*3.142),3.142*G279*U279*AA279*V279*U279/2*TAN(X279/180*3.142))),"")</f>
        <v/>
      </c>
      <c r="AO279" s="196" t="str">
        <f t="shared" si="219"/>
        <v/>
      </c>
      <c r="AP279" s="196" t="str">
        <f>IFERROR(IF(AE279=リスト!$C$2,(1-3.142*(E279/((E279+1)*2))^2)*(R279-(1-V279/(Z279+AC279*(W279-Z279)))*U279-(AN279+AM279)/(3.142*(Z279+AC279*(W279-Z279)))*(2/E279)^2)*100,AW279*(AX279-AY279)*100),"")</f>
        <v/>
      </c>
      <c r="AQ279" s="197" t="str">
        <f t="shared" si="220"/>
        <v/>
      </c>
      <c r="AR279" s="195" t="str">
        <f t="shared" si="221"/>
        <v/>
      </c>
      <c r="AS279" s="195" t="str">
        <f t="shared" si="222"/>
        <v/>
      </c>
      <c r="AT279" s="195" t="str">
        <f t="shared" si="223"/>
        <v/>
      </c>
      <c r="AU279" s="193" t="str">
        <f t="shared" si="224"/>
        <v/>
      </c>
      <c r="AV279" s="193" t="str">
        <f>IF(OR(AD279=リスト!$B$3,AD279=リスト!$B$5,許容浮上量&lt;AP279),AD279,リスト!$B$5)</f>
        <v/>
      </c>
      <c r="AW279" s="198" t="str">
        <f t="shared" si="225"/>
        <v/>
      </c>
      <c r="AX279" s="199" t="str">
        <f t="shared" si="226"/>
        <v/>
      </c>
      <c r="AY279" s="205" t="str">
        <f t="shared" si="227"/>
        <v/>
      </c>
      <c r="AZ279" s="204" t="str">
        <f>IF(OR(BO279=リスト!$B$3,BO279=リスト!$B$5,BO279=""),"","10^-2")</f>
        <v/>
      </c>
      <c r="BA279" s="200" t="str">
        <f>IF(OR(BO279=リスト!$B$3,BO279=リスト!$B$5,BO279=""),"",2)</f>
        <v/>
      </c>
      <c r="BB279" s="195" t="str">
        <f>IFERROR(IF(OR(BO279=リスト!$B$3,BO279=リスト!$B$5,BO279=""),"",V279*U279+(R279-U279)/2*(W279-Z279)),"")</f>
        <v/>
      </c>
      <c r="BC279" s="195" t="str">
        <f>IF(OR(BO279=リスト!$B$3,BO279=リスト!$B$5,BO279=""),"",40)</f>
        <v/>
      </c>
      <c r="BD279" s="195" t="str">
        <f t="shared" si="228"/>
        <v/>
      </c>
      <c r="BE279" s="195" t="str">
        <f t="shared" si="229"/>
        <v/>
      </c>
      <c r="BF279" s="195" t="str">
        <f t="shared" si="230"/>
        <v/>
      </c>
      <c r="BG279" s="195" t="str">
        <f>IF(OR(BO279=リスト!$B$3,BO279=リスト!$B$5,BO279=""),"",0.6)</f>
        <v/>
      </c>
      <c r="BH279" s="201" t="str">
        <f>IF(OR(BO279=リスト!$B$3,BO279=リスト!$B$5,BO279=""),"",AG279)</f>
        <v/>
      </c>
      <c r="BI279" s="195" t="str">
        <f>IF(OR(BO279=リスト!$B$3,BO279=リスト!$B$5,BO279=""),"",AM279)</f>
        <v/>
      </c>
      <c r="BJ279" s="195" t="str">
        <f>IF(OR(BO279=リスト!$B$3,BO279=リスト!$B$5,BO279=""),"",AN279)</f>
        <v/>
      </c>
      <c r="BK279" s="202" t="str">
        <f>IFERROR(IF(BM279=リスト!$C$2,(1-3.142*(E279/(2*(E279+1)))^2)*(R279-(1-AG279*V279/(Z279+AG279*BG279*(W279-Z279)))*U279-(AN279+AM279)/(3.142*(Z279+AG279*BG279*(W279-Z279)))*(2/E279)^2)*100,(AW279*(BV279-BX279)*100)),"")</f>
        <v/>
      </c>
      <c r="BL279" s="202" t="str">
        <f>IFERROR(IF(BM279=リスト!$C$2,(1-3.142*(E279/(2*(E279+1)))^2)*(R279-(1-AG279*V279/(Z279+AG279*BG279*(W279-Z279)))*U279-(AN279+BF279+AM279)/(3.142*(Z279+AG279*BG279*(W279-Z279)))*(2/E279)^2)*100,(AW279*(BV279-BW279)*100)),"")</f>
        <v/>
      </c>
      <c r="BM279" s="193" t="str">
        <f>IF(OR(BO279=リスト!$B$3,BO279=リスト!$B$5),"",AU279)</f>
        <v/>
      </c>
      <c r="BN279" s="196" t="str">
        <f>IF(OR(BO279=リスト!$B$3,BO279=リスト!$B$5),"",AF279)</f>
        <v/>
      </c>
      <c r="BO279" s="193" t="str">
        <f t="shared" si="231"/>
        <v/>
      </c>
      <c r="BP279" s="193" t="str">
        <f>IF(OR(BO279=リスト!$B$3,BO279=リスト!$B$5,BO279=""),"",IF(許容浮上量+1&lt;=BK279,リスト!$F$2,リスト!$F$3))</f>
        <v/>
      </c>
      <c r="BQ279" s="202" t="str">
        <f>IF(OR(BO279=リスト!$B$3,BO279=リスト!$B$5,BO279=""),"",20)</f>
        <v/>
      </c>
      <c r="BR279" s="195" t="str">
        <f t="shared" si="232"/>
        <v/>
      </c>
      <c r="BS279" s="195" t="str">
        <f t="shared" si="233"/>
        <v/>
      </c>
      <c r="BT279" s="198" t="str">
        <f t="shared" si="234"/>
        <v/>
      </c>
      <c r="BU279" s="198" t="str">
        <f t="shared" si="235"/>
        <v/>
      </c>
      <c r="BV279" s="198" t="str">
        <f t="shared" si="200"/>
        <v/>
      </c>
      <c r="BW279" s="198" t="str">
        <f t="shared" si="201"/>
        <v/>
      </c>
      <c r="BX279" s="205" t="str">
        <f t="shared" si="202"/>
        <v/>
      </c>
      <c r="BY279" s="206" t="str">
        <f>IFERROR(IF(CC279=リスト!$C$2,(CH279-BZ279/(100*CG279))/CI279*CJ279-AN279-AM279,(CH279-BZ279/(100*AW279))/CI279*CJ279-AN279-AM279),"")</f>
        <v/>
      </c>
      <c r="BZ279" s="196" t="str">
        <f>IF(OR(CE279=リスト!$B$3,CE279=リスト!$B$5,CF279=リスト!$F$3,CE279=""),"",許容浮上量)</f>
        <v/>
      </c>
      <c r="CA279" s="198" t="str">
        <f>IF(OR(CE279=リスト!$B$3,CE279=リスト!$B$5,CF279=リスト!$F$3,CE279=""),"",CK279)</f>
        <v/>
      </c>
      <c r="CB279" s="196" t="str">
        <f t="shared" si="236"/>
        <v/>
      </c>
      <c r="CC279" s="193" t="str">
        <f>IF(OR(CE279=リスト!$B$3,CE279=リスト!$B$5,CF279=リスト!$F$3,CE279=""),"",BM279)</f>
        <v/>
      </c>
      <c r="CD279" s="196" t="str">
        <f>IF(OR(CE279=リスト!$B$3,CE279=リスト!$B$5,CF279=リスト!$F$3,CE279=""),"",AH279)</f>
        <v/>
      </c>
      <c r="CE279" s="193" t="str">
        <f t="shared" si="181"/>
        <v/>
      </c>
      <c r="CF279" s="193" t="str">
        <f t="shared" si="182"/>
        <v/>
      </c>
      <c r="CG279" s="198" t="str">
        <f t="shared" si="237"/>
        <v/>
      </c>
      <c r="CH279" s="198" t="str">
        <f t="shared" si="238"/>
        <v/>
      </c>
      <c r="CI279" s="198" t="str">
        <f t="shared" si="239"/>
        <v/>
      </c>
      <c r="CJ279" s="198" t="str">
        <f t="shared" si="207"/>
        <v/>
      </c>
      <c r="CK279" s="205" t="str">
        <f t="shared" si="240"/>
        <v/>
      </c>
      <c r="CL279" s="204" t="str">
        <f>IF(AND(CE279=リスト!$B$4,CF279=リスト!$F$2),リスト!$B$3,CE279)</f>
        <v/>
      </c>
      <c r="CM279" s="193" t="str">
        <f>IF(CL279=リスト!$B$3,"",IF(CL279=リスト!$B$5,"("&amp;リスト!$F$3&amp;")",CF279))</f>
        <v/>
      </c>
      <c r="CN279" s="196" t="str">
        <f>IF(CL279=リスト!$B$3,"",AF279)</f>
        <v/>
      </c>
      <c r="CO279" s="196" t="str">
        <f>IF(OR(CL279=リスト!$B$3,CL279=リスト!$B$5,CL279=リスト!$B$4),"",CD279)</f>
        <v/>
      </c>
      <c r="CP279" s="196" t="str">
        <f>IF(OR(CL279=リスト!$B$3,CL279=リスト!$B$5),"",IF(CB279&lt;40,40,CB279))</f>
        <v/>
      </c>
      <c r="CQ279" s="203" t="str">
        <f>IF(CL279=リスト!$B$5,リスト!$G$2,"")</f>
        <v/>
      </c>
    </row>
    <row r="280" spans="2:95" ht="26.25" customHeight="1">
      <c r="B280" s="243">
        <v>217</v>
      </c>
      <c r="C280" s="244"/>
      <c r="D280" s="245"/>
      <c r="E280" s="246"/>
      <c r="F280" s="246"/>
      <c r="G280" s="247" t="str">
        <f>IF(AE280=リスト!$C$2,"－",IF(AE280=リスト!$C$3,1.05,""))</f>
        <v/>
      </c>
      <c r="H280" s="246"/>
      <c r="I280" s="246"/>
      <c r="J280" s="246"/>
      <c r="K280" s="246"/>
      <c r="L280" s="246"/>
      <c r="M280" s="246"/>
      <c r="N280" s="246"/>
      <c r="O280" s="246"/>
      <c r="P280" s="246"/>
      <c r="Q280" s="246"/>
      <c r="R280" s="248">
        <f t="shared" si="209"/>
        <v>0</v>
      </c>
      <c r="S280" s="247" t="str">
        <f t="shared" si="210"/>
        <v/>
      </c>
      <c r="T280" s="247"/>
      <c r="U280" s="247"/>
      <c r="V280" s="245" t="str">
        <f t="shared" si="211"/>
        <v/>
      </c>
      <c r="W280" s="245" t="str">
        <f t="shared" si="212"/>
        <v/>
      </c>
      <c r="X280" s="245" t="str">
        <f t="shared" si="213"/>
        <v/>
      </c>
      <c r="Y280" s="245" t="str">
        <f t="shared" si="214"/>
        <v/>
      </c>
      <c r="Z280" s="249" t="str">
        <f t="shared" si="215"/>
        <v/>
      </c>
      <c r="AA280" s="250" t="str">
        <f t="shared" si="216"/>
        <v/>
      </c>
      <c r="AB280" s="250" t="str">
        <f t="shared" si="217"/>
        <v/>
      </c>
      <c r="AC280" s="251" t="str">
        <f t="shared" si="218"/>
        <v/>
      </c>
      <c r="AD280" s="252" t="str">
        <f>IF(OR(C280="",D280=""),"",IF(OR(10&lt;=S280,2.2&lt;F280),リスト!$B$3,IF(OR(D280=リスト!$A$2,F280&lt;0.9,S280&lt;=1.5),リスト!$B$4,リスト!$B$2)))</f>
        <v/>
      </c>
      <c r="AE280" s="253" t="str">
        <f>IF(OR(C280="",AD280=""),"",IF(N280="",リスト!$C$2,リスト!$C$3))</f>
        <v/>
      </c>
      <c r="AF280" s="254" t="str">
        <f>IF(OR(C280="",AD280=""),"",IF(D280&lt;=リスト!$A$5,リスト!$D$2,IF(D280=リスト!$A$6,リスト!$D$3,IF(D280=リスト!$A$7,リスト!$D$4,""))))</f>
        <v/>
      </c>
      <c r="AG280" s="255" t="str" cm="1">
        <f t="array" ref="AG280">IFERROR(INDEX(加味率リスト!$A$2:$J$25,MATCH(D280&amp;AF280,加味率リスト!$A$2:$A$25&amp;加味率リスト!$B$2:$B$25,0),10),"")</f>
        <v/>
      </c>
      <c r="AH280" s="256" t="str">
        <f>IF(S280="","",IF(S280&lt;3,リスト!$E$3,IF(S280&lt;5,リスト!$E$4,IF(S280&lt;7,リスト!$E$5,リスト!$E$6))))</f>
        <v/>
      </c>
      <c r="AI280" s="192" t="str">
        <f t="shared" si="178"/>
        <v/>
      </c>
      <c r="AJ280" s="193" t="str">
        <f t="shared" si="179"/>
        <v/>
      </c>
      <c r="AK280" s="141" t="str">
        <f t="shared" si="180"/>
        <v/>
      </c>
      <c r="AL280" s="194" t="str">
        <f>IFERROR(IF(AD280="","",IF(AE280=リスト!$C$2,"－",ROUND((3.142/4*E280^2*(N280+K280+J280+I280+H280)-3.142/4*(0.82^2*H280+(0.82^2+G280^2)/2*J280+G280^2*K280+(G280^2+E280^2)/2*N280))*(U280*V280+(R280-U280)*W280)/R280,2))),"")</f>
        <v/>
      </c>
      <c r="AM280" s="195" t="str">
        <f>IFERROR(IF(AD280="","",IF(AE280=リスト!$C$2,T280,T280+AL280)),"")</f>
        <v/>
      </c>
      <c r="AN280" s="195" t="str">
        <f>IFERROR(IF(AD280="","",IF(AE280=リスト!$C$2,3.142*E280*U280*AA280*V280*U280/2*TAN(X280/180*3.142),3.142*G280*U280*AA280*V280*U280/2*TAN(X280/180*3.142))),"")</f>
        <v/>
      </c>
      <c r="AO280" s="196" t="str">
        <f t="shared" si="219"/>
        <v/>
      </c>
      <c r="AP280" s="196" t="str">
        <f>IFERROR(IF(AE280=リスト!$C$2,(1-3.142*(E280/((E280+1)*2))^2)*(R280-(1-V280/(Z280+AC280*(W280-Z280)))*U280-(AN280+AM280)/(3.142*(Z280+AC280*(W280-Z280)))*(2/E280)^2)*100,AW280*(AX280-AY280)*100),"")</f>
        <v/>
      </c>
      <c r="AQ280" s="197" t="str">
        <f t="shared" si="220"/>
        <v/>
      </c>
      <c r="AR280" s="195" t="str">
        <f t="shared" si="221"/>
        <v/>
      </c>
      <c r="AS280" s="195" t="str">
        <f t="shared" si="222"/>
        <v/>
      </c>
      <c r="AT280" s="195" t="str">
        <f t="shared" si="223"/>
        <v/>
      </c>
      <c r="AU280" s="193" t="str">
        <f t="shared" si="224"/>
        <v/>
      </c>
      <c r="AV280" s="193" t="str">
        <f>IF(OR(AD280=リスト!$B$3,AD280=リスト!$B$5,許容浮上量&lt;AP280),AD280,リスト!$B$5)</f>
        <v/>
      </c>
      <c r="AW280" s="198" t="str">
        <f t="shared" si="225"/>
        <v/>
      </c>
      <c r="AX280" s="199" t="str">
        <f t="shared" si="226"/>
        <v/>
      </c>
      <c r="AY280" s="205" t="str">
        <f t="shared" si="227"/>
        <v/>
      </c>
      <c r="AZ280" s="204" t="str">
        <f>IF(OR(BO280=リスト!$B$3,BO280=リスト!$B$5,BO280=""),"","10^-2")</f>
        <v/>
      </c>
      <c r="BA280" s="200" t="str">
        <f>IF(OR(BO280=リスト!$B$3,BO280=リスト!$B$5,BO280=""),"",2)</f>
        <v/>
      </c>
      <c r="BB280" s="195" t="str">
        <f>IFERROR(IF(OR(BO280=リスト!$B$3,BO280=リスト!$B$5,BO280=""),"",V280*U280+(R280-U280)/2*(W280-Z280)),"")</f>
        <v/>
      </c>
      <c r="BC280" s="195" t="str">
        <f>IF(OR(BO280=リスト!$B$3,BO280=リスト!$B$5,BO280=""),"",40)</f>
        <v/>
      </c>
      <c r="BD280" s="195" t="str">
        <f t="shared" si="228"/>
        <v/>
      </c>
      <c r="BE280" s="195" t="str">
        <f t="shared" si="229"/>
        <v/>
      </c>
      <c r="BF280" s="195" t="str">
        <f t="shared" si="230"/>
        <v/>
      </c>
      <c r="BG280" s="195" t="str">
        <f>IF(OR(BO280=リスト!$B$3,BO280=リスト!$B$5,BO280=""),"",0.6)</f>
        <v/>
      </c>
      <c r="BH280" s="201" t="str">
        <f>IF(OR(BO280=リスト!$B$3,BO280=リスト!$B$5,BO280=""),"",AG280)</f>
        <v/>
      </c>
      <c r="BI280" s="195" t="str">
        <f>IF(OR(BO280=リスト!$B$3,BO280=リスト!$B$5,BO280=""),"",AM280)</f>
        <v/>
      </c>
      <c r="BJ280" s="195" t="str">
        <f>IF(OR(BO280=リスト!$B$3,BO280=リスト!$B$5,BO280=""),"",AN280)</f>
        <v/>
      </c>
      <c r="BK280" s="202" t="str">
        <f>IFERROR(IF(BM280=リスト!$C$2,(1-3.142*(E280/(2*(E280+1)))^2)*(R280-(1-AG280*V280/(Z280+AG280*BG280*(W280-Z280)))*U280-(AN280+AM280)/(3.142*(Z280+AG280*BG280*(W280-Z280)))*(2/E280)^2)*100,(AW280*(BV280-BX280)*100)),"")</f>
        <v/>
      </c>
      <c r="BL280" s="202" t="str">
        <f>IFERROR(IF(BM280=リスト!$C$2,(1-3.142*(E280/(2*(E280+1)))^2)*(R280-(1-AG280*V280/(Z280+AG280*BG280*(W280-Z280)))*U280-(AN280+BF280+AM280)/(3.142*(Z280+AG280*BG280*(W280-Z280)))*(2/E280)^2)*100,(AW280*(BV280-BW280)*100)),"")</f>
        <v/>
      </c>
      <c r="BM280" s="193" t="str">
        <f>IF(OR(BO280=リスト!$B$3,BO280=リスト!$B$5),"",AU280)</f>
        <v/>
      </c>
      <c r="BN280" s="196" t="str">
        <f>IF(OR(BO280=リスト!$B$3,BO280=リスト!$B$5),"",AF280)</f>
        <v/>
      </c>
      <c r="BO280" s="193" t="str">
        <f t="shared" si="231"/>
        <v/>
      </c>
      <c r="BP280" s="193" t="str">
        <f>IF(OR(BO280=リスト!$B$3,BO280=リスト!$B$5,BO280=""),"",IF(許容浮上量+1&lt;=BK280,リスト!$F$2,リスト!$F$3))</f>
        <v/>
      </c>
      <c r="BQ280" s="202" t="str">
        <f>IF(OR(BO280=リスト!$B$3,BO280=リスト!$B$5,BO280=""),"",20)</f>
        <v/>
      </c>
      <c r="BR280" s="195" t="str">
        <f t="shared" si="232"/>
        <v/>
      </c>
      <c r="BS280" s="195" t="str">
        <f t="shared" si="233"/>
        <v/>
      </c>
      <c r="BT280" s="198" t="str">
        <f t="shared" si="234"/>
        <v/>
      </c>
      <c r="BU280" s="198" t="str">
        <f t="shared" si="235"/>
        <v/>
      </c>
      <c r="BV280" s="198" t="str">
        <f t="shared" si="200"/>
        <v/>
      </c>
      <c r="BW280" s="198" t="str">
        <f t="shared" si="201"/>
        <v/>
      </c>
      <c r="BX280" s="205" t="str">
        <f t="shared" si="202"/>
        <v/>
      </c>
      <c r="BY280" s="206" t="str">
        <f>IFERROR(IF(CC280=リスト!$C$2,(CH280-BZ280/(100*CG280))/CI280*CJ280-AN280-AM280,(CH280-BZ280/(100*AW280))/CI280*CJ280-AN280-AM280),"")</f>
        <v/>
      </c>
      <c r="BZ280" s="196" t="str">
        <f>IF(OR(CE280=リスト!$B$3,CE280=リスト!$B$5,CF280=リスト!$F$3,CE280=""),"",許容浮上量)</f>
        <v/>
      </c>
      <c r="CA280" s="198" t="str">
        <f>IF(OR(CE280=リスト!$B$3,CE280=リスト!$B$5,CF280=リスト!$F$3,CE280=""),"",CK280)</f>
        <v/>
      </c>
      <c r="CB280" s="196" t="str">
        <f t="shared" si="236"/>
        <v/>
      </c>
      <c r="CC280" s="193" t="str">
        <f>IF(OR(CE280=リスト!$B$3,CE280=リスト!$B$5,CF280=リスト!$F$3,CE280=""),"",BM280)</f>
        <v/>
      </c>
      <c r="CD280" s="196" t="str">
        <f>IF(OR(CE280=リスト!$B$3,CE280=リスト!$B$5,CF280=リスト!$F$3,CE280=""),"",AH280)</f>
        <v/>
      </c>
      <c r="CE280" s="193" t="str">
        <f t="shared" si="181"/>
        <v/>
      </c>
      <c r="CF280" s="193" t="str">
        <f t="shared" si="182"/>
        <v/>
      </c>
      <c r="CG280" s="198" t="str">
        <f t="shared" si="237"/>
        <v/>
      </c>
      <c r="CH280" s="198" t="str">
        <f t="shared" si="238"/>
        <v/>
      </c>
      <c r="CI280" s="198" t="str">
        <f t="shared" si="239"/>
        <v/>
      </c>
      <c r="CJ280" s="198" t="str">
        <f t="shared" si="207"/>
        <v/>
      </c>
      <c r="CK280" s="205" t="str">
        <f t="shared" si="240"/>
        <v/>
      </c>
      <c r="CL280" s="204" t="str">
        <f>IF(AND(CE280=リスト!$B$4,CF280=リスト!$F$2),リスト!$B$3,CE280)</f>
        <v/>
      </c>
      <c r="CM280" s="193" t="str">
        <f>IF(CL280=リスト!$B$3,"",IF(CL280=リスト!$B$5,"("&amp;リスト!$F$3&amp;")",CF280))</f>
        <v/>
      </c>
      <c r="CN280" s="196" t="str">
        <f>IF(CL280=リスト!$B$3,"",AF280)</f>
        <v/>
      </c>
      <c r="CO280" s="196" t="str">
        <f>IF(OR(CL280=リスト!$B$3,CL280=リスト!$B$5,CL280=リスト!$B$4),"",CD280)</f>
        <v/>
      </c>
      <c r="CP280" s="196" t="str">
        <f>IF(OR(CL280=リスト!$B$3,CL280=リスト!$B$5),"",IF(CB280&lt;40,40,CB280))</f>
        <v/>
      </c>
      <c r="CQ280" s="203" t="str">
        <f>IF(CL280=リスト!$B$5,リスト!$G$2,"")</f>
        <v/>
      </c>
    </row>
    <row r="281" spans="2:95" ht="26.25" customHeight="1">
      <c r="B281" s="257">
        <v>218</v>
      </c>
      <c r="C281" s="258"/>
      <c r="D281" s="259"/>
      <c r="E281" s="260"/>
      <c r="F281" s="260"/>
      <c r="G281" s="247" t="str">
        <f>IF(AE281=リスト!$C$2,"－",IF(AE281=リスト!$C$3,1.05,""))</f>
        <v/>
      </c>
      <c r="H281" s="260"/>
      <c r="I281" s="260"/>
      <c r="J281" s="260"/>
      <c r="K281" s="260"/>
      <c r="L281" s="260"/>
      <c r="M281" s="260"/>
      <c r="N281" s="260"/>
      <c r="O281" s="260"/>
      <c r="P281" s="260"/>
      <c r="Q281" s="260"/>
      <c r="R281" s="261">
        <f t="shared" si="209"/>
        <v>0</v>
      </c>
      <c r="S281" s="262" t="str">
        <f t="shared" si="210"/>
        <v/>
      </c>
      <c r="T281" s="262"/>
      <c r="U281" s="262"/>
      <c r="V281" s="259" t="str">
        <f t="shared" si="211"/>
        <v/>
      </c>
      <c r="W281" s="259" t="str">
        <f t="shared" si="212"/>
        <v/>
      </c>
      <c r="X281" s="259" t="str">
        <f t="shared" si="213"/>
        <v/>
      </c>
      <c r="Y281" s="259" t="str">
        <f t="shared" si="214"/>
        <v/>
      </c>
      <c r="Z281" s="249" t="str">
        <f t="shared" si="215"/>
        <v/>
      </c>
      <c r="AA281" s="250" t="str">
        <f t="shared" si="216"/>
        <v/>
      </c>
      <c r="AB281" s="250" t="str">
        <f t="shared" si="217"/>
        <v/>
      </c>
      <c r="AC281" s="251" t="str">
        <f t="shared" si="218"/>
        <v/>
      </c>
      <c r="AD281" s="252" t="str">
        <f>IF(OR(C281="",D281=""),"",IF(OR(10&lt;=S281,2.2&lt;F281),リスト!$B$3,IF(OR(D281=リスト!$A$2,F281&lt;0.9,S281&lt;=1.5),リスト!$B$4,リスト!$B$2)))</f>
        <v/>
      </c>
      <c r="AE281" s="263" t="str">
        <f>IF(OR(C281="",AD281=""),"",IF(N281="",リスト!$C$2,リスト!$C$3))</f>
        <v/>
      </c>
      <c r="AF281" s="254" t="str">
        <f>IF(OR(C281="",AD281=""),"",IF(D281&lt;=リスト!$A$5,リスト!$D$2,IF(D281=リスト!$A$6,リスト!$D$3,IF(D281=リスト!$A$7,リスト!$D$4,""))))</f>
        <v/>
      </c>
      <c r="AG281" s="255" t="str" cm="1">
        <f t="array" ref="AG281">IFERROR(INDEX(加味率リスト!$A$2:$J$25,MATCH(D281&amp;AF281,加味率リスト!$A$2:$A$25&amp;加味率リスト!$B$2:$B$25,0),10),"")</f>
        <v/>
      </c>
      <c r="AH281" s="264" t="str">
        <f>IF(S281="","",IF(S281&lt;3,リスト!$E$3,IF(S281&lt;5,リスト!$E$4,IF(S281&lt;7,リスト!$E$5,リスト!$E$6))))</f>
        <v/>
      </c>
      <c r="AI281" s="192" t="str">
        <f t="shared" si="178"/>
        <v/>
      </c>
      <c r="AJ281" s="193" t="str">
        <f t="shared" si="179"/>
        <v/>
      </c>
      <c r="AK281" s="141" t="str">
        <f t="shared" si="180"/>
        <v/>
      </c>
      <c r="AL281" s="194" t="str">
        <f>IFERROR(IF(AD281="","",IF(AE281=リスト!$C$2,"－",ROUND((3.142/4*E281^2*(N281+K281+J281+I281+H281)-3.142/4*(0.82^2*H281+(0.82^2+G281^2)/2*J281+G281^2*K281+(G281^2+E281^2)/2*N281))*(U281*V281+(R281-U281)*W281)/R281,2))),"")</f>
        <v/>
      </c>
      <c r="AM281" s="195" t="str">
        <f>IFERROR(IF(AD281="","",IF(AE281=リスト!$C$2,T281,T281+AL281)),"")</f>
        <v/>
      </c>
      <c r="AN281" s="195" t="str">
        <f>IFERROR(IF(AD281="","",IF(AE281=リスト!$C$2,3.142*E281*U281*AA281*V281*U281/2*TAN(X281/180*3.142),3.142*G281*U281*AA281*V281*U281/2*TAN(X281/180*3.142))),"")</f>
        <v/>
      </c>
      <c r="AO281" s="196" t="str">
        <f t="shared" si="219"/>
        <v/>
      </c>
      <c r="AP281" s="196" t="str">
        <f>IFERROR(IF(AE281=リスト!$C$2,(1-3.142*(E281/((E281+1)*2))^2)*(R281-(1-V281/(Z281+AC281*(W281-Z281)))*U281-(AN281+AM281)/(3.142*(Z281+AC281*(W281-Z281)))*(2/E281)^2)*100,AW281*(AX281-AY281)*100),"")</f>
        <v/>
      </c>
      <c r="AQ281" s="197" t="str">
        <f t="shared" si="220"/>
        <v/>
      </c>
      <c r="AR281" s="195" t="str">
        <f t="shared" si="221"/>
        <v/>
      </c>
      <c r="AS281" s="195" t="str">
        <f t="shared" si="222"/>
        <v/>
      </c>
      <c r="AT281" s="195" t="str">
        <f t="shared" si="223"/>
        <v/>
      </c>
      <c r="AU281" s="193" t="str">
        <f t="shared" si="224"/>
        <v/>
      </c>
      <c r="AV281" s="193" t="str">
        <f>IF(OR(AD281=リスト!$B$3,AD281=リスト!$B$5,許容浮上量&lt;AP281),AD281,リスト!$B$5)</f>
        <v/>
      </c>
      <c r="AW281" s="198" t="str">
        <f t="shared" si="225"/>
        <v/>
      </c>
      <c r="AX281" s="199" t="str">
        <f t="shared" si="226"/>
        <v/>
      </c>
      <c r="AY281" s="205" t="str">
        <f t="shared" si="227"/>
        <v/>
      </c>
      <c r="AZ281" s="204" t="str">
        <f>IF(OR(BO281=リスト!$B$3,BO281=リスト!$B$5,BO281=""),"","10^-2")</f>
        <v/>
      </c>
      <c r="BA281" s="200" t="str">
        <f>IF(OR(BO281=リスト!$B$3,BO281=リスト!$B$5,BO281=""),"",2)</f>
        <v/>
      </c>
      <c r="BB281" s="195" t="str">
        <f>IFERROR(IF(OR(BO281=リスト!$B$3,BO281=リスト!$B$5,BO281=""),"",V281*U281+(R281-U281)/2*(W281-Z281)),"")</f>
        <v/>
      </c>
      <c r="BC281" s="195" t="str">
        <f>IF(OR(BO281=リスト!$B$3,BO281=リスト!$B$5,BO281=""),"",40)</f>
        <v/>
      </c>
      <c r="BD281" s="195" t="str">
        <f t="shared" si="228"/>
        <v/>
      </c>
      <c r="BE281" s="195" t="str">
        <f t="shared" si="229"/>
        <v/>
      </c>
      <c r="BF281" s="195" t="str">
        <f t="shared" si="230"/>
        <v/>
      </c>
      <c r="BG281" s="195" t="str">
        <f>IF(OR(BO281=リスト!$B$3,BO281=リスト!$B$5,BO281=""),"",0.6)</f>
        <v/>
      </c>
      <c r="BH281" s="201" t="str">
        <f>IF(OR(BO281=リスト!$B$3,BO281=リスト!$B$5,BO281=""),"",AG281)</f>
        <v/>
      </c>
      <c r="BI281" s="195" t="str">
        <f>IF(OR(BO281=リスト!$B$3,BO281=リスト!$B$5,BO281=""),"",AM281)</f>
        <v/>
      </c>
      <c r="BJ281" s="195" t="str">
        <f>IF(OR(BO281=リスト!$B$3,BO281=リスト!$B$5,BO281=""),"",AN281)</f>
        <v/>
      </c>
      <c r="BK281" s="202" t="str">
        <f>IFERROR(IF(BM281=リスト!$C$2,(1-3.142*(E281/(2*(E281+1)))^2)*(R281-(1-AG281*V281/(Z281+AG281*BG281*(W281-Z281)))*U281-(AN281+AM281)/(3.142*(Z281+AG281*BG281*(W281-Z281)))*(2/E281)^2)*100,(AW281*(BV281-BX281)*100)),"")</f>
        <v/>
      </c>
      <c r="BL281" s="202" t="str">
        <f>IFERROR(IF(BM281=リスト!$C$2,(1-3.142*(E281/(2*(E281+1)))^2)*(R281-(1-AG281*V281/(Z281+AG281*BG281*(W281-Z281)))*U281-(AN281+BF281+AM281)/(3.142*(Z281+AG281*BG281*(W281-Z281)))*(2/E281)^2)*100,(AW281*(BV281-BW281)*100)),"")</f>
        <v/>
      </c>
      <c r="BM281" s="193" t="str">
        <f>IF(OR(BO281=リスト!$B$3,BO281=リスト!$B$5),"",AU281)</f>
        <v/>
      </c>
      <c r="BN281" s="196" t="str">
        <f>IF(OR(BO281=リスト!$B$3,BO281=リスト!$B$5),"",AF281)</f>
        <v/>
      </c>
      <c r="BO281" s="193" t="str">
        <f t="shared" si="231"/>
        <v/>
      </c>
      <c r="BP281" s="193" t="str">
        <f>IF(OR(BO281=リスト!$B$3,BO281=リスト!$B$5,BO281=""),"",IF(許容浮上量+1&lt;=BK281,リスト!$F$2,リスト!$F$3))</f>
        <v/>
      </c>
      <c r="BQ281" s="202" t="str">
        <f>IF(OR(BO281=リスト!$B$3,BO281=リスト!$B$5,BO281=""),"",20)</f>
        <v/>
      </c>
      <c r="BR281" s="195" t="str">
        <f t="shared" si="232"/>
        <v/>
      </c>
      <c r="BS281" s="195" t="str">
        <f t="shared" si="233"/>
        <v/>
      </c>
      <c r="BT281" s="198" t="str">
        <f t="shared" si="234"/>
        <v/>
      </c>
      <c r="BU281" s="198" t="str">
        <f t="shared" si="235"/>
        <v/>
      </c>
      <c r="BV281" s="198" t="str">
        <f t="shared" si="200"/>
        <v/>
      </c>
      <c r="BW281" s="198" t="str">
        <f t="shared" si="201"/>
        <v/>
      </c>
      <c r="BX281" s="205" t="str">
        <f t="shared" si="202"/>
        <v/>
      </c>
      <c r="BY281" s="206" t="str">
        <f>IFERROR(IF(CC281=リスト!$C$2,(CH281-BZ281/(100*CG281))/CI281*CJ281-AN281-AM281,(CH281-BZ281/(100*AW281))/CI281*CJ281-AN281-AM281),"")</f>
        <v/>
      </c>
      <c r="BZ281" s="196" t="str">
        <f>IF(OR(CE281=リスト!$B$3,CE281=リスト!$B$5,CF281=リスト!$F$3,CE281=""),"",許容浮上量)</f>
        <v/>
      </c>
      <c r="CA281" s="198" t="str">
        <f>IF(OR(CE281=リスト!$B$3,CE281=リスト!$B$5,CF281=リスト!$F$3,CE281=""),"",CK281)</f>
        <v/>
      </c>
      <c r="CB281" s="196" t="str">
        <f t="shared" si="236"/>
        <v/>
      </c>
      <c r="CC281" s="193" t="str">
        <f>IF(OR(CE281=リスト!$B$3,CE281=リスト!$B$5,CF281=リスト!$F$3,CE281=""),"",BM281)</f>
        <v/>
      </c>
      <c r="CD281" s="196" t="str">
        <f>IF(OR(CE281=リスト!$B$3,CE281=リスト!$B$5,CF281=リスト!$F$3,CE281=""),"",AH281)</f>
        <v/>
      </c>
      <c r="CE281" s="193" t="str">
        <f t="shared" si="181"/>
        <v/>
      </c>
      <c r="CF281" s="193" t="str">
        <f t="shared" si="182"/>
        <v/>
      </c>
      <c r="CG281" s="198" t="str">
        <f t="shared" si="237"/>
        <v/>
      </c>
      <c r="CH281" s="198" t="str">
        <f t="shared" si="238"/>
        <v/>
      </c>
      <c r="CI281" s="198" t="str">
        <f t="shared" si="239"/>
        <v/>
      </c>
      <c r="CJ281" s="198" t="str">
        <f t="shared" si="207"/>
        <v/>
      </c>
      <c r="CK281" s="205" t="str">
        <f t="shared" si="240"/>
        <v/>
      </c>
      <c r="CL281" s="204" t="str">
        <f>IF(AND(CE281=リスト!$B$4,CF281=リスト!$F$2),リスト!$B$3,CE281)</f>
        <v/>
      </c>
      <c r="CM281" s="193" t="str">
        <f>IF(CL281=リスト!$B$3,"",IF(CL281=リスト!$B$5,"("&amp;リスト!$F$3&amp;")",CF281))</f>
        <v/>
      </c>
      <c r="CN281" s="196" t="str">
        <f>IF(CL281=リスト!$B$3,"",AF281)</f>
        <v/>
      </c>
      <c r="CO281" s="196" t="str">
        <f>IF(OR(CL281=リスト!$B$3,CL281=リスト!$B$5,CL281=リスト!$B$4),"",CD281)</f>
        <v/>
      </c>
      <c r="CP281" s="196" t="str">
        <f>IF(OR(CL281=リスト!$B$3,CL281=リスト!$B$5),"",IF(CB281&lt;40,40,CB281))</f>
        <v/>
      </c>
      <c r="CQ281" s="203" t="str">
        <f>IF(CL281=リスト!$B$5,リスト!$G$2,"")</f>
        <v/>
      </c>
    </row>
    <row r="282" spans="2:95" ht="26.25" customHeight="1">
      <c r="B282" s="243">
        <v>219</v>
      </c>
      <c r="C282" s="244"/>
      <c r="D282" s="245"/>
      <c r="E282" s="246"/>
      <c r="F282" s="246"/>
      <c r="G282" s="247" t="str">
        <f>IF(AE282=リスト!$C$2,"－",IF(AE282=リスト!$C$3,1.05,""))</f>
        <v/>
      </c>
      <c r="H282" s="246"/>
      <c r="I282" s="246"/>
      <c r="J282" s="246"/>
      <c r="K282" s="246"/>
      <c r="L282" s="246"/>
      <c r="M282" s="246"/>
      <c r="N282" s="246"/>
      <c r="O282" s="246"/>
      <c r="P282" s="246"/>
      <c r="Q282" s="246"/>
      <c r="R282" s="248">
        <f t="shared" si="209"/>
        <v>0</v>
      </c>
      <c r="S282" s="247" t="str">
        <f t="shared" si="210"/>
        <v/>
      </c>
      <c r="T282" s="247"/>
      <c r="U282" s="247"/>
      <c r="V282" s="245" t="str">
        <f t="shared" si="211"/>
        <v/>
      </c>
      <c r="W282" s="245" t="str">
        <f t="shared" si="212"/>
        <v/>
      </c>
      <c r="X282" s="245" t="str">
        <f t="shared" si="213"/>
        <v/>
      </c>
      <c r="Y282" s="245" t="str">
        <f t="shared" si="214"/>
        <v/>
      </c>
      <c r="Z282" s="249" t="str">
        <f t="shared" si="215"/>
        <v/>
      </c>
      <c r="AA282" s="250" t="str">
        <f t="shared" si="216"/>
        <v/>
      </c>
      <c r="AB282" s="250" t="str">
        <f t="shared" si="217"/>
        <v/>
      </c>
      <c r="AC282" s="251" t="str">
        <f t="shared" si="218"/>
        <v/>
      </c>
      <c r="AD282" s="252" t="str">
        <f>IF(OR(C282="",D282=""),"",IF(OR(10&lt;=S282,2.2&lt;F282),リスト!$B$3,IF(OR(D282=リスト!$A$2,F282&lt;0.9,S282&lt;=1.5),リスト!$B$4,リスト!$B$2)))</f>
        <v/>
      </c>
      <c r="AE282" s="253" t="str">
        <f>IF(OR(C282="",AD282=""),"",IF(N282="",リスト!$C$2,リスト!$C$3))</f>
        <v/>
      </c>
      <c r="AF282" s="254" t="str">
        <f>IF(OR(C282="",AD282=""),"",IF(D282&lt;=リスト!$A$5,リスト!$D$2,IF(D282=リスト!$A$6,リスト!$D$3,IF(D282=リスト!$A$7,リスト!$D$4,""))))</f>
        <v/>
      </c>
      <c r="AG282" s="255" t="str" cm="1">
        <f t="array" ref="AG282">IFERROR(INDEX(加味率リスト!$A$2:$J$25,MATCH(D282&amp;AF282,加味率リスト!$A$2:$A$25&amp;加味率リスト!$B$2:$B$25,0),10),"")</f>
        <v/>
      </c>
      <c r="AH282" s="256" t="str">
        <f>IF(S282="","",IF(S282&lt;3,リスト!$E$3,IF(S282&lt;5,リスト!$E$4,IF(S282&lt;7,リスト!$E$5,リスト!$E$6))))</f>
        <v/>
      </c>
      <c r="AI282" s="192" t="str">
        <f t="shared" si="178"/>
        <v/>
      </c>
      <c r="AJ282" s="193" t="str">
        <f t="shared" si="179"/>
        <v/>
      </c>
      <c r="AK282" s="141" t="str">
        <f t="shared" si="180"/>
        <v/>
      </c>
      <c r="AL282" s="194" t="str">
        <f>IFERROR(IF(AD282="","",IF(AE282=リスト!$C$2,"－",ROUND((3.142/4*E282^2*(N282+K282+J282+I282+H282)-3.142/4*(0.82^2*H282+(0.82^2+G282^2)/2*J282+G282^2*K282+(G282^2+E282^2)/2*N282))*(U282*V282+(R282-U282)*W282)/R282,2))),"")</f>
        <v/>
      </c>
      <c r="AM282" s="195" t="str">
        <f>IFERROR(IF(AD282="","",IF(AE282=リスト!$C$2,T282,T282+AL282)),"")</f>
        <v/>
      </c>
      <c r="AN282" s="195" t="str">
        <f>IFERROR(IF(AD282="","",IF(AE282=リスト!$C$2,3.142*E282*U282*AA282*V282*U282/2*TAN(X282/180*3.142),3.142*G282*U282*AA282*V282*U282/2*TAN(X282/180*3.142))),"")</f>
        <v/>
      </c>
      <c r="AO282" s="196" t="str">
        <f t="shared" si="219"/>
        <v/>
      </c>
      <c r="AP282" s="196" t="str">
        <f>IFERROR(IF(AE282=リスト!$C$2,(1-3.142*(E282/((E282+1)*2))^2)*(R282-(1-V282/(Z282+AC282*(W282-Z282)))*U282-(AN282+AM282)/(3.142*(Z282+AC282*(W282-Z282)))*(2/E282)^2)*100,AW282*(AX282-AY282)*100),"")</f>
        <v/>
      </c>
      <c r="AQ282" s="197" t="str">
        <f t="shared" si="220"/>
        <v/>
      </c>
      <c r="AR282" s="195" t="str">
        <f t="shared" si="221"/>
        <v/>
      </c>
      <c r="AS282" s="195" t="str">
        <f t="shared" si="222"/>
        <v/>
      </c>
      <c r="AT282" s="195" t="str">
        <f t="shared" si="223"/>
        <v/>
      </c>
      <c r="AU282" s="193" t="str">
        <f t="shared" si="224"/>
        <v/>
      </c>
      <c r="AV282" s="193" t="str">
        <f>IF(OR(AD282=リスト!$B$3,AD282=リスト!$B$5,許容浮上量&lt;AP282),AD282,リスト!$B$5)</f>
        <v/>
      </c>
      <c r="AW282" s="198" t="str">
        <f t="shared" si="225"/>
        <v/>
      </c>
      <c r="AX282" s="199" t="str">
        <f t="shared" si="226"/>
        <v/>
      </c>
      <c r="AY282" s="205" t="str">
        <f t="shared" si="227"/>
        <v/>
      </c>
      <c r="AZ282" s="204" t="str">
        <f>IF(OR(BO282=リスト!$B$3,BO282=リスト!$B$5,BO282=""),"","10^-2")</f>
        <v/>
      </c>
      <c r="BA282" s="200" t="str">
        <f>IF(OR(BO282=リスト!$B$3,BO282=リスト!$B$5,BO282=""),"",2)</f>
        <v/>
      </c>
      <c r="BB282" s="195" t="str">
        <f>IFERROR(IF(OR(BO282=リスト!$B$3,BO282=リスト!$B$5,BO282=""),"",V282*U282+(R282-U282)/2*(W282-Z282)),"")</f>
        <v/>
      </c>
      <c r="BC282" s="195" t="str">
        <f>IF(OR(BO282=リスト!$B$3,BO282=リスト!$B$5,BO282=""),"",40)</f>
        <v/>
      </c>
      <c r="BD282" s="195" t="str">
        <f t="shared" si="228"/>
        <v/>
      </c>
      <c r="BE282" s="195" t="str">
        <f t="shared" si="229"/>
        <v/>
      </c>
      <c r="BF282" s="195" t="str">
        <f t="shared" si="230"/>
        <v/>
      </c>
      <c r="BG282" s="195" t="str">
        <f>IF(OR(BO282=リスト!$B$3,BO282=リスト!$B$5,BO282=""),"",0.6)</f>
        <v/>
      </c>
      <c r="BH282" s="201" t="str">
        <f>IF(OR(BO282=リスト!$B$3,BO282=リスト!$B$5,BO282=""),"",AG282)</f>
        <v/>
      </c>
      <c r="BI282" s="195" t="str">
        <f>IF(OR(BO282=リスト!$B$3,BO282=リスト!$B$5,BO282=""),"",AM282)</f>
        <v/>
      </c>
      <c r="BJ282" s="195" t="str">
        <f>IF(OR(BO282=リスト!$B$3,BO282=リスト!$B$5,BO282=""),"",AN282)</f>
        <v/>
      </c>
      <c r="BK282" s="202" t="str">
        <f>IFERROR(IF(BM282=リスト!$C$2,(1-3.142*(E282/(2*(E282+1)))^2)*(R282-(1-AG282*V282/(Z282+AG282*BG282*(W282-Z282)))*U282-(AN282+AM282)/(3.142*(Z282+AG282*BG282*(W282-Z282)))*(2/E282)^2)*100,(AW282*(BV282-BX282)*100)),"")</f>
        <v/>
      </c>
      <c r="BL282" s="202" t="str">
        <f>IFERROR(IF(BM282=リスト!$C$2,(1-3.142*(E282/(2*(E282+1)))^2)*(R282-(1-AG282*V282/(Z282+AG282*BG282*(W282-Z282)))*U282-(AN282+BF282+AM282)/(3.142*(Z282+AG282*BG282*(W282-Z282)))*(2/E282)^2)*100,(AW282*(BV282-BW282)*100)),"")</f>
        <v/>
      </c>
      <c r="BM282" s="193" t="str">
        <f>IF(OR(BO282=リスト!$B$3,BO282=リスト!$B$5),"",AU282)</f>
        <v/>
      </c>
      <c r="BN282" s="196" t="str">
        <f>IF(OR(BO282=リスト!$B$3,BO282=リスト!$B$5),"",AF282)</f>
        <v/>
      </c>
      <c r="BO282" s="193" t="str">
        <f t="shared" si="231"/>
        <v/>
      </c>
      <c r="BP282" s="193" t="str">
        <f>IF(OR(BO282=リスト!$B$3,BO282=リスト!$B$5,BO282=""),"",IF(許容浮上量+1&lt;=BK282,リスト!$F$2,リスト!$F$3))</f>
        <v/>
      </c>
      <c r="BQ282" s="202" t="str">
        <f>IF(OR(BO282=リスト!$B$3,BO282=リスト!$B$5,BO282=""),"",20)</f>
        <v/>
      </c>
      <c r="BR282" s="195" t="str">
        <f t="shared" si="232"/>
        <v/>
      </c>
      <c r="BS282" s="195" t="str">
        <f t="shared" si="233"/>
        <v/>
      </c>
      <c r="BT282" s="198" t="str">
        <f t="shared" si="234"/>
        <v/>
      </c>
      <c r="BU282" s="198" t="str">
        <f t="shared" si="235"/>
        <v/>
      </c>
      <c r="BV282" s="198" t="str">
        <f t="shared" si="200"/>
        <v/>
      </c>
      <c r="BW282" s="198" t="str">
        <f t="shared" si="201"/>
        <v/>
      </c>
      <c r="BX282" s="205" t="str">
        <f t="shared" si="202"/>
        <v/>
      </c>
      <c r="BY282" s="206" t="str">
        <f>IFERROR(IF(CC282=リスト!$C$2,(CH282-BZ282/(100*CG282))/CI282*CJ282-AN282-AM282,(CH282-BZ282/(100*AW282))/CI282*CJ282-AN282-AM282),"")</f>
        <v/>
      </c>
      <c r="BZ282" s="196" t="str">
        <f>IF(OR(CE282=リスト!$B$3,CE282=リスト!$B$5,CF282=リスト!$F$3,CE282=""),"",許容浮上量)</f>
        <v/>
      </c>
      <c r="CA282" s="198" t="str">
        <f>IF(OR(CE282=リスト!$B$3,CE282=リスト!$B$5,CF282=リスト!$F$3,CE282=""),"",CK282)</f>
        <v/>
      </c>
      <c r="CB282" s="196" t="str">
        <f t="shared" si="236"/>
        <v/>
      </c>
      <c r="CC282" s="193" t="str">
        <f>IF(OR(CE282=リスト!$B$3,CE282=リスト!$B$5,CF282=リスト!$F$3,CE282=""),"",BM282)</f>
        <v/>
      </c>
      <c r="CD282" s="196" t="str">
        <f>IF(OR(CE282=リスト!$B$3,CE282=リスト!$B$5,CF282=リスト!$F$3,CE282=""),"",AH282)</f>
        <v/>
      </c>
      <c r="CE282" s="193" t="str">
        <f t="shared" si="181"/>
        <v/>
      </c>
      <c r="CF282" s="193" t="str">
        <f t="shared" si="182"/>
        <v/>
      </c>
      <c r="CG282" s="198" t="str">
        <f t="shared" si="237"/>
        <v/>
      </c>
      <c r="CH282" s="198" t="str">
        <f t="shared" si="238"/>
        <v/>
      </c>
      <c r="CI282" s="198" t="str">
        <f t="shared" si="239"/>
        <v/>
      </c>
      <c r="CJ282" s="198" t="str">
        <f t="shared" si="207"/>
        <v/>
      </c>
      <c r="CK282" s="205" t="str">
        <f t="shared" si="240"/>
        <v/>
      </c>
      <c r="CL282" s="204" t="str">
        <f>IF(AND(CE282=リスト!$B$4,CF282=リスト!$F$2),リスト!$B$3,CE282)</f>
        <v/>
      </c>
      <c r="CM282" s="193" t="str">
        <f>IF(CL282=リスト!$B$3,"",IF(CL282=リスト!$B$5,"("&amp;リスト!$F$3&amp;")",CF282))</f>
        <v/>
      </c>
      <c r="CN282" s="196" t="str">
        <f>IF(CL282=リスト!$B$3,"",AF282)</f>
        <v/>
      </c>
      <c r="CO282" s="196" t="str">
        <f>IF(OR(CL282=リスト!$B$3,CL282=リスト!$B$5,CL282=リスト!$B$4),"",CD282)</f>
        <v/>
      </c>
      <c r="CP282" s="196" t="str">
        <f>IF(OR(CL282=リスト!$B$3,CL282=リスト!$B$5),"",IF(CB282&lt;40,40,CB282))</f>
        <v/>
      </c>
      <c r="CQ282" s="203" t="str">
        <f>IF(CL282=リスト!$B$5,リスト!$G$2,"")</f>
        <v/>
      </c>
    </row>
    <row r="283" spans="2:95" ht="26.25" customHeight="1">
      <c r="B283" s="257">
        <v>220</v>
      </c>
      <c r="C283" s="258"/>
      <c r="D283" s="259"/>
      <c r="E283" s="260"/>
      <c r="F283" s="260"/>
      <c r="G283" s="247" t="str">
        <f>IF(AE283=リスト!$C$2,"－",IF(AE283=リスト!$C$3,1.05,""))</f>
        <v/>
      </c>
      <c r="H283" s="260"/>
      <c r="I283" s="260"/>
      <c r="J283" s="260"/>
      <c r="K283" s="260"/>
      <c r="L283" s="260"/>
      <c r="M283" s="260"/>
      <c r="N283" s="260"/>
      <c r="O283" s="260"/>
      <c r="P283" s="260"/>
      <c r="Q283" s="260"/>
      <c r="R283" s="261">
        <f t="shared" si="209"/>
        <v>0</v>
      </c>
      <c r="S283" s="262" t="str">
        <f t="shared" si="210"/>
        <v/>
      </c>
      <c r="T283" s="262"/>
      <c r="U283" s="262"/>
      <c r="V283" s="259" t="str">
        <f t="shared" si="211"/>
        <v/>
      </c>
      <c r="W283" s="259" t="str">
        <f t="shared" si="212"/>
        <v/>
      </c>
      <c r="X283" s="259" t="str">
        <f t="shared" si="213"/>
        <v/>
      </c>
      <c r="Y283" s="259" t="str">
        <f t="shared" si="214"/>
        <v/>
      </c>
      <c r="Z283" s="249" t="str">
        <f t="shared" si="215"/>
        <v/>
      </c>
      <c r="AA283" s="250" t="str">
        <f t="shared" si="216"/>
        <v/>
      </c>
      <c r="AB283" s="250" t="str">
        <f t="shared" si="217"/>
        <v/>
      </c>
      <c r="AC283" s="251" t="str">
        <f t="shared" si="218"/>
        <v/>
      </c>
      <c r="AD283" s="252" t="str">
        <f>IF(OR(C283="",D283=""),"",IF(OR(10&lt;=S283,2.2&lt;F283),リスト!$B$3,IF(OR(D283=リスト!$A$2,F283&lt;0.9,S283&lt;=1.5),リスト!$B$4,リスト!$B$2)))</f>
        <v/>
      </c>
      <c r="AE283" s="263" t="str">
        <f>IF(OR(C283="",AD283=""),"",IF(N283="",リスト!$C$2,リスト!$C$3))</f>
        <v/>
      </c>
      <c r="AF283" s="254" t="str">
        <f>IF(OR(C283="",AD283=""),"",IF(D283&lt;=リスト!$A$5,リスト!$D$2,IF(D283=リスト!$A$6,リスト!$D$3,IF(D283=リスト!$A$7,リスト!$D$4,""))))</f>
        <v/>
      </c>
      <c r="AG283" s="255" t="str" cm="1">
        <f t="array" ref="AG283">IFERROR(INDEX(加味率リスト!$A$2:$J$25,MATCH(D283&amp;AF283,加味率リスト!$A$2:$A$25&amp;加味率リスト!$B$2:$B$25,0),10),"")</f>
        <v/>
      </c>
      <c r="AH283" s="264" t="str">
        <f>IF(S283="","",IF(S283&lt;3,リスト!$E$3,IF(S283&lt;5,リスト!$E$4,IF(S283&lt;7,リスト!$E$5,リスト!$E$6))))</f>
        <v/>
      </c>
      <c r="AI283" s="192" t="str">
        <f t="shared" si="178"/>
        <v/>
      </c>
      <c r="AJ283" s="193" t="str">
        <f t="shared" si="179"/>
        <v/>
      </c>
      <c r="AK283" s="141" t="str">
        <f t="shared" si="180"/>
        <v/>
      </c>
      <c r="AL283" s="194" t="str">
        <f>IFERROR(IF(AD283="","",IF(AE283=リスト!$C$2,"－",ROUND((3.142/4*E283^2*(N283+K283+J283+I283+H283)-3.142/4*(0.82^2*H283+(0.82^2+G283^2)/2*J283+G283^2*K283+(G283^2+E283^2)/2*N283))*(U283*V283+(R283-U283)*W283)/R283,2))),"")</f>
        <v/>
      </c>
      <c r="AM283" s="195" t="str">
        <f>IFERROR(IF(AD283="","",IF(AE283=リスト!$C$2,T283,T283+AL283)),"")</f>
        <v/>
      </c>
      <c r="AN283" s="195" t="str">
        <f>IFERROR(IF(AD283="","",IF(AE283=リスト!$C$2,3.142*E283*U283*AA283*V283*U283/2*TAN(X283/180*3.142),3.142*G283*U283*AA283*V283*U283/2*TAN(X283/180*3.142))),"")</f>
        <v/>
      </c>
      <c r="AO283" s="196" t="str">
        <f t="shared" si="219"/>
        <v/>
      </c>
      <c r="AP283" s="196" t="str">
        <f>IFERROR(IF(AE283=リスト!$C$2,(1-3.142*(E283/((E283+1)*2))^2)*(R283-(1-V283/(Z283+AC283*(W283-Z283)))*U283-(AN283+AM283)/(3.142*(Z283+AC283*(W283-Z283)))*(2/E283)^2)*100,AW283*(AX283-AY283)*100),"")</f>
        <v/>
      </c>
      <c r="AQ283" s="197" t="str">
        <f t="shared" si="220"/>
        <v/>
      </c>
      <c r="AR283" s="195" t="str">
        <f t="shared" si="221"/>
        <v/>
      </c>
      <c r="AS283" s="195" t="str">
        <f t="shared" si="222"/>
        <v/>
      </c>
      <c r="AT283" s="195" t="str">
        <f t="shared" si="223"/>
        <v/>
      </c>
      <c r="AU283" s="193" t="str">
        <f t="shared" si="224"/>
        <v/>
      </c>
      <c r="AV283" s="193" t="str">
        <f>IF(OR(AD283=リスト!$B$3,AD283=リスト!$B$5,許容浮上量&lt;AP283),AD283,リスト!$B$5)</f>
        <v/>
      </c>
      <c r="AW283" s="198" t="str">
        <f t="shared" si="225"/>
        <v/>
      </c>
      <c r="AX283" s="199" t="str">
        <f t="shared" si="226"/>
        <v/>
      </c>
      <c r="AY283" s="205" t="str">
        <f t="shared" si="227"/>
        <v/>
      </c>
      <c r="AZ283" s="204" t="str">
        <f>IF(OR(BO283=リスト!$B$3,BO283=リスト!$B$5,BO283=""),"","10^-2")</f>
        <v/>
      </c>
      <c r="BA283" s="200" t="str">
        <f>IF(OR(BO283=リスト!$B$3,BO283=リスト!$B$5,BO283=""),"",2)</f>
        <v/>
      </c>
      <c r="BB283" s="195" t="str">
        <f>IFERROR(IF(OR(BO283=リスト!$B$3,BO283=リスト!$B$5,BO283=""),"",V283*U283+(R283-U283)/2*(W283-Z283)),"")</f>
        <v/>
      </c>
      <c r="BC283" s="195" t="str">
        <f>IF(OR(BO283=リスト!$B$3,BO283=リスト!$B$5,BO283=""),"",40)</f>
        <v/>
      </c>
      <c r="BD283" s="195" t="str">
        <f t="shared" si="228"/>
        <v/>
      </c>
      <c r="BE283" s="195" t="str">
        <f t="shared" si="229"/>
        <v/>
      </c>
      <c r="BF283" s="195" t="str">
        <f t="shared" si="230"/>
        <v/>
      </c>
      <c r="BG283" s="195" t="str">
        <f>IF(OR(BO283=リスト!$B$3,BO283=リスト!$B$5,BO283=""),"",0.6)</f>
        <v/>
      </c>
      <c r="BH283" s="201" t="str">
        <f>IF(OR(BO283=リスト!$B$3,BO283=リスト!$B$5,BO283=""),"",AG283)</f>
        <v/>
      </c>
      <c r="BI283" s="195" t="str">
        <f>IF(OR(BO283=リスト!$B$3,BO283=リスト!$B$5,BO283=""),"",AM283)</f>
        <v/>
      </c>
      <c r="BJ283" s="195" t="str">
        <f>IF(OR(BO283=リスト!$B$3,BO283=リスト!$B$5,BO283=""),"",AN283)</f>
        <v/>
      </c>
      <c r="BK283" s="202" t="str">
        <f>IFERROR(IF(BM283=リスト!$C$2,(1-3.142*(E283/(2*(E283+1)))^2)*(R283-(1-AG283*V283/(Z283+AG283*BG283*(W283-Z283)))*U283-(AN283+AM283)/(3.142*(Z283+AG283*BG283*(W283-Z283)))*(2/E283)^2)*100,(AW283*(BV283-BX283)*100)),"")</f>
        <v/>
      </c>
      <c r="BL283" s="202" t="str">
        <f>IFERROR(IF(BM283=リスト!$C$2,(1-3.142*(E283/(2*(E283+1)))^2)*(R283-(1-AG283*V283/(Z283+AG283*BG283*(W283-Z283)))*U283-(AN283+BF283+AM283)/(3.142*(Z283+AG283*BG283*(W283-Z283)))*(2/E283)^2)*100,(AW283*(BV283-BW283)*100)),"")</f>
        <v/>
      </c>
      <c r="BM283" s="193" t="str">
        <f>IF(OR(BO283=リスト!$B$3,BO283=リスト!$B$5),"",AU283)</f>
        <v/>
      </c>
      <c r="BN283" s="196" t="str">
        <f>IF(OR(BO283=リスト!$B$3,BO283=リスト!$B$5),"",AF283)</f>
        <v/>
      </c>
      <c r="BO283" s="193" t="str">
        <f t="shared" si="231"/>
        <v/>
      </c>
      <c r="BP283" s="193" t="str">
        <f>IF(OR(BO283=リスト!$B$3,BO283=リスト!$B$5,BO283=""),"",IF(許容浮上量+1&lt;=BK283,リスト!$F$2,リスト!$F$3))</f>
        <v/>
      </c>
      <c r="BQ283" s="202" t="str">
        <f>IF(OR(BO283=リスト!$B$3,BO283=リスト!$B$5,BO283=""),"",20)</f>
        <v/>
      </c>
      <c r="BR283" s="195" t="str">
        <f t="shared" si="232"/>
        <v/>
      </c>
      <c r="BS283" s="195" t="str">
        <f t="shared" si="233"/>
        <v/>
      </c>
      <c r="BT283" s="198" t="str">
        <f t="shared" si="234"/>
        <v/>
      </c>
      <c r="BU283" s="198" t="str">
        <f t="shared" si="235"/>
        <v/>
      </c>
      <c r="BV283" s="198" t="str">
        <f t="shared" si="200"/>
        <v/>
      </c>
      <c r="BW283" s="198" t="str">
        <f t="shared" si="201"/>
        <v/>
      </c>
      <c r="BX283" s="205" t="str">
        <f t="shared" si="202"/>
        <v/>
      </c>
      <c r="BY283" s="206" t="str">
        <f>IFERROR(IF(CC283=リスト!$C$2,(CH283-BZ283/(100*CG283))/CI283*CJ283-AN283-AM283,(CH283-BZ283/(100*AW283))/CI283*CJ283-AN283-AM283),"")</f>
        <v/>
      </c>
      <c r="BZ283" s="196" t="str">
        <f>IF(OR(CE283=リスト!$B$3,CE283=リスト!$B$5,CF283=リスト!$F$3,CE283=""),"",許容浮上量)</f>
        <v/>
      </c>
      <c r="CA283" s="198" t="str">
        <f>IF(OR(CE283=リスト!$B$3,CE283=リスト!$B$5,CF283=リスト!$F$3,CE283=""),"",CK283)</f>
        <v/>
      </c>
      <c r="CB283" s="196" t="str">
        <f t="shared" si="236"/>
        <v/>
      </c>
      <c r="CC283" s="193" t="str">
        <f>IF(OR(CE283=リスト!$B$3,CE283=リスト!$B$5,CF283=リスト!$F$3,CE283=""),"",BM283)</f>
        <v/>
      </c>
      <c r="CD283" s="196" t="str">
        <f>IF(OR(CE283=リスト!$B$3,CE283=リスト!$B$5,CF283=リスト!$F$3,CE283=""),"",AH283)</f>
        <v/>
      </c>
      <c r="CE283" s="193" t="str">
        <f t="shared" si="181"/>
        <v/>
      </c>
      <c r="CF283" s="193" t="str">
        <f t="shared" si="182"/>
        <v/>
      </c>
      <c r="CG283" s="198" t="str">
        <f t="shared" si="237"/>
        <v/>
      </c>
      <c r="CH283" s="198" t="str">
        <f t="shared" si="238"/>
        <v/>
      </c>
      <c r="CI283" s="198" t="str">
        <f t="shared" si="239"/>
        <v/>
      </c>
      <c r="CJ283" s="198" t="str">
        <f t="shared" si="207"/>
        <v/>
      </c>
      <c r="CK283" s="205" t="str">
        <f t="shared" si="240"/>
        <v/>
      </c>
      <c r="CL283" s="204" t="str">
        <f>IF(AND(CE283=リスト!$B$4,CF283=リスト!$F$2),リスト!$B$3,CE283)</f>
        <v/>
      </c>
      <c r="CM283" s="193" t="str">
        <f>IF(CL283=リスト!$B$3,"",IF(CL283=リスト!$B$5,"("&amp;リスト!$F$3&amp;")",CF283))</f>
        <v/>
      </c>
      <c r="CN283" s="196" t="str">
        <f>IF(CL283=リスト!$B$3,"",AF283)</f>
        <v/>
      </c>
      <c r="CO283" s="196" t="str">
        <f>IF(OR(CL283=リスト!$B$3,CL283=リスト!$B$5,CL283=リスト!$B$4),"",CD283)</f>
        <v/>
      </c>
      <c r="CP283" s="196" t="str">
        <f>IF(OR(CL283=リスト!$B$3,CL283=リスト!$B$5),"",IF(CB283&lt;40,40,CB283))</f>
        <v/>
      </c>
      <c r="CQ283" s="203" t="str">
        <f>IF(CL283=リスト!$B$5,リスト!$G$2,"")</f>
        <v/>
      </c>
    </row>
    <row r="284" spans="2:95" ht="26.25" customHeight="1">
      <c r="B284" s="243">
        <v>221</v>
      </c>
      <c r="C284" s="244"/>
      <c r="D284" s="245"/>
      <c r="E284" s="246"/>
      <c r="F284" s="246"/>
      <c r="G284" s="247" t="str">
        <f>IF(AE284=リスト!$C$2,"－",IF(AE284=リスト!$C$3,1.05,""))</f>
        <v/>
      </c>
      <c r="H284" s="246"/>
      <c r="I284" s="246"/>
      <c r="J284" s="246"/>
      <c r="K284" s="246"/>
      <c r="L284" s="246"/>
      <c r="M284" s="246"/>
      <c r="N284" s="246"/>
      <c r="O284" s="246"/>
      <c r="P284" s="246"/>
      <c r="Q284" s="246"/>
      <c r="R284" s="248">
        <f t="shared" si="209"/>
        <v>0</v>
      </c>
      <c r="S284" s="247" t="str">
        <f t="shared" si="210"/>
        <v/>
      </c>
      <c r="T284" s="247"/>
      <c r="U284" s="247"/>
      <c r="V284" s="245" t="str">
        <f t="shared" si="211"/>
        <v/>
      </c>
      <c r="W284" s="245" t="str">
        <f t="shared" si="212"/>
        <v/>
      </c>
      <c r="X284" s="245" t="str">
        <f t="shared" si="213"/>
        <v/>
      </c>
      <c r="Y284" s="245" t="str">
        <f t="shared" si="214"/>
        <v/>
      </c>
      <c r="Z284" s="249" t="str">
        <f t="shared" si="215"/>
        <v/>
      </c>
      <c r="AA284" s="250" t="str">
        <f t="shared" si="216"/>
        <v/>
      </c>
      <c r="AB284" s="250" t="str">
        <f t="shared" si="217"/>
        <v/>
      </c>
      <c r="AC284" s="251" t="str">
        <f t="shared" si="218"/>
        <v/>
      </c>
      <c r="AD284" s="252" t="str">
        <f>IF(OR(C284="",D284=""),"",IF(OR(10&lt;=S284,2.2&lt;F284),リスト!$B$3,IF(OR(D284=リスト!$A$2,F284&lt;0.9,S284&lt;=1.5),リスト!$B$4,リスト!$B$2)))</f>
        <v/>
      </c>
      <c r="AE284" s="253" t="str">
        <f>IF(OR(C284="",AD284=""),"",IF(N284="",リスト!$C$2,リスト!$C$3))</f>
        <v/>
      </c>
      <c r="AF284" s="254" t="str">
        <f>IF(OR(C284="",AD284=""),"",IF(D284&lt;=リスト!$A$5,リスト!$D$2,IF(D284=リスト!$A$6,リスト!$D$3,IF(D284=リスト!$A$7,リスト!$D$4,""))))</f>
        <v/>
      </c>
      <c r="AG284" s="255" t="str" cm="1">
        <f t="array" ref="AG284">IFERROR(INDEX(加味率リスト!$A$2:$J$25,MATCH(D284&amp;AF284,加味率リスト!$A$2:$A$25&amp;加味率リスト!$B$2:$B$25,0),10),"")</f>
        <v/>
      </c>
      <c r="AH284" s="256" t="str">
        <f>IF(S284="","",IF(S284&lt;3,リスト!$E$3,IF(S284&lt;5,リスト!$E$4,IF(S284&lt;7,リスト!$E$5,リスト!$E$6))))</f>
        <v/>
      </c>
      <c r="AI284" s="192" t="str">
        <f t="shared" si="178"/>
        <v/>
      </c>
      <c r="AJ284" s="193" t="str">
        <f t="shared" si="179"/>
        <v/>
      </c>
      <c r="AK284" s="141" t="str">
        <f t="shared" si="180"/>
        <v/>
      </c>
      <c r="AL284" s="194" t="str">
        <f>IFERROR(IF(AD284="","",IF(AE284=リスト!$C$2,"－",ROUND((3.142/4*E284^2*(N284+K284+J284+I284+H284)-3.142/4*(0.82^2*H284+(0.82^2+G284^2)/2*J284+G284^2*K284+(G284^2+E284^2)/2*N284))*(U284*V284+(R284-U284)*W284)/R284,2))),"")</f>
        <v/>
      </c>
      <c r="AM284" s="195" t="str">
        <f>IFERROR(IF(AD284="","",IF(AE284=リスト!$C$2,T284,T284+AL284)),"")</f>
        <v/>
      </c>
      <c r="AN284" s="195" t="str">
        <f>IFERROR(IF(AD284="","",IF(AE284=リスト!$C$2,3.142*E284*U284*AA284*V284*U284/2*TAN(X284/180*3.142),3.142*G284*U284*AA284*V284*U284/2*TAN(X284/180*3.142))),"")</f>
        <v/>
      </c>
      <c r="AO284" s="196" t="str">
        <f t="shared" si="219"/>
        <v/>
      </c>
      <c r="AP284" s="196" t="str">
        <f>IFERROR(IF(AE284=リスト!$C$2,(1-3.142*(E284/((E284+1)*2))^2)*(R284-(1-V284/(Z284+AC284*(W284-Z284)))*U284-(AN284+AM284)/(3.142*(Z284+AC284*(W284-Z284)))*(2/E284)^2)*100,AW284*(AX284-AY284)*100),"")</f>
        <v/>
      </c>
      <c r="AQ284" s="197" t="str">
        <f t="shared" si="220"/>
        <v/>
      </c>
      <c r="AR284" s="195" t="str">
        <f t="shared" si="221"/>
        <v/>
      </c>
      <c r="AS284" s="195" t="str">
        <f t="shared" si="222"/>
        <v/>
      </c>
      <c r="AT284" s="195" t="str">
        <f t="shared" si="223"/>
        <v/>
      </c>
      <c r="AU284" s="193" t="str">
        <f t="shared" si="224"/>
        <v/>
      </c>
      <c r="AV284" s="193" t="str">
        <f>IF(OR(AD284=リスト!$B$3,AD284=リスト!$B$5,許容浮上量&lt;AP284),AD284,リスト!$B$5)</f>
        <v/>
      </c>
      <c r="AW284" s="198" t="str">
        <f t="shared" si="225"/>
        <v/>
      </c>
      <c r="AX284" s="199" t="str">
        <f t="shared" si="226"/>
        <v/>
      </c>
      <c r="AY284" s="205" t="str">
        <f t="shared" si="227"/>
        <v/>
      </c>
      <c r="AZ284" s="204" t="str">
        <f>IF(OR(BO284=リスト!$B$3,BO284=リスト!$B$5,BO284=""),"","10^-2")</f>
        <v/>
      </c>
      <c r="BA284" s="200" t="str">
        <f>IF(OR(BO284=リスト!$B$3,BO284=リスト!$B$5,BO284=""),"",2)</f>
        <v/>
      </c>
      <c r="BB284" s="195" t="str">
        <f>IFERROR(IF(OR(BO284=リスト!$B$3,BO284=リスト!$B$5,BO284=""),"",V284*U284+(R284-U284)/2*(W284-Z284)),"")</f>
        <v/>
      </c>
      <c r="BC284" s="195" t="str">
        <f>IF(OR(BO284=リスト!$B$3,BO284=リスト!$B$5,BO284=""),"",40)</f>
        <v/>
      </c>
      <c r="BD284" s="195" t="str">
        <f t="shared" si="228"/>
        <v/>
      </c>
      <c r="BE284" s="195" t="str">
        <f t="shared" si="229"/>
        <v/>
      </c>
      <c r="BF284" s="195" t="str">
        <f t="shared" si="230"/>
        <v/>
      </c>
      <c r="BG284" s="195" t="str">
        <f>IF(OR(BO284=リスト!$B$3,BO284=リスト!$B$5,BO284=""),"",0.6)</f>
        <v/>
      </c>
      <c r="BH284" s="201" t="str">
        <f>IF(OR(BO284=リスト!$B$3,BO284=リスト!$B$5,BO284=""),"",AG284)</f>
        <v/>
      </c>
      <c r="BI284" s="195" t="str">
        <f>IF(OR(BO284=リスト!$B$3,BO284=リスト!$B$5,BO284=""),"",AM284)</f>
        <v/>
      </c>
      <c r="BJ284" s="195" t="str">
        <f>IF(OR(BO284=リスト!$B$3,BO284=リスト!$B$5,BO284=""),"",AN284)</f>
        <v/>
      </c>
      <c r="BK284" s="202" t="str">
        <f>IFERROR(IF(BM284=リスト!$C$2,(1-3.142*(E284/(2*(E284+1)))^2)*(R284-(1-AG284*V284/(Z284+AG284*BG284*(W284-Z284)))*U284-(AN284+AM284)/(3.142*(Z284+AG284*BG284*(W284-Z284)))*(2/E284)^2)*100,(AW284*(BV284-BX284)*100)),"")</f>
        <v/>
      </c>
      <c r="BL284" s="202" t="str">
        <f>IFERROR(IF(BM284=リスト!$C$2,(1-3.142*(E284/(2*(E284+1)))^2)*(R284-(1-AG284*V284/(Z284+AG284*BG284*(W284-Z284)))*U284-(AN284+BF284+AM284)/(3.142*(Z284+AG284*BG284*(W284-Z284)))*(2/E284)^2)*100,(AW284*(BV284-BW284)*100)),"")</f>
        <v/>
      </c>
      <c r="BM284" s="193" t="str">
        <f>IF(OR(BO284=リスト!$B$3,BO284=リスト!$B$5),"",AU284)</f>
        <v/>
      </c>
      <c r="BN284" s="196" t="str">
        <f>IF(OR(BO284=リスト!$B$3,BO284=リスト!$B$5),"",AF284)</f>
        <v/>
      </c>
      <c r="BO284" s="193" t="str">
        <f t="shared" si="231"/>
        <v/>
      </c>
      <c r="BP284" s="193" t="str">
        <f>IF(OR(BO284=リスト!$B$3,BO284=リスト!$B$5,BO284=""),"",IF(許容浮上量+1&lt;=BK284,リスト!$F$2,リスト!$F$3))</f>
        <v/>
      </c>
      <c r="BQ284" s="202" t="str">
        <f>IF(OR(BO284=リスト!$B$3,BO284=リスト!$B$5,BO284=""),"",20)</f>
        <v/>
      </c>
      <c r="BR284" s="195" t="str">
        <f t="shared" si="232"/>
        <v/>
      </c>
      <c r="BS284" s="195" t="str">
        <f t="shared" si="233"/>
        <v/>
      </c>
      <c r="BT284" s="198" t="str">
        <f t="shared" si="234"/>
        <v/>
      </c>
      <c r="BU284" s="198" t="str">
        <f t="shared" si="235"/>
        <v/>
      </c>
      <c r="BV284" s="198" t="str">
        <f t="shared" si="200"/>
        <v/>
      </c>
      <c r="BW284" s="198" t="str">
        <f t="shared" si="201"/>
        <v/>
      </c>
      <c r="BX284" s="205" t="str">
        <f t="shared" si="202"/>
        <v/>
      </c>
      <c r="BY284" s="206" t="str">
        <f>IFERROR(IF(CC284=リスト!$C$2,(CH284-BZ284/(100*CG284))/CI284*CJ284-AN284-AM284,(CH284-BZ284/(100*AW284))/CI284*CJ284-AN284-AM284),"")</f>
        <v/>
      </c>
      <c r="BZ284" s="196" t="str">
        <f>IF(OR(CE284=リスト!$B$3,CE284=リスト!$B$5,CF284=リスト!$F$3,CE284=""),"",許容浮上量)</f>
        <v/>
      </c>
      <c r="CA284" s="198" t="str">
        <f>IF(OR(CE284=リスト!$B$3,CE284=リスト!$B$5,CF284=リスト!$F$3,CE284=""),"",CK284)</f>
        <v/>
      </c>
      <c r="CB284" s="196" t="str">
        <f t="shared" si="236"/>
        <v/>
      </c>
      <c r="CC284" s="193" t="str">
        <f>IF(OR(CE284=リスト!$B$3,CE284=リスト!$B$5,CF284=リスト!$F$3,CE284=""),"",BM284)</f>
        <v/>
      </c>
      <c r="CD284" s="196" t="str">
        <f>IF(OR(CE284=リスト!$B$3,CE284=リスト!$B$5,CF284=リスト!$F$3,CE284=""),"",AH284)</f>
        <v/>
      </c>
      <c r="CE284" s="193" t="str">
        <f t="shared" si="181"/>
        <v/>
      </c>
      <c r="CF284" s="193" t="str">
        <f t="shared" si="182"/>
        <v/>
      </c>
      <c r="CG284" s="198" t="str">
        <f t="shared" si="237"/>
        <v/>
      </c>
      <c r="CH284" s="198" t="str">
        <f t="shared" si="238"/>
        <v/>
      </c>
      <c r="CI284" s="198" t="str">
        <f t="shared" si="239"/>
        <v/>
      </c>
      <c r="CJ284" s="198" t="str">
        <f t="shared" si="207"/>
        <v/>
      </c>
      <c r="CK284" s="205" t="str">
        <f t="shared" si="240"/>
        <v/>
      </c>
      <c r="CL284" s="204" t="str">
        <f>IF(AND(CE284=リスト!$B$4,CF284=リスト!$F$2),リスト!$B$3,CE284)</f>
        <v/>
      </c>
      <c r="CM284" s="193" t="str">
        <f>IF(CL284=リスト!$B$3,"",IF(CL284=リスト!$B$5,"("&amp;リスト!$F$3&amp;")",CF284))</f>
        <v/>
      </c>
      <c r="CN284" s="196" t="str">
        <f>IF(CL284=リスト!$B$3,"",AF284)</f>
        <v/>
      </c>
      <c r="CO284" s="196" t="str">
        <f>IF(OR(CL284=リスト!$B$3,CL284=リスト!$B$5,CL284=リスト!$B$4),"",CD284)</f>
        <v/>
      </c>
      <c r="CP284" s="196" t="str">
        <f>IF(OR(CL284=リスト!$B$3,CL284=リスト!$B$5),"",IF(CB284&lt;40,40,CB284))</f>
        <v/>
      </c>
      <c r="CQ284" s="203" t="str">
        <f>IF(CL284=リスト!$B$5,リスト!$G$2,"")</f>
        <v/>
      </c>
    </row>
    <row r="285" spans="2:95" ht="26.25" customHeight="1">
      <c r="B285" s="257">
        <v>222</v>
      </c>
      <c r="C285" s="258"/>
      <c r="D285" s="259"/>
      <c r="E285" s="260"/>
      <c r="F285" s="260"/>
      <c r="G285" s="247" t="str">
        <f>IF(AE285=リスト!$C$2,"－",IF(AE285=リスト!$C$3,1.05,""))</f>
        <v/>
      </c>
      <c r="H285" s="260"/>
      <c r="I285" s="260"/>
      <c r="J285" s="260"/>
      <c r="K285" s="260"/>
      <c r="L285" s="260"/>
      <c r="M285" s="260"/>
      <c r="N285" s="260"/>
      <c r="O285" s="260"/>
      <c r="P285" s="260"/>
      <c r="Q285" s="260"/>
      <c r="R285" s="261">
        <f t="shared" si="209"/>
        <v>0</v>
      </c>
      <c r="S285" s="262" t="str">
        <f t="shared" si="210"/>
        <v/>
      </c>
      <c r="T285" s="262"/>
      <c r="U285" s="262"/>
      <c r="V285" s="259" t="str">
        <f t="shared" si="211"/>
        <v/>
      </c>
      <c r="W285" s="259" t="str">
        <f t="shared" si="212"/>
        <v/>
      </c>
      <c r="X285" s="259" t="str">
        <f t="shared" si="213"/>
        <v/>
      </c>
      <c r="Y285" s="259" t="str">
        <f t="shared" si="214"/>
        <v/>
      </c>
      <c r="Z285" s="249" t="str">
        <f t="shared" si="215"/>
        <v/>
      </c>
      <c r="AA285" s="250" t="str">
        <f t="shared" si="216"/>
        <v/>
      </c>
      <c r="AB285" s="250" t="str">
        <f t="shared" si="217"/>
        <v/>
      </c>
      <c r="AC285" s="251" t="str">
        <f t="shared" si="218"/>
        <v/>
      </c>
      <c r="AD285" s="252" t="str">
        <f>IF(OR(C285="",D285=""),"",IF(OR(10&lt;=S285,2.2&lt;F285),リスト!$B$3,IF(OR(D285=リスト!$A$2,F285&lt;0.9,S285&lt;=1.5),リスト!$B$4,リスト!$B$2)))</f>
        <v/>
      </c>
      <c r="AE285" s="263" t="str">
        <f>IF(OR(C285="",AD285=""),"",IF(N285="",リスト!$C$2,リスト!$C$3))</f>
        <v/>
      </c>
      <c r="AF285" s="254" t="str">
        <f>IF(OR(C285="",AD285=""),"",IF(D285&lt;=リスト!$A$5,リスト!$D$2,IF(D285=リスト!$A$6,リスト!$D$3,IF(D285=リスト!$A$7,リスト!$D$4,""))))</f>
        <v/>
      </c>
      <c r="AG285" s="255" t="str" cm="1">
        <f t="array" ref="AG285">IFERROR(INDEX(加味率リスト!$A$2:$J$25,MATCH(D285&amp;AF285,加味率リスト!$A$2:$A$25&amp;加味率リスト!$B$2:$B$25,0),10),"")</f>
        <v/>
      </c>
      <c r="AH285" s="264" t="str">
        <f>IF(S285="","",IF(S285&lt;3,リスト!$E$3,IF(S285&lt;5,リスト!$E$4,IF(S285&lt;7,リスト!$E$5,リスト!$E$6))))</f>
        <v/>
      </c>
      <c r="AI285" s="192" t="str">
        <f t="shared" si="178"/>
        <v/>
      </c>
      <c r="AJ285" s="193" t="str">
        <f t="shared" si="179"/>
        <v/>
      </c>
      <c r="AK285" s="141" t="str">
        <f t="shared" si="180"/>
        <v/>
      </c>
      <c r="AL285" s="194" t="str">
        <f>IFERROR(IF(AD285="","",IF(AE285=リスト!$C$2,"－",ROUND((3.142/4*E285^2*(N285+K285+J285+I285+H285)-3.142/4*(0.82^2*H285+(0.82^2+G285^2)/2*J285+G285^2*K285+(G285^2+E285^2)/2*N285))*(U285*V285+(R285-U285)*W285)/R285,2))),"")</f>
        <v/>
      </c>
      <c r="AM285" s="195" t="str">
        <f>IFERROR(IF(AD285="","",IF(AE285=リスト!$C$2,T285,T285+AL285)),"")</f>
        <v/>
      </c>
      <c r="AN285" s="195" t="str">
        <f>IFERROR(IF(AD285="","",IF(AE285=リスト!$C$2,3.142*E285*U285*AA285*V285*U285/2*TAN(X285/180*3.142),3.142*G285*U285*AA285*V285*U285/2*TAN(X285/180*3.142))),"")</f>
        <v/>
      </c>
      <c r="AO285" s="196" t="str">
        <f t="shared" si="219"/>
        <v/>
      </c>
      <c r="AP285" s="196" t="str">
        <f>IFERROR(IF(AE285=リスト!$C$2,(1-3.142*(E285/((E285+1)*2))^2)*(R285-(1-V285/(Z285+AC285*(W285-Z285)))*U285-(AN285+AM285)/(3.142*(Z285+AC285*(W285-Z285)))*(2/E285)^2)*100,AW285*(AX285-AY285)*100),"")</f>
        <v/>
      </c>
      <c r="AQ285" s="197" t="str">
        <f t="shared" si="220"/>
        <v/>
      </c>
      <c r="AR285" s="195" t="str">
        <f t="shared" si="221"/>
        <v/>
      </c>
      <c r="AS285" s="195" t="str">
        <f t="shared" si="222"/>
        <v/>
      </c>
      <c r="AT285" s="195" t="str">
        <f t="shared" si="223"/>
        <v/>
      </c>
      <c r="AU285" s="193" t="str">
        <f t="shared" si="224"/>
        <v/>
      </c>
      <c r="AV285" s="193" t="str">
        <f>IF(OR(AD285=リスト!$B$3,AD285=リスト!$B$5,許容浮上量&lt;AP285),AD285,リスト!$B$5)</f>
        <v/>
      </c>
      <c r="AW285" s="198" t="str">
        <f t="shared" si="225"/>
        <v/>
      </c>
      <c r="AX285" s="199" t="str">
        <f t="shared" si="226"/>
        <v/>
      </c>
      <c r="AY285" s="205" t="str">
        <f t="shared" si="227"/>
        <v/>
      </c>
      <c r="AZ285" s="204" t="str">
        <f>IF(OR(BO285=リスト!$B$3,BO285=リスト!$B$5,BO285=""),"","10^-2")</f>
        <v/>
      </c>
      <c r="BA285" s="200" t="str">
        <f>IF(OR(BO285=リスト!$B$3,BO285=リスト!$B$5,BO285=""),"",2)</f>
        <v/>
      </c>
      <c r="BB285" s="195" t="str">
        <f>IFERROR(IF(OR(BO285=リスト!$B$3,BO285=リスト!$B$5,BO285=""),"",V285*U285+(R285-U285)/2*(W285-Z285)),"")</f>
        <v/>
      </c>
      <c r="BC285" s="195" t="str">
        <f>IF(OR(BO285=リスト!$B$3,BO285=リスト!$B$5,BO285=""),"",40)</f>
        <v/>
      </c>
      <c r="BD285" s="195" t="str">
        <f t="shared" si="228"/>
        <v/>
      </c>
      <c r="BE285" s="195" t="str">
        <f t="shared" si="229"/>
        <v/>
      </c>
      <c r="BF285" s="195" t="str">
        <f t="shared" si="230"/>
        <v/>
      </c>
      <c r="BG285" s="195" t="str">
        <f>IF(OR(BO285=リスト!$B$3,BO285=リスト!$B$5,BO285=""),"",0.6)</f>
        <v/>
      </c>
      <c r="BH285" s="201" t="str">
        <f>IF(OR(BO285=リスト!$B$3,BO285=リスト!$B$5,BO285=""),"",AG285)</f>
        <v/>
      </c>
      <c r="BI285" s="195" t="str">
        <f>IF(OR(BO285=リスト!$B$3,BO285=リスト!$B$5,BO285=""),"",AM285)</f>
        <v/>
      </c>
      <c r="BJ285" s="195" t="str">
        <f>IF(OR(BO285=リスト!$B$3,BO285=リスト!$B$5,BO285=""),"",AN285)</f>
        <v/>
      </c>
      <c r="BK285" s="202" t="str">
        <f>IFERROR(IF(BM285=リスト!$C$2,(1-3.142*(E285/(2*(E285+1)))^2)*(R285-(1-AG285*V285/(Z285+AG285*BG285*(W285-Z285)))*U285-(AN285+AM285)/(3.142*(Z285+AG285*BG285*(W285-Z285)))*(2/E285)^2)*100,(AW285*(BV285-BX285)*100)),"")</f>
        <v/>
      </c>
      <c r="BL285" s="202" t="str">
        <f>IFERROR(IF(BM285=リスト!$C$2,(1-3.142*(E285/(2*(E285+1)))^2)*(R285-(1-AG285*V285/(Z285+AG285*BG285*(W285-Z285)))*U285-(AN285+BF285+AM285)/(3.142*(Z285+AG285*BG285*(W285-Z285)))*(2/E285)^2)*100,(AW285*(BV285-BW285)*100)),"")</f>
        <v/>
      </c>
      <c r="BM285" s="193" t="str">
        <f>IF(OR(BO285=リスト!$B$3,BO285=リスト!$B$5),"",AU285)</f>
        <v/>
      </c>
      <c r="BN285" s="196" t="str">
        <f>IF(OR(BO285=リスト!$B$3,BO285=リスト!$B$5),"",AF285)</f>
        <v/>
      </c>
      <c r="BO285" s="193" t="str">
        <f t="shared" si="231"/>
        <v/>
      </c>
      <c r="BP285" s="193" t="str">
        <f>IF(OR(BO285=リスト!$B$3,BO285=リスト!$B$5,BO285=""),"",IF(許容浮上量+1&lt;=BK285,リスト!$F$2,リスト!$F$3))</f>
        <v/>
      </c>
      <c r="BQ285" s="202" t="str">
        <f>IF(OR(BO285=リスト!$B$3,BO285=リスト!$B$5,BO285=""),"",20)</f>
        <v/>
      </c>
      <c r="BR285" s="195" t="str">
        <f t="shared" si="232"/>
        <v/>
      </c>
      <c r="BS285" s="195" t="str">
        <f t="shared" si="233"/>
        <v/>
      </c>
      <c r="BT285" s="198" t="str">
        <f t="shared" si="234"/>
        <v/>
      </c>
      <c r="BU285" s="198" t="str">
        <f t="shared" si="235"/>
        <v/>
      </c>
      <c r="BV285" s="198" t="str">
        <f t="shared" si="200"/>
        <v/>
      </c>
      <c r="BW285" s="198" t="str">
        <f t="shared" si="201"/>
        <v/>
      </c>
      <c r="BX285" s="205" t="str">
        <f t="shared" si="202"/>
        <v/>
      </c>
      <c r="BY285" s="206" t="str">
        <f>IFERROR(IF(CC285=リスト!$C$2,(CH285-BZ285/(100*CG285))/CI285*CJ285-AN285-AM285,(CH285-BZ285/(100*AW285))/CI285*CJ285-AN285-AM285),"")</f>
        <v/>
      </c>
      <c r="BZ285" s="196" t="str">
        <f>IF(OR(CE285=リスト!$B$3,CE285=リスト!$B$5,CF285=リスト!$F$3,CE285=""),"",許容浮上量)</f>
        <v/>
      </c>
      <c r="CA285" s="198" t="str">
        <f>IF(OR(CE285=リスト!$B$3,CE285=リスト!$B$5,CF285=リスト!$F$3,CE285=""),"",CK285)</f>
        <v/>
      </c>
      <c r="CB285" s="196" t="str">
        <f t="shared" si="236"/>
        <v/>
      </c>
      <c r="CC285" s="193" t="str">
        <f>IF(OR(CE285=リスト!$B$3,CE285=リスト!$B$5,CF285=リスト!$F$3,CE285=""),"",BM285)</f>
        <v/>
      </c>
      <c r="CD285" s="196" t="str">
        <f>IF(OR(CE285=リスト!$B$3,CE285=リスト!$B$5,CF285=リスト!$F$3,CE285=""),"",AH285)</f>
        <v/>
      </c>
      <c r="CE285" s="193" t="str">
        <f t="shared" si="181"/>
        <v/>
      </c>
      <c r="CF285" s="193" t="str">
        <f t="shared" si="182"/>
        <v/>
      </c>
      <c r="CG285" s="198" t="str">
        <f t="shared" si="237"/>
        <v/>
      </c>
      <c r="CH285" s="198" t="str">
        <f t="shared" si="238"/>
        <v/>
      </c>
      <c r="CI285" s="198" t="str">
        <f t="shared" si="239"/>
        <v/>
      </c>
      <c r="CJ285" s="198" t="str">
        <f t="shared" si="207"/>
        <v/>
      </c>
      <c r="CK285" s="205" t="str">
        <f t="shared" si="240"/>
        <v/>
      </c>
      <c r="CL285" s="204" t="str">
        <f>IF(AND(CE285=リスト!$B$4,CF285=リスト!$F$2),リスト!$B$3,CE285)</f>
        <v/>
      </c>
      <c r="CM285" s="193" t="str">
        <f>IF(CL285=リスト!$B$3,"",IF(CL285=リスト!$B$5,"("&amp;リスト!$F$3&amp;")",CF285))</f>
        <v/>
      </c>
      <c r="CN285" s="196" t="str">
        <f>IF(CL285=リスト!$B$3,"",AF285)</f>
        <v/>
      </c>
      <c r="CO285" s="196" t="str">
        <f>IF(OR(CL285=リスト!$B$3,CL285=リスト!$B$5,CL285=リスト!$B$4),"",CD285)</f>
        <v/>
      </c>
      <c r="CP285" s="196" t="str">
        <f>IF(OR(CL285=リスト!$B$3,CL285=リスト!$B$5),"",IF(CB285&lt;40,40,CB285))</f>
        <v/>
      </c>
      <c r="CQ285" s="203" t="str">
        <f>IF(CL285=リスト!$B$5,リスト!$G$2,"")</f>
        <v/>
      </c>
    </row>
    <row r="286" spans="2:95" ht="26.25" customHeight="1">
      <c r="B286" s="243">
        <v>223</v>
      </c>
      <c r="C286" s="244"/>
      <c r="D286" s="245"/>
      <c r="E286" s="246"/>
      <c r="F286" s="246"/>
      <c r="G286" s="247" t="str">
        <f>IF(AE286=リスト!$C$2,"－",IF(AE286=リスト!$C$3,1.05,""))</f>
        <v/>
      </c>
      <c r="H286" s="246"/>
      <c r="I286" s="246"/>
      <c r="J286" s="246"/>
      <c r="K286" s="246"/>
      <c r="L286" s="246"/>
      <c r="M286" s="246"/>
      <c r="N286" s="246"/>
      <c r="O286" s="246"/>
      <c r="P286" s="246"/>
      <c r="Q286" s="246"/>
      <c r="R286" s="248">
        <f t="shared" si="209"/>
        <v>0</v>
      </c>
      <c r="S286" s="247" t="str">
        <f t="shared" si="210"/>
        <v/>
      </c>
      <c r="T286" s="247"/>
      <c r="U286" s="247"/>
      <c r="V286" s="245" t="str">
        <f t="shared" si="211"/>
        <v/>
      </c>
      <c r="W286" s="245" t="str">
        <f t="shared" si="212"/>
        <v/>
      </c>
      <c r="X286" s="245" t="str">
        <f t="shared" si="213"/>
        <v/>
      </c>
      <c r="Y286" s="245" t="str">
        <f t="shared" si="214"/>
        <v/>
      </c>
      <c r="Z286" s="249" t="str">
        <f t="shared" si="215"/>
        <v/>
      </c>
      <c r="AA286" s="250" t="str">
        <f t="shared" si="216"/>
        <v/>
      </c>
      <c r="AB286" s="250" t="str">
        <f t="shared" si="217"/>
        <v/>
      </c>
      <c r="AC286" s="251" t="str">
        <f t="shared" si="218"/>
        <v/>
      </c>
      <c r="AD286" s="252" t="str">
        <f>IF(OR(C286="",D286=""),"",IF(OR(10&lt;=S286,2.2&lt;F286),リスト!$B$3,IF(OR(D286=リスト!$A$2,F286&lt;0.9,S286&lt;=1.5),リスト!$B$4,リスト!$B$2)))</f>
        <v/>
      </c>
      <c r="AE286" s="253" t="str">
        <f>IF(OR(C286="",AD286=""),"",IF(N286="",リスト!$C$2,リスト!$C$3))</f>
        <v/>
      </c>
      <c r="AF286" s="254" t="str">
        <f>IF(OR(C286="",AD286=""),"",IF(D286&lt;=リスト!$A$5,リスト!$D$2,IF(D286=リスト!$A$6,リスト!$D$3,IF(D286=リスト!$A$7,リスト!$D$4,""))))</f>
        <v/>
      </c>
      <c r="AG286" s="255" t="str" cm="1">
        <f t="array" ref="AG286">IFERROR(INDEX(加味率リスト!$A$2:$J$25,MATCH(D286&amp;AF286,加味率リスト!$A$2:$A$25&amp;加味率リスト!$B$2:$B$25,0),10),"")</f>
        <v/>
      </c>
      <c r="AH286" s="256" t="str">
        <f>IF(S286="","",IF(S286&lt;3,リスト!$E$3,IF(S286&lt;5,リスト!$E$4,IF(S286&lt;7,リスト!$E$5,リスト!$E$6))))</f>
        <v/>
      </c>
      <c r="AI286" s="192" t="str">
        <f t="shared" si="178"/>
        <v/>
      </c>
      <c r="AJ286" s="193" t="str">
        <f t="shared" si="179"/>
        <v/>
      </c>
      <c r="AK286" s="141" t="str">
        <f t="shared" si="180"/>
        <v/>
      </c>
      <c r="AL286" s="194" t="str">
        <f>IFERROR(IF(AD286="","",IF(AE286=リスト!$C$2,"－",ROUND((3.142/4*E286^2*(N286+K286+J286+I286+H286)-3.142/4*(0.82^2*H286+(0.82^2+G286^2)/2*J286+G286^2*K286+(G286^2+E286^2)/2*N286))*(U286*V286+(R286-U286)*W286)/R286,2))),"")</f>
        <v/>
      </c>
      <c r="AM286" s="195" t="str">
        <f>IFERROR(IF(AD286="","",IF(AE286=リスト!$C$2,T286,T286+AL286)),"")</f>
        <v/>
      </c>
      <c r="AN286" s="195" t="str">
        <f>IFERROR(IF(AD286="","",IF(AE286=リスト!$C$2,3.142*E286*U286*AA286*V286*U286/2*TAN(X286/180*3.142),3.142*G286*U286*AA286*V286*U286/2*TAN(X286/180*3.142))),"")</f>
        <v/>
      </c>
      <c r="AO286" s="196" t="str">
        <f t="shared" si="219"/>
        <v/>
      </c>
      <c r="AP286" s="196" t="str">
        <f>IFERROR(IF(AE286=リスト!$C$2,(1-3.142*(E286/((E286+1)*2))^2)*(R286-(1-V286/(Z286+AC286*(W286-Z286)))*U286-(AN286+AM286)/(3.142*(Z286+AC286*(W286-Z286)))*(2/E286)^2)*100,AW286*(AX286-AY286)*100),"")</f>
        <v/>
      </c>
      <c r="AQ286" s="197" t="str">
        <f t="shared" si="220"/>
        <v/>
      </c>
      <c r="AR286" s="195" t="str">
        <f t="shared" si="221"/>
        <v/>
      </c>
      <c r="AS286" s="195" t="str">
        <f t="shared" si="222"/>
        <v/>
      </c>
      <c r="AT286" s="195" t="str">
        <f t="shared" si="223"/>
        <v/>
      </c>
      <c r="AU286" s="193" t="str">
        <f t="shared" si="224"/>
        <v/>
      </c>
      <c r="AV286" s="193" t="str">
        <f>IF(OR(AD286=リスト!$B$3,AD286=リスト!$B$5,許容浮上量&lt;AP286),AD286,リスト!$B$5)</f>
        <v/>
      </c>
      <c r="AW286" s="198" t="str">
        <f t="shared" si="225"/>
        <v/>
      </c>
      <c r="AX286" s="199" t="str">
        <f t="shared" si="226"/>
        <v/>
      </c>
      <c r="AY286" s="205" t="str">
        <f t="shared" si="227"/>
        <v/>
      </c>
      <c r="AZ286" s="204" t="str">
        <f>IF(OR(BO286=リスト!$B$3,BO286=リスト!$B$5,BO286=""),"","10^-2")</f>
        <v/>
      </c>
      <c r="BA286" s="200" t="str">
        <f>IF(OR(BO286=リスト!$B$3,BO286=リスト!$B$5,BO286=""),"",2)</f>
        <v/>
      </c>
      <c r="BB286" s="195" t="str">
        <f>IFERROR(IF(OR(BO286=リスト!$B$3,BO286=リスト!$B$5,BO286=""),"",V286*U286+(R286-U286)/2*(W286-Z286)),"")</f>
        <v/>
      </c>
      <c r="BC286" s="195" t="str">
        <f>IF(OR(BO286=リスト!$B$3,BO286=リスト!$B$5,BO286=""),"",40)</f>
        <v/>
      </c>
      <c r="BD286" s="195" t="str">
        <f t="shared" si="228"/>
        <v/>
      </c>
      <c r="BE286" s="195" t="str">
        <f t="shared" si="229"/>
        <v/>
      </c>
      <c r="BF286" s="195" t="str">
        <f t="shared" si="230"/>
        <v/>
      </c>
      <c r="BG286" s="195" t="str">
        <f>IF(OR(BO286=リスト!$B$3,BO286=リスト!$B$5,BO286=""),"",0.6)</f>
        <v/>
      </c>
      <c r="BH286" s="201" t="str">
        <f>IF(OR(BO286=リスト!$B$3,BO286=リスト!$B$5,BO286=""),"",AG286)</f>
        <v/>
      </c>
      <c r="BI286" s="195" t="str">
        <f>IF(OR(BO286=リスト!$B$3,BO286=リスト!$B$5,BO286=""),"",AM286)</f>
        <v/>
      </c>
      <c r="BJ286" s="195" t="str">
        <f>IF(OR(BO286=リスト!$B$3,BO286=リスト!$B$5,BO286=""),"",AN286)</f>
        <v/>
      </c>
      <c r="BK286" s="202" t="str">
        <f>IFERROR(IF(BM286=リスト!$C$2,(1-3.142*(E286/(2*(E286+1)))^2)*(R286-(1-AG286*V286/(Z286+AG286*BG286*(W286-Z286)))*U286-(AN286+AM286)/(3.142*(Z286+AG286*BG286*(W286-Z286)))*(2/E286)^2)*100,(AW286*(BV286-BX286)*100)),"")</f>
        <v/>
      </c>
      <c r="BL286" s="202" t="str">
        <f>IFERROR(IF(BM286=リスト!$C$2,(1-3.142*(E286/(2*(E286+1)))^2)*(R286-(1-AG286*V286/(Z286+AG286*BG286*(W286-Z286)))*U286-(AN286+BF286+AM286)/(3.142*(Z286+AG286*BG286*(W286-Z286)))*(2/E286)^2)*100,(AW286*(BV286-BW286)*100)),"")</f>
        <v/>
      </c>
      <c r="BM286" s="193" t="str">
        <f>IF(OR(BO286=リスト!$B$3,BO286=リスト!$B$5),"",AU286)</f>
        <v/>
      </c>
      <c r="BN286" s="196" t="str">
        <f>IF(OR(BO286=リスト!$B$3,BO286=リスト!$B$5),"",AF286)</f>
        <v/>
      </c>
      <c r="BO286" s="193" t="str">
        <f t="shared" si="231"/>
        <v/>
      </c>
      <c r="BP286" s="193" t="str">
        <f>IF(OR(BO286=リスト!$B$3,BO286=リスト!$B$5,BO286=""),"",IF(許容浮上量+1&lt;=BK286,リスト!$F$2,リスト!$F$3))</f>
        <v/>
      </c>
      <c r="BQ286" s="202" t="str">
        <f>IF(OR(BO286=リスト!$B$3,BO286=リスト!$B$5,BO286=""),"",20)</f>
        <v/>
      </c>
      <c r="BR286" s="195" t="str">
        <f t="shared" si="232"/>
        <v/>
      </c>
      <c r="BS286" s="195" t="str">
        <f t="shared" si="233"/>
        <v/>
      </c>
      <c r="BT286" s="198" t="str">
        <f t="shared" si="234"/>
        <v/>
      </c>
      <c r="BU286" s="198" t="str">
        <f t="shared" si="235"/>
        <v/>
      </c>
      <c r="BV286" s="198" t="str">
        <f t="shared" si="200"/>
        <v/>
      </c>
      <c r="BW286" s="198" t="str">
        <f t="shared" si="201"/>
        <v/>
      </c>
      <c r="BX286" s="205" t="str">
        <f t="shared" si="202"/>
        <v/>
      </c>
      <c r="BY286" s="206" t="str">
        <f>IFERROR(IF(CC286=リスト!$C$2,(CH286-BZ286/(100*CG286))/CI286*CJ286-AN286-AM286,(CH286-BZ286/(100*AW286))/CI286*CJ286-AN286-AM286),"")</f>
        <v/>
      </c>
      <c r="BZ286" s="196" t="str">
        <f>IF(OR(CE286=リスト!$B$3,CE286=リスト!$B$5,CF286=リスト!$F$3,CE286=""),"",許容浮上量)</f>
        <v/>
      </c>
      <c r="CA286" s="198" t="str">
        <f>IF(OR(CE286=リスト!$B$3,CE286=リスト!$B$5,CF286=リスト!$F$3,CE286=""),"",CK286)</f>
        <v/>
      </c>
      <c r="CB286" s="196" t="str">
        <f t="shared" si="236"/>
        <v/>
      </c>
      <c r="CC286" s="193" t="str">
        <f>IF(OR(CE286=リスト!$B$3,CE286=リスト!$B$5,CF286=リスト!$F$3,CE286=""),"",BM286)</f>
        <v/>
      </c>
      <c r="CD286" s="196" t="str">
        <f>IF(OR(CE286=リスト!$B$3,CE286=リスト!$B$5,CF286=リスト!$F$3,CE286=""),"",AH286)</f>
        <v/>
      </c>
      <c r="CE286" s="193" t="str">
        <f t="shared" si="181"/>
        <v/>
      </c>
      <c r="CF286" s="193" t="str">
        <f t="shared" si="182"/>
        <v/>
      </c>
      <c r="CG286" s="198" t="str">
        <f t="shared" si="237"/>
        <v/>
      </c>
      <c r="CH286" s="198" t="str">
        <f t="shared" si="238"/>
        <v/>
      </c>
      <c r="CI286" s="198" t="str">
        <f t="shared" si="239"/>
        <v/>
      </c>
      <c r="CJ286" s="198" t="str">
        <f t="shared" si="207"/>
        <v/>
      </c>
      <c r="CK286" s="205" t="str">
        <f t="shared" si="240"/>
        <v/>
      </c>
      <c r="CL286" s="204" t="str">
        <f>IF(AND(CE286=リスト!$B$4,CF286=リスト!$F$2),リスト!$B$3,CE286)</f>
        <v/>
      </c>
      <c r="CM286" s="193" t="str">
        <f>IF(CL286=リスト!$B$3,"",IF(CL286=リスト!$B$5,"("&amp;リスト!$F$3&amp;")",CF286))</f>
        <v/>
      </c>
      <c r="CN286" s="196" t="str">
        <f>IF(CL286=リスト!$B$3,"",AF286)</f>
        <v/>
      </c>
      <c r="CO286" s="196" t="str">
        <f>IF(OR(CL286=リスト!$B$3,CL286=リスト!$B$5,CL286=リスト!$B$4),"",CD286)</f>
        <v/>
      </c>
      <c r="CP286" s="196" t="str">
        <f>IF(OR(CL286=リスト!$B$3,CL286=リスト!$B$5),"",IF(CB286&lt;40,40,CB286))</f>
        <v/>
      </c>
      <c r="CQ286" s="203" t="str">
        <f>IF(CL286=リスト!$B$5,リスト!$G$2,"")</f>
        <v/>
      </c>
    </row>
    <row r="287" spans="2:95" ht="26.25" customHeight="1">
      <c r="B287" s="257">
        <v>224</v>
      </c>
      <c r="C287" s="258"/>
      <c r="D287" s="259"/>
      <c r="E287" s="260"/>
      <c r="F287" s="260"/>
      <c r="G287" s="247" t="str">
        <f>IF(AE287=リスト!$C$2,"－",IF(AE287=リスト!$C$3,1.05,""))</f>
        <v/>
      </c>
      <c r="H287" s="260"/>
      <c r="I287" s="260"/>
      <c r="J287" s="260"/>
      <c r="K287" s="260"/>
      <c r="L287" s="260"/>
      <c r="M287" s="260"/>
      <c r="N287" s="260"/>
      <c r="O287" s="260"/>
      <c r="P287" s="260"/>
      <c r="Q287" s="260"/>
      <c r="R287" s="261">
        <f t="shared" si="209"/>
        <v>0</v>
      </c>
      <c r="S287" s="262" t="str">
        <f t="shared" si="210"/>
        <v/>
      </c>
      <c r="T287" s="262"/>
      <c r="U287" s="262"/>
      <c r="V287" s="259" t="str">
        <f t="shared" si="211"/>
        <v/>
      </c>
      <c r="W287" s="259" t="str">
        <f t="shared" si="212"/>
        <v/>
      </c>
      <c r="X287" s="259" t="str">
        <f t="shared" si="213"/>
        <v/>
      </c>
      <c r="Y287" s="259" t="str">
        <f t="shared" si="214"/>
        <v/>
      </c>
      <c r="Z287" s="249" t="str">
        <f t="shared" si="215"/>
        <v/>
      </c>
      <c r="AA287" s="250" t="str">
        <f t="shared" si="216"/>
        <v/>
      </c>
      <c r="AB287" s="250" t="str">
        <f t="shared" si="217"/>
        <v/>
      </c>
      <c r="AC287" s="251" t="str">
        <f t="shared" si="218"/>
        <v/>
      </c>
      <c r="AD287" s="252" t="str">
        <f>IF(OR(C287="",D287=""),"",IF(OR(10&lt;=S287,2.2&lt;F287),リスト!$B$3,IF(OR(D287=リスト!$A$2,F287&lt;0.9,S287&lt;=1.5),リスト!$B$4,リスト!$B$2)))</f>
        <v/>
      </c>
      <c r="AE287" s="263" t="str">
        <f>IF(OR(C287="",AD287=""),"",IF(N287="",リスト!$C$2,リスト!$C$3))</f>
        <v/>
      </c>
      <c r="AF287" s="254" t="str">
        <f>IF(OR(C287="",AD287=""),"",IF(D287&lt;=リスト!$A$5,リスト!$D$2,IF(D287=リスト!$A$6,リスト!$D$3,IF(D287=リスト!$A$7,リスト!$D$4,""))))</f>
        <v/>
      </c>
      <c r="AG287" s="255" t="str" cm="1">
        <f t="array" ref="AG287">IFERROR(INDEX(加味率リスト!$A$2:$J$25,MATCH(D287&amp;AF287,加味率リスト!$A$2:$A$25&amp;加味率リスト!$B$2:$B$25,0),10),"")</f>
        <v/>
      </c>
      <c r="AH287" s="264" t="str">
        <f>IF(S287="","",IF(S287&lt;3,リスト!$E$3,IF(S287&lt;5,リスト!$E$4,IF(S287&lt;7,リスト!$E$5,リスト!$E$6))))</f>
        <v/>
      </c>
      <c r="AI287" s="192" t="str">
        <f t="shared" si="178"/>
        <v/>
      </c>
      <c r="AJ287" s="193" t="str">
        <f t="shared" si="179"/>
        <v/>
      </c>
      <c r="AK287" s="141" t="str">
        <f t="shared" si="180"/>
        <v/>
      </c>
      <c r="AL287" s="194" t="str">
        <f>IFERROR(IF(AD287="","",IF(AE287=リスト!$C$2,"－",ROUND((3.142/4*E287^2*(N287+K287+J287+I287+H287)-3.142/4*(0.82^2*H287+(0.82^2+G287^2)/2*J287+G287^2*K287+(G287^2+E287^2)/2*N287))*(U287*V287+(R287-U287)*W287)/R287,2))),"")</f>
        <v/>
      </c>
      <c r="AM287" s="195" t="str">
        <f>IFERROR(IF(AD287="","",IF(AE287=リスト!$C$2,T287,T287+AL287)),"")</f>
        <v/>
      </c>
      <c r="AN287" s="195" t="str">
        <f>IFERROR(IF(AD287="","",IF(AE287=リスト!$C$2,3.142*E287*U287*AA287*V287*U287/2*TAN(X287/180*3.142),3.142*G287*U287*AA287*V287*U287/2*TAN(X287/180*3.142))),"")</f>
        <v/>
      </c>
      <c r="AO287" s="196" t="str">
        <f t="shared" si="219"/>
        <v/>
      </c>
      <c r="AP287" s="196" t="str">
        <f>IFERROR(IF(AE287=リスト!$C$2,(1-3.142*(E287/((E287+1)*2))^2)*(R287-(1-V287/(Z287+AC287*(W287-Z287)))*U287-(AN287+AM287)/(3.142*(Z287+AC287*(W287-Z287)))*(2/E287)^2)*100,AW287*(AX287-AY287)*100),"")</f>
        <v/>
      </c>
      <c r="AQ287" s="197" t="str">
        <f t="shared" si="220"/>
        <v/>
      </c>
      <c r="AR287" s="195" t="str">
        <f t="shared" si="221"/>
        <v/>
      </c>
      <c r="AS287" s="195" t="str">
        <f t="shared" si="222"/>
        <v/>
      </c>
      <c r="AT287" s="195" t="str">
        <f t="shared" si="223"/>
        <v/>
      </c>
      <c r="AU287" s="193" t="str">
        <f t="shared" si="224"/>
        <v/>
      </c>
      <c r="AV287" s="193" t="str">
        <f>IF(OR(AD287=リスト!$B$3,AD287=リスト!$B$5,許容浮上量&lt;AP287),AD287,リスト!$B$5)</f>
        <v/>
      </c>
      <c r="AW287" s="198" t="str">
        <f t="shared" si="225"/>
        <v/>
      </c>
      <c r="AX287" s="199" t="str">
        <f t="shared" si="226"/>
        <v/>
      </c>
      <c r="AY287" s="205" t="str">
        <f t="shared" si="227"/>
        <v/>
      </c>
      <c r="AZ287" s="204" t="str">
        <f>IF(OR(BO287=リスト!$B$3,BO287=リスト!$B$5,BO287=""),"","10^-2")</f>
        <v/>
      </c>
      <c r="BA287" s="200" t="str">
        <f>IF(OR(BO287=リスト!$B$3,BO287=リスト!$B$5,BO287=""),"",2)</f>
        <v/>
      </c>
      <c r="BB287" s="195" t="str">
        <f>IFERROR(IF(OR(BO287=リスト!$B$3,BO287=リスト!$B$5,BO287=""),"",V287*U287+(R287-U287)/2*(W287-Z287)),"")</f>
        <v/>
      </c>
      <c r="BC287" s="195" t="str">
        <f>IF(OR(BO287=リスト!$B$3,BO287=リスト!$B$5,BO287=""),"",40)</f>
        <v/>
      </c>
      <c r="BD287" s="195" t="str">
        <f t="shared" si="228"/>
        <v/>
      </c>
      <c r="BE287" s="195" t="str">
        <f t="shared" si="229"/>
        <v/>
      </c>
      <c r="BF287" s="195" t="str">
        <f t="shared" si="230"/>
        <v/>
      </c>
      <c r="BG287" s="195" t="str">
        <f>IF(OR(BO287=リスト!$B$3,BO287=リスト!$B$5,BO287=""),"",0.6)</f>
        <v/>
      </c>
      <c r="BH287" s="201" t="str">
        <f>IF(OR(BO287=リスト!$B$3,BO287=リスト!$B$5,BO287=""),"",AG287)</f>
        <v/>
      </c>
      <c r="BI287" s="195" t="str">
        <f>IF(OR(BO287=リスト!$B$3,BO287=リスト!$B$5,BO287=""),"",AM287)</f>
        <v/>
      </c>
      <c r="BJ287" s="195" t="str">
        <f>IF(OR(BO287=リスト!$B$3,BO287=リスト!$B$5,BO287=""),"",AN287)</f>
        <v/>
      </c>
      <c r="BK287" s="202" t="str">
        <f>IFERROR(IF(BM287=リスト!$C$2,(1-3.142*(E287/(2*(E287+1)))^2)*(R287-(1-AG287*V287/(Z287+AG287*BG287*(W287-Z287)))*U287-(AN287+AM287)/(3.142*(Z287+AG287*BG287*(W287-Z287)))*(2/E287)^2)*100,(AW287*(BV287-BX287)*100)),"")</f>
        <v/>
      </c>
      <c r="BL287" s="202" t="str">
        <f>IFERROR(IF(BM287=リスト!$C$2,(1-3.142*(E287/(2*(E287+1)))^2)*(R287-(1-AG287*V287/(Z287+AG287*BG287*(W287-Z287)))*U287-(AN287+BF287+AM287)/(3.142*(Z287+AG287*BG287*(W287-Z287)))*(2/E287)^2)*100,(AW287*(BV287-BW287)*100)),"")</f>
        <v/>
      </c>
      <c r="BM287" s="193" t="str">
        <f>IF(OR(BO287=リスト!$B$3,BO287=リスト!$B$5),"",AU287)</f>
        <v/>
      </c>
      <c r="BN287" s="196" t="str">
        <f>IF(OR(BO287=リスト!$B$3,BO287=リスト!$B$5),"",AF287)</f>
        <v/>
      </c>
      <c r="BO287" s="193" t="str">
        <f t="shared" si="231"/>
        <v/>
      </c>
      <c r="BP287" s="193" t="str">
        <f>IF(OR(BO287=リスト!$B$3,BO287=リスト!$B$5,BO287=""),"",IF(許容浮上量+1&lt;=BK287,リスト!$F$2,リスト!$F$3))</f>
        <v/>
      </c>
      <c r="BQ287" s="202" t="str">
        <f>IF(OR(BO287=リスト!$B$3,BO287=リスト!$B$5,BO287=""),"",20)</f>
        <v/>
      </c>
      <c r="BR287" s="195" t="str">
        <f t="shared" si="232"/>
        <v/>
      </c>
      <c r="BS287" s="195" t="str">
        <f t="shared" si="233"/>
        <v/>
      </c>
      <c r="BT287" s="198" t="str">
        <f t="shared" si="234"/>
        <v/>
      </c>
      <c r="BU287" s="198" t="str">
        <f t="shared" si="235"/>
        <v/>
      </c>
      <c r="BV287" s="198" t="str">
        <f t="shared" si="200"/>
        <v/>
      </c>
      <c r="BW287" s="198" t="str">
        <f t="shared" si="201"/>
        <v/>
      </c>
      <c r="BX287" s="205" t="str">
        <f t="shared" si="202"/>
        <v/>
      </c>
      <c r="BY287" s="206" t="str">
        <f>IFERROR(IF(CC287=リスト!$C$2,(CH287-BZ287/(100*CG287))/CI287*CJ287-AN287-AM287,(CH287-BZ287/(100*AW287))/CI287*CJ287-AN287-AM287),"")</f>
        <v/>
      </c>
      <c r="BZ287" s="196" t="str">
        <f>IF(OR(CE287=リスト!$B$3,CE287=リスト!$B$5,CF287=リスト!$F$3,CE287=""),"",許容浮上量)</f>
        <v/>
      </c>
      <c r="CA287" s="198" t="str">
        <f>IF(OR(CE287=リスト!$B$3,CE287=リスト!$B$5,CF287=リスト!$F$3,CE287=""),"",CK287)</f>
        <v/>
      </c>
      <c r="CB287" s="196" t="str">
        <f t="shared" si="236"/>
        <v/>
      </c>
      <c r="CC287" s="193" t="str">
        <f>IF(OR(CE287=リスト!$B$3,CE287=リスト!$B$5,CF287=リスト!$F$3,CE287=""),"",BM287)</f>
        <v/>
      </c>
      <c r="CD287" s="196" t="str">
        <f>IF(OR(CE287=リスト!$B$3,CE287=リスト!$B$5,CF287=リスト!$F$3,CE287=""),"",AH287)</f>
        <v/>
      </c>
      <c r="CE287" s="193" t="str">
        <f t="shared" si="181"/>
        <v/>
      </c>
      <c r="CF287" s="193" t="str">
        <f t="shared" si="182"/>
        <v/>
      </c>
      <c r="CG287" s="198" t="str">
        <f t="shared" si="237"/>
        <v/>
      </c>
      <c r="CH287" s="198" t="str">
        <f t="shared" si="238"/>
        <v/>
      </c>
      <c r="CI287" s="198" t="str">
        <f t="shared" si="239"/>
        <v/>
      </c>
      <c r="CJ287" s="198" t="str">
        <f t="shared" si="207"/>
        <v/>
      </c>
      <c r="CK287" s="205" t="str">
        <f t="shared" si="240"/>
        <v/>
      </c>
      <c r="CL287" s="204" t="str">
        <f>IF(AND(CE287=リスト!$B$4,CF287=リスト!$F$2),リスト!$B$3,CE287)</f>
        <v/>
      </c>
      <c r="CM287" s="193" t="str">
        <f>IF(CL287=リスト!$B$3,"",IF(CL287=リスト!$B$5,"("&amp;リスト!$F$3&amp;")",CF287))</f>
        <v/>
      </c>
      <c r="CN287" s="196" t="str">
        <f>IF(CL287=リスト!$B$3,"",AF287)</f>
        <v/>
      </c>
      <c r="CO287" s="196" t="str">
        <f>IF(OR(CL287=リスト!$B$3,CL287=リスト!$B$5,CL287=リスト!$B$4),"",CD287)</f>
        <v/>
      </c>
      <c r="CP287" s="196" t="str">
        <f>IF(OR(CL287=リスト!$B$3,CL287=リスト!$B$5),"",IF(CB287&lt;40,40,CB287))</f>
        <v/>
      </c>
      <c r="CQ287" s="203" t="str">
        <f>IF(CL287=リスト!$B$5,リスト!$G$2,"")</f>
        <v/>
      </c>
    </row>
    <row r="288" spans="2:95" ht="26.25" customHeight="1">
      <c r="B288" s="243">
        <v>225</v>
      </c>
      <c r="C288" s="244"/>
      <c r="D288" s="245"/>
      <c r="E288" s="246"/>
      <c r="F288" s="246"/>
      <c r="G288" s="247" t="str">
        <f>IF(AE288=リスト!$C$2,"－",IF(AE288=リスト!$C$3,1.05,""))</f>
        <v/>
      </c>
      <c r="H288" s="246"/>
      <c r="I288" s="246"/>
      <c r="J288" s="246"/>
      <c r="K288" s="246"/>
      <c r="L288" s="246"/>
      <c r="M288" s="246"/>
      <c r="N288" s="246"/>
      <c r="O288" s="246"/>
      <c r="P288" s="246"/>
      <c r="Q288" s="246"/>
      <c r="R288" s="248">
        <f t="shared" si="209"/>
        <v>0</v>
      </c>
      <c r="S288" s="247" t="str">
        <f t="shared" si="210"/>
        <v/>
      </c>
      <c r="T288" s="247"/>
      <c r="U288" s="247"/>
      <c r="V288" s="245" t="str">
        <f t="shared" si="211"/>
        <v/>
      </c>
      <c r="W288" s="245" t="str">
        <f t="shared" si="212"/>
        <v/>
      </c>
      <c r="X288" s="245" t="str">
        <f t="shared" si="213"/>
        <v/>
      </c>
      <c r="Y288" s="245" t="str">
        <f t="shared" si="214"/>
        <v/>
      </c>
      <c r="Z288" s="249" t="str">
        <f t="shared" si="215"/>
        <v/>
      </c>
      <c r="AA288" s="250" t="str">
        <f t="shared" si="216"/>
        <v/>
      </c>
      <c r="AB288" s="250" t="str">
        <f t="shared" si="217"/>
        <v/>
      </c>
      <c r="AC288" s="251" t="str">
        <f t="shared" si="218"/>
        <v/>
      </c>
      <c r="AD288" s="252" t="str">
        <f>IF(OR(C288="",D288=""),"",IF(OR(10&lt;=S288,2.2&lt;F288),リスト!$B$3,IF(OR(D288=リスト!$A$2,F288&lt;0.9,S288&lt;=1.5),リスト!$B$4,リスト!$B$2)))</f>
        <v/>
      </c>
      <c r="AE288" s="253" t="str">
        <f>IF(OR(C288="",AD288=""),"",IF(N288="",リスト!$C$2,リスト!$C$3))</f>
        <v/>
      </c>
      <c r="AF288" s="254" t="str">
        <f>IF(OR(C288="",AD288=""),"",IF(D288&lt;=リスト!$A$5,リスト!$D$2,IF(D288=リスト!$A$6,リスト!$D$3,IF(D288=リスト!$A$7,リスト!$D$4,""))))</f>
        <v/>
      </c>
      <c r="AG288" s="255" t="str" cm="1">
        <f t="array" ref="AG288">IFERROR(INDEX(加味率リスト!$A$2:$J$25,MATCH(D288&amp;AF288,加味率リスト!$A$2:$A$25&amp;加味率リスト!$B$2:$B$25,0),10),"")</f>
        <v/>
      </c>
      <c r="AH288" s="256" t="str">
        <f>IF(S288="","",IF(S288&lt;3,リスト!$E$3,IF(S288&lt;5,リスト!$E$4,IF(S288&lt;7,リスト!$E$5,リスト!$E$6))))</f>
        <v/>
      </c>
      <c r="AI288" s="192" t="str">
        <f t="shared" si="178"/>
        <v/>
      </c>
      <c r="AJ288" s="193" t="str">
        <f t="shared" si="179"/>
        <v/>
      </c>
      <c r="AK288" s="141" t="str">
        <f t="shared" si="180"/>
        <v/>
      </c>
      <c r="AL288" s="194" t="str">
        <f>IFERROR(IF(AD288="","",IF(AE288=リスト!$C$2,"－",ROUND((3.142/4*E288^2*(N288+K288+J288+I288+H288)-3.142/4*(0.82^2*H288+(0.82^2+G288^2)/2*J288+G288^2*K288+(G288^2+E288^2)/2*N288))*(U288*V288+(R288-U288)*W288)/R288,2))),"")</f>
        <v/>
      </c>
      <c r="AM288" s="195" t="str">
        <f>IFERROR(IF(AD288="","",IF(AE288=リスト!$C$2,T288,T288+AL288)),"")</f>
        <v/>
      </c>
      <c r="AN288" s="195" t="str">
        <f>IFERROR(IF(AD288="","",IF(AE288=リスト!$C$2,3.142*E288*U288*AA288*V288*U288/2*TAN(X288/180*3.142),3.142*G288*U288*AA288*V288*U288/2*TAN(X288/180*3.142))),"")</f>
        <v/>
      </c>
      <c r="AO288" s="196" t="str">
        <f t="shared" si="219"/>
        <v/>
      </c>
      <c r="AP288" s="196" t="str">
        <f>IFERROR(IF(AE288=リスト!$C$2,(1-3.142*(E288/((E288+1)*2))^2)*(R288-(1-V288/(Z288+AC288*(W288-Z288)))*U288-(AN288+AM288)/(3.142*(Z288+AC288*(W288-Z288)))*(2/E288)^2)*100,AW288*(AX288-AY288)*100),"")</f>
        <v/>
      </c>
      <c r="AQ288" s="197" t="str">
        <f t="shared" si="220"/>
        <v/>
      </c>
      <c r="AR288" s="195" t="str">
        <f t="shared" si="221"/>
        <v/>
      </c>
      <c r="AS288" s="195" t="str">
        <f t="shared" si="222"/>
        <v/>
      </c>
      <c r="AT288" s="195" t="str">
        <f t="shared" si="223"/>
        <v/>
      </c>
      <c r="AU288" s="193" t="str">
        <f t="shared" si="224"/>
        <v/>
      </c>
      <c r="AV288" s="193" t="str">
        <f>IF(OR(AD288=リスト!$B$3,AD288=リスト!$B$5,許容浮上量&lt;AP288),AD288,リスト!$B$5)</f>
        <v/>
      </c>
      <c r="AW288" s="198" t="str">
        <f t="shared" si="225"/>
        <v/>
      </c>
      <c r="AX288" s="199" t="str">
        <f t="shared" si="226"/>
        <v/>
      </c>
      <c r="AY288" s="205" t="str">
        <f t="shared" si="227"/>
        <v/>
      </c>
      <c r="AZ288" s="204" t="str">
        <f>IF(OR(BO288=リスト!$B$3,BO288=リスト!$B$5,BO288=""),"","10^-2")</f>
        <v/>
      </c>
      <c r="BA288" s="200" t="str">
        <f>IF(OR(BO288=リスト!$B$3,BO288=リスト!$B$5,BO288=""),"",2)</f>
        <v/>
      </c>
      <c r="BB288" s="195" t="str">
        <f>IFERROR(IF(OR(BO288=リスト!$B$3,BO288=リスト!$B$5,BO288=""),"",V288*U288+(R288-U288)/2*(W288-Z288)),"")</f>
        <v/>
      </c>
      <c r="BC288" s="195" t="str">
        <f>IF(OR(BO288=リスト!$B$3,BO288=リスト!$B$5,BO288=""),"",40)</f>
        <v/>
      </c>
      <c r="BD288" s="195" t="str">
        <f t="shared" si="228"/>
        <v/>
      </c>
      <c r="BE288" s="195" t="str">
        <f t="shared" si="229"/>
        <v/>
      </c>
      <c r="BF288" s="195" t="str">
        <f t="shared" si="230"/>
        <v/>
      </c>
      <c r="BG288" s="195" t="str">
        <f>IF(OR(BO288=リスト!$B$3,BO288=リスト!$B$5,BO288=""),"",0.6)</f>
        <v/>
      </c>
      <c r="BH288" s="201" t="str">
        <f>IF(OR(BO288=リスト!$B$3,BO288=リスト!$B$5,BO288=""),"",AG288)</f>
        <v/>
      </c>
      <c r="BI288" s="195" t="str">
        <f>IF(OR(BO288=リスト!$B$3,BO288=リスト!$B$5,BO288=""),"",AM288)</f>
        <v/>
      </c>
      <c r="BJ288" s="195" t="str">
        <f>IF(OR(BO288=リスト!$B$3,BO288=リスト!$B$5,BO288=""),"",AN288)</f>
        <v/>
      </c>
      <c r="BK288" s="202" t="str">
        <f>IFERROR(IF(BM288=リスト!$C$2,(1-3.142*(E288/(2*(E288+1)))^2)*(R288-(1-AG288*V288/(Z288+AG288*BG288*(W288-Z288)))*U288-(AN288+AM288)/(3.142*(Z288+AG288*BG288*(W288-Z288)))*(2/E288)^2)*100,(AW288*(BV288-BX288)*100)),"")</f>
        <v/>
      </c>
      <c r="BL288" s="202" t="str">
        <f>IFERROR(IF(BM288=リスト!$C$2,(1-3.142*(E288/(2*(E288+1)))^2)*(R288-(1-AG288*V288/(Z288+AG288*BG288*(W288-Z288)))*U288-(AN288+BF288+AM288)/(3.142*(Z288+AG288*BG288*(W288-Z288)))*(2/E288)^2)*100,(AW288*(BV288-BW288)*100)),"")</f>
        <v/>
      </c>
      <c r="BM288" s="193" t="str">
        <f>IF(OR(BO288=リスト!$B$3,BO288=リスト!$B$5),"",AU288)</f>
        <v/>
      </c>
      <c r="BN288" s="196" t="str">
        <f>IF(OR(BO288=リスト!$B$3,BO288=リスト!$B$5),"",AF288)</f>
        <v/>
      </c>
      <c r="BO288" s="193" t="str">
        <f t="shared" si="231"/>
        <v/>
      </c>
      <c r="BP288" s="193" t="str">
        <f>IF(OR(BO288=リスト!$B$3,BO288=リスト!$B$5,BO288=""),"",IF(許容浮上量+1&lt;=BK288,リスト!$F$2,リスト!$F$3))</f>
        <v/>
      </c>
      <c r="BQ288" s="202" t="str">
        <f>IF(OR(BO288=リスト!$B$3,BO288=リスト!$B$5,BO288=""),"",20)</f>
        <v/>
      </c>
      <c r="BR288" s="195" t="str">
        <f t="shared" si="232"/>
        <v/>
      </c>
      <c r="BS288" s="195" t="str">
        <f t="shared" si="233"/>
        <v/>
      </c>
      <c r="BT288" s="198" t="str">
        <f t="shared" si="234"/>
        <v/>
      </c>
      <c r="BU288" s="198" t="str">
        <f t="shared" si="235"/>
        <v/>
      </c>
      <c r="BV288" s="198" t="str">
        <f t="shared" si="200"/>
        <v/>
      </c>
      <c r="BW288" s="198" t="str">
        <f t="shared" si="201"/>
        <v/>
      </c>
      <c r="BX288" s="205" t="str">
        <f t="shared" si="202"/>
        <v/>
      </c>
      <c r="BY288" s="206" t="str">
        <f>IFERROR(IF(CC288=リスト!$C$2,(CH288-BZ288/(100*CG288))/CI288*CJ288-AN288-AM288,(CH288-BZ288/(100*AW288))/CI288*CJ288-AN288-AM288),"")</f>
        <v/>
      </c>
      <c r="BZ288" s="196" t="str">
        <f>IF(OR(CE288=リスト!$B$3,CE288=リスト!$B$5,CF288=リスト!$F$3,CE288=""),"",許容浮上量)</f>
        <v/>
      </c>
      <c r="CA288" s="198" t="str">
        <f>IF(OR(CE288=リスト!$B$3,CE288=リスト!$B$5,CF288=リスト!$F$3,CE288=""),"",CK288)</f>
        <v/>
      </c>
      <c r="CB288" s="196" t="str">
        <f t="shared" si="236"/>
        <v/>
      </c>
      <c r="CC288" s="193" t="str">
        <f>IF(OR(CE288=リスト!$B$3,CE288=リスト!$B$5,CF288=リスト!$F$3,CE288=""),"",BM288)</f>
        <v/>
      </c>
      <c r="CD288" s="196" t="str">
        <f>IF(OR(CE288=リスト!$B$3,CE288=リスト!$B$5,CF288=リスト!$F$3,CE288=""),"",AH288)</f>
        <v/>
      </c>
      <c r="CE288" s="193" t="str">
        <f t="shared" si="181"/>
        <v/>
      </c>
      <c r="CF288" s="193" t="str">
        <f t="shared" si="182"/>
        <v/>
      </c>
      <c r="CG288" s="198" t="str">
        <f t="shared" si="237"/>
        <v/>
      </c>
      <c r="CH288" s="198" t="str">
        <f t="shared" si="238"/>
        <v/>
      </c>
      <c r="CI288" s="198" t="str">
        <f t="shared" si="239"/>
        <v/>
      </c>
      <c r="CJ288" s="198" t="str">
        <f t="shared" si="207"/>
        <v/>
      </c>
      <c r="CK288" s="205" t="str">
        <f t="shared" si="240"/>
        <v/>
      </c>
      <c r="CL288" s="204" t="str">
        <f>IF(AND(CE288=リスト!$B$4,CF288=リスト!$F$2),リスト!$B$3,CE288)</f>
        <v/>
      </c>
      <c r="CM288" s="193" t="str">
        <f>IF(CL288=リスト!$B$3,"",IF(CL288=リスト!$B$5,"("&amp;リスト!$F$3&amp;")",CF288))</f>
        <v/>
      </c>
      <c r="CN288" s="196" t="str">
        <f>IF(CL288=リスト!$B$3,"",AF288)</f>
        <v/>
      </c>
      <c r="CO288" s="196" t="str">
        <f>IF(OR(CL288=リスト!$B$3,CL288=リスト!$B$5,CL288=リスト!$B$4),"",CD288)</f>
        <v/>
      </c>
      <c r="CP288" s="196" t="str">
        <f>IF(OR(CL288=リスト!$B$3,CL288=リスト!$B$5),"",IF(CB288&lt;40,40,CB288))</f>
        <v/>
      </c>
      <c r="CQ288" s="203" t="str">
        <f>IF(CL288=リスト!$B$5,リスト!$G$2,"")</f>
        <v/>
      </c>
    </row>
    <row r="289" spans="2:95" ht="26.25" customHeight="1">
      <c r="B289" s="257">
        <v>226</v>
      </c>
      <c r="C289" s="258"/>
      <c r="D289" s="259"/>
      <c r="E289" s="260"/>
      <c r="F289" s="260"/>
      <c r="G289" s="247" t="str">
        <f>IF(AE289=リスト!$C$2,"－",IF(AE289=リスト!$C$3,1.05,""))</f>
        <v/>
      </c>
      <c r="H289" s="260"/>
      <c r="I289" s="260"/>
      <c r="J289" s="260"/>
      <c r="K289" s="260"/>
      <c r="L289" s="260"/>
      <c r="M289" s="260"/>
      <c r="N289" s="260"/>
      <c r="O289" s="260"/>
      <c r="P289" s="260"/>
      <c r="Q289" s="260"/>
      <c r="R289" s="261">
        <f t="shared" si="209"/>
        <v>0</v>
      </c>
      <c r="S289" s="262" t="str">
        <f t="shared" si="210"/>
        <v/>
      </c>
      <c r="T289" s="262"/>
      <c r="U289" s="262"/>
      <c r="V289" s="259" t="str">
        <f t="shared" si="211"/>
        <v/>
      </c>
      <c r="W289" s="259" t="str">
        <f t="shared" si="212"/>
        <v/>
      </c>
      <c r="X289" s="259" t="str">
        <f t="shared" si="213"/>
        <v/>
      </c>
      <c r="Y289" s="259" t="str">
        <f t="shared" si="214"/>
        <v/>
      </c>
      <c r="Z289" s="249" t="str">
        <f t="shared" si="215"/>
        <v/>
      </c>
      <c r="AA289" s="250" t="str">
        <f t="shared" si="216"/>
        <v/>
      </c>
      <c r="AB289" s="250" t="str">
        <f t="shared" si="217"/>
        <v/>
      </c>
      <c r="AC289" s="251" t="str">
        <f t="shared" si="218"/>
        <v/>
      </c>
      <c r="AD289" s="252" t="str">
        <f>IF(OR(C289="",D289=""),"",IF(OR(10&lt;=S289,2.2&lt;F289),リスト!$B$3,IF(OR(D289=リスト!$A$2,F289&lt;0.9,S289&lt;=1.5),リスト!$B$4,リスト!$B$2)))</f>
        <v/>
      </c>
      <c r="AE289" s="263" t="str">
        <f>IF(OR(C289="",AD289=""),"",IF(N289="",リスト!$C$2,リスト!$C$3))</f>
        <v/>
      </c>
      <c r="AF289" s="254" t="str">
        <f>IF(OR(C289="",AD289=""),"",IF(D289&lt;=リスト!$A$5,リスト!$D$2,IF(D289=リスト!$A$6,リスト!$D$3,IF(D289=リスト!$A$7,リスト!$D$4,""))))</f>
        <v/>
      </c>
      <c r="AG289" s="255" t="str" cm="1">
        <f t="array" ref="AG289">IFERROR(INDEX(加味率リスト!$A$2:$J$25,MATCH(D289&amp;AF289,加味率リスト!$A$2:$A$25&amp;加味率リスト!$B$2:$B$25,0),10),"")</f>
        <v/>
      </c>
      <c r="AH289" s="264" t="str">
        <f>IF(S289="","",IF(S289&lt;3,リスト!$E$3,IF(S289&lt;5,リスト!$E$4,IF(S289&lt;7,リスト!$E$5,リスト!$E$6))))</f>
        <v/>
      </c>
      <c r="AI289" s="192" t="str">
        <f t="shared" si="178"/>
        <v/>
      </c>
      <c r="AJ289" s="193" t="str">
        <f t="shared" si="179"/>
        <v/>
      </c>
      <c r="AK289" s="141" t="str">
        <f t="shared" si="180"/>
        <v/>
      </c>
      <c r="AL289" s="194" t="str">
        <f>IFERROR(IF(AD289="","",IF(AE289=リスト!$C$2,"－",ROUND((3.142/4*E289^2*(N289+K289+J289+I289+H289)-3.142/4*(0.82^2*H289+(0.82^2+G289^2)/2*J289+G289^2*K289+(G289^2+E289^2)/2*N289))*(U289*V289+(R289-U289)*W289)/R289,2))),"")</f>
        <v/>
      </c>
      <c r="AM289" s="195" t="str">
        <f>IFERROR(IF(AD289="","",IF(AE289=リスト!$C$2,T289,T289+AL289)),"")</f>
        <v/>
      </c>
      <c r="AN289" s="195" t="str">
        <f>IFERROR(IF(AD289="","",IF(AE289=リスト!$C$2,3.142*E289*U289*AA289*V289*U289/2*TAN(X289/180*3.142),3.142*G289*U289*AA289*V289*U289/2*TAN(X289/180*3.142))),"")</f>
        <v/>
      </c>
      <c r="AO289" s="196" t="str">
        <f t="shared" si="219"/>
        <v/>
      </c>
      <c r="AP289" s="196" t="str">
        <f>IFERROR(IF(AE289=リスト!$C$2,(1-3.142*(E289/((E289+1)*2))^2)*(R289-(1-V289/(Z289+AC289*(W289-Z289)))*U289-(AN289+AM289)/(3.142*(Z289+AC289*(W289-Z289)))*(2/E289)^2)*100,AW289*(AX289-AY289)*100),"")</f>
        <v/>
      </c>
      <c r="AQ289" s="197" t="str">
        <f t="shared" si="220"/>
        <v/>
      </c>
      <c r="AR289" s="195" t="str">
        <f t="shared" si="221"/>
        <v/>
      </c>
      <c r="AS289" s="195" t="str">
        <f t="shared" si="222"/>
        <v/>
      </c>
      <c r="AT289" s="195" t="str">
        <f t="shared" si="223"/>
        <v/>
      </c>
      <c r="AU289" s="193" t="str">
        <f t="shared" si="224"/>
        <v/>
      </c>
      <c r="AV289" s="193" t="str">
        <f>IF(OR(AD289=リスト!$B$3,AD289=リスト!$B$5,許容浮上量&lt;AP289),AD289,リスト!$B$5)</f>
        <v/>
      </c>
      <c r="AW289" s="198" t="str">
        <f t="shared" si="225"/>
        <v/>
      </c>
      <c r="AX289" s="199" t="str">
        <f t="shared" si="226"/>
        <v/>
      </c>
      <c r="AY289" s="205" t="str">
        <f t="shared" si="227"/>
        <v/>
      </c>
      <c r="AZ289" s="204" t="str">
        <f>IF(OR(BO289=リスト!$B$3,BO289=リスト!$B$5,BO289=""),"","10^-2")</f>
        <v/>
      </c>
      <c r="BA289" s="200" t="str">
        <f>IF(OR(BO289=リスト!$B$3,BO289=リスト!$B$5,BO289=""),"",2)</f>
        <v/>
      </c>
      <c r="BB289" s="195" t="str">
        <f>IFERROR(IF(OR(BO289=リスト!$B$3,BO289=リスト!$B$5,BO289=""),"",V289*U289+(R289-U289)/2*(W289-Z289)),"")</f>
        <v/>
      </c>
      <c r="BC289" s="195" t="str">
        <f>IF(OR(BO289=リスト!$B$3,BO289=リスト!$B$5,BO289=""),"",40)</f>
        <v/>
      </c>
      <c r="BD289" s="195" t="str">
        <f t="shared" si="228"/>
        <v/>
      </c>
      <c r="BE289" s="195" t="str">
        <f t="shared" si="229"/>
        <v/>
      </c>
      <c r="BF289" s="195" t="str">
        <f t="shared" si="230"/>
        <v/>
      </c>
      <c r="BG289" s="195" t="str">
        <f>IF(OR(BO289=リスト!$B$3,BO289=リスト!$B$5,BO289=""),"",0.6)</f>
        <v/>
      </c>
      <c r="BH289" s="201" t="str">
        <f>IF(OR(BO289=リスト!$B$3,BO289=リスト!$B$5,BO289=""),"",AG289)</f>
        <v/>
      </c>
      <c r="BI289" s="195" t="str">
        <f>IF(OR(BO289=リスト!$B$3,BO289=リスト!$B$5,BO289=""),"",AM289)</f>
        <v/>
      </c>
      <c r="BJ289" s="195" t="str">
        <f>IF(OR(BO289=リスト!$B$3,BO289=リスト!$B$5,BO289=""),"",AN289)</f>
        <v/>
      </c>
      <c r="BK289" s="202" t="str">
        <f>IFERROR(IF(BM289=リスト!$C$2,(1-3.142*(E289/(2*(E289+1)))^2)*(R289-(1-AG289*V289/(Z289+AG289*BG289*(W289-Z289)))*U289-(AN289+AM289)/(3.142*(Z289+AG289*BG289*(W289-Z289)))*(2/E289)^2)*100,(AW289*(BV289-BX289)*100)),"")</f>
        <v/>
      </c>
      <c r="BL289" s="202" t="str">
        <f>IFERROR(IF(BM289=リスト!$C$2,(1-3.142*(E289/(2*(E289+1)))^2)*(R289-(1-AG289*V289/(Z289+AG289*BG289*(W289-Z289)))*U289-(AN289+BF289+AM289)/(3.142*(Z289+AG289*BG289*(W289-Z289)))*(2/E289)^2)*100,(AW289*(BV289-BW289)*100)),"")</f>
        <v/>
      </c>
      <c r="BM289" s="193" t="str">
        <f>IF(OR(BO289=リスト!$B$3,BO289=リスト!$B$5),"",AU289)</f>
        <v/>
      </c>
      <c r="BN289" s="196" t="str">
        <f>IF(OR(BO289=リスト!$B$3,BO289=リスト!$B$5),"",AF289)</f>
        <v/>
      </c>
      <c r="BO289" s="193" t="str">
        <f t="shared" si="231"/>
        <v/>
      </c>
      <c r="BP289" s="193" t="str">
        <f>IF(OR(BO289=リスト!$B$3,BO289=リスト!$B$5,BO289=""),"",IF(許容浮上量+1&lt;=BK289,リスト!$F$2,リスト!$F$3))</f>
        <v/>
      </c>
      <c r="BQ289" s="202" t="str">
        <f>IF(OR(BO289=リスト!$B$3,BO289=リスト!$B$5,BO289=""),"",20)</f>
        <v/>
      </c>
      <c r="BR289" s="195" t="str">
        <f t="shared" si="232"/>
        <v/>
      </c>
      <c r="BS289" s="195" t="str">
        <f t="shared" si="233"/>
        <v/>
      </c>
      <c r="BT289" s="198" t="str">
        <f t="shared" si="234"/>
        <v/>
      </c>
      <c r="BU289" s="198" t="str">
        <f t="shared" si="235"/>
        <v/>
      </c>
      <c r="BV289" s="198" t="str">
        <f t="shared" si="200"/>
        <v/>
      </c>
      <c r="BW289" s="198" t="str">
        <f t="shared" si="201"/>
        <v/>
      </c>
      <c r="BX289" s="205" t="str">
        <f t="shared" si="202"/>
        <v/>
      </c>
      <c r="BY289" s="206" t="str">
        <f>IFERROR(IF(CC289=リスト!$C$2,(CH289-BZ289/(100*CG289))/CI289*CJ289-AN289-AM289,(CH289-BZ289/(100*AW289))/CI289*CJ289-AN289-AM289),"")</f>
        <v/>
      </c>
      <c r="BZ289" s="196" t="str">
        <f>IF(OR(CE289=リスト!$B$3,CE289=リスト!$B$5,CF289=リスト!$F$3,CE289=""),"",許容浮上量)</f>
        <v/>
      </c>
      <c r="CA289" s="198" t="str">
        <f>IF(OR(CE289=リスト!$B$3,CE289=リスト!$B$5,CF289=リスト!$F$3,CE289=""),"",CK289)</f>
        <v/>
      </c>
      <c r="CB289" s="196" t="str">
        <f t="shared" si="236"/>
        <v/>
      </c>
      <c r="CC289" s="193" t="str">
        <f>IF(OR(CE289=リスト!$B$3,CE289=リスト!$B$5,CF289=リスト!$F$3,CE289=""),"",BM289)</f>
        <v/>
      </c>
      <c r="CD289" s="196" t="str">
        <f>IF(OR(CE289=リスト!$B$3,CE289=リスト!$B$5,CF289=リスト!$F$3,CE289=""),"",AH289)</f>
        <v/>
      </c>
      <c r="CE289" s="193" t="str">
        <f t="shared" si="181"/>
        <v/>
      </c>
      <c r="CF289" s="193" t="str">
        <f t="shared" si="182"/>
        <v/>
      </c>
      <c r="CG289" s="198" t="str">
        <f t="shared" si="237"/>
        <v/>
      </c>
      <c r="CH289" s="198" t="str">
        <f t="shared" si="238"/>
        <v/>
      </c>
      <c r="CI289" s="198" t="str">
        <f t="shared" si="239"/>
        <v/>
      </c>
      <c r="CJ289" s="198" t="str">
        <f t="shared" si="207"/>
        <v/>
      </c>
      <c r="CK289" s="205" t="str">
        <f t="shared" si="240"/>
        <v/>
      </c>
      <c r="CL289" s="204" t="str">
        <f>IF(AND(CE289=リスト!$B$4,CF289=リスト!$F$2),リスト!$B$3,CE289)</f>
        <v/>
      </c>
      <c r="CM289" s="193" t="str">
        <f>IF(CL289=リスト!$B$3,"",IF(CL289=リスト!$B$5,"("&amp;リスト!$F$3&amp;")",CF289))</f>
        <v/>
      </c>
      <c r="CN289" s="196" t="str">
        <f>IF(CL289=リスト!$B$3,"",AF289)</f>
        <v/>
      </c>
      <c r="CO289" s="196" t="str">
        <f>IF(OR(CL289=リスト!$B$3,CL289=リスト!$B$5,CL289=リスト!$B$4),"",CD289)</f>
        <v/>
      </c>
      <c r="CP289" s="196" t="str">
        <f>IF(OR(CL289=リスト!$B$3,CL289=リスト!$B$5),"",IF(CB289&lt;40,40,CB289))</f>
        <v/>
      </c>
      <c r="CQ289" s="203" t="str">
        <f>IF(CL289=リスト!$B$5,リスト!$G$2,"")</f>
        <v/>
      </c>
    </row>
    <row r="290" spans="2:95" ht="26.25" customHeight="1">
      <c r="B290" s="243">
        <v>227</v>
      </c>
      <c r="C290" s="244"/>
      <c r="D290" s="245"/>
      <c r="E290" s="246"/>
      <c r="F290" s="246"/>
      <c r="G290" s="247" t="str">
        <f>IF(AE290=リスト!$C$2,"－",IF(AE290=リスト!$C$3,1.05,""))</f>
        <v/>
      </c>
      <c r="H290" s="246"/>
      <c r="I290" s="246"/>
      <c r="J290" s="246"/>
      <c r="K290" s="246"/>
      <c r="L290" s="246"/>
      <c r="M290" s="246"/>
      <c r="N290" s="246"/>
      <c r="O290" s="246"/>
      <c r="P290" s="246"/>
      <c r="Q290" s="246"/>
      <c r="R290" s="248">
        <f t="shared" si="209"/>
        <v>0</v>
      </c>
      <c r="S290" s="247" t="str">
        <f t="shared" si="210"/>
        <v/>
      </c>
      <c r="T290" s="247"/>
      <c r="U290" s="247"/>
      <c r="V290" s="245" t="str">
        <f t="shared" si="211"/>
        <v/>
      </c>
      <c r="W290" s="245" t="str">
        <f t="shared" si="212"/>
        <v/>
      </c>
      <c r="X290" s="245" t="str">
        <f t="shared" si="213"/>
        <v/>
      </c>
      <c r="Y290" s="245" t="str">
        <f t="shared" si="214"/>
        <v/>
      </c>
      <c r="Z290" s="249" t="str">
        <f t="shared" si="215"/>
        <v/>
      </c>
      <c r="AA290" s="250" t="str">
        <f t="shared" si="216"/>
        <v/>
      </c>
      <c r="AB290" s="250" t="str">
        <f t="shared" si="217"/>
        <v/>
      </c>
      <c r="AC290" s="251" t="str">
        <f t="shared" si="218"/>
        <v/>
      </c>
      <c r="AD290" s="252" t="str">
        <f>IF(OR(C290="",D290=""),"",IF(OR(10&lt;=S290,2.2&lt;F290),リスト!$B$3,IF(OR(D290=リスト!$A$2,F290&lt;0.9,S290&lt;=1.5),リスト!$B$4,リスト!$B$2)))</f>
        <v/>
      </c>
      <c r="AE290" s="253" t="str">
        <f>IF(OR(C290="",AD290=""),"",IF(N290="",リスト!$C$2,リスト!$C$3))</f>
        <v/>
      </c>
      <c r="AF290" s="254" t="str">
        <f>IF(OR(C290="",AD290=""),"",IF(D290&lt;=リスト!$A$5,リスト!$D$2,IF(D290=リスト!$A$6,リスト!$D$3,IF(D290=リスト!$A$7,リスト!$D$4,""))))</f>
        <v/>
      </c>
      <c r="AG290" s="255" t="str" cm="1">
        <f t="array" ref="AG290">IFERROR(INDEX(加味率リスト!$A$2:$J$25,MATCH(D290&amp;AF290,加味率リスト!$A$2:$A$25&amp;加味率リスト!$B$2:$B$25,0),10),"")</f>
        <v/>
      </c>
      <c r="AH290" s="256" t="str">
        <f>IF(S290="","",IF(S290&lt;3,リスト!$E$3,IF(S290&lt;5,リスト!$E$4,IF(S290&lt;7,リスト!$E$5,リスト!$E$6))))</f>
        <v/>
      </c>
      <c r="AI290" s="192" t="str">
        <f t="shared" si="178"/>
        <v/>
      </c>
      <c r="AJ290" s="193" t="str">
        <f t="shared" si="179"/>
        <v/>
      </c>
      <c r="AK290" s="141" t="str">
        <f t="shared" si="180"/>
        <v/>
      </c>
      <c r="AL290" s="194" t="str">
        <f>IFERROR(IF(AD290="","",IF(AE290=リスト!$C$2,"－",ROUND((3.142/4*E290^2*(N290+K290+J290+I290+H290)-3.142/4*(0.82^2*H290+(0.82^2+G290^2)/2*J290+G290^2*K290+(G290^2+E290^2)/2*N290))*(U290*V290+(R290-U290)*W290)/R290,2))),"")</f>
        <v/>
      </c>
      <c r="AM290" s="195" t="str">
        <f>IFERROR(IF(AD290="","",IF(AE290=リスト!$C$2,T290,T290+AL290)),"")</f>
        <v/>
      </c>
      <c r="AN290" s="195" t="str">
        <f>IFERROR(IF(AD290="","",IF(AE290=リスト!$C$2,3.142*E290*U290*AA290*V290*U290/2*TAN(X290/180*3.142),3.142*G290*U290*AA290*V290*U290/2*TAN(X290/180*3.142))),"")</f>
        <v/>
      </c>
      <c r="AO290" s="196" t="str">
        <f t="shared" si="219"/>
        <v/>
      </c>
      <c r="AP290" s="196" t="str">
        <f>IFERROR(IF(AE290=リスト!$C$2,(1-3.142*(E290/((E290+1)*2))^2)*(R290-(1-V290/(Z290+AC290*(W290-Z290)))*U290-(AN290+AM290)/(3.142*(Z290+AC290*(W290-Z290)))*(2/E290)^2)*100,AW290*(AX290-AY290)*100),"")</f>
        <v/>
      </c>
      <c r="AQ290" s="197" t="str">
        <f t="shared" si="220"/>
        <v/>
      </c>
      <c r="AR290" s="195" t="str">
        <f t="shared" si="221"/>
        <v/>
      </c>
      <c r="AS290" s="195" t="str">
        <f t="shared" si="222"/>
        <v/>
      </c>
      <c r="AT290" s="195" t="str">
        <f t="shared" si="223"/>
        <v/>
      </c>
      <c r="AU290" s="193" t="str">
        <f t="shared" si="224"/>
        <v/>
      </c>
      <c r="AV290" s="193" t="str">
        <f>IF(OR(AD290=リスト!$B$3,AD290=リスト!$B$5,許容浮上量&lt;AP290),AD290,リスト!$B$5)</f>
        <v/>
      </c>
      <c r="AW290" s="198" t="str">
        <f t="shared" si="225"/>
        <v/>
      </c>
      <c r="AX290" s="199" t="str">
        <f t="shared" si="226"/>
        <v/>
      </c>
      <c r="AY290" s="205" t="str">
        <f t="shared" si="227"/>
        <v/>
      </c>
      <c r="AZ290" s="204" t="str">
        <f>IF(OR(BO290=リスト!$B$3,BO290=リスト!$B$5,BO290=""),"","10^-2")</f>
        <v/>
      </c>
      <c r="BA290" s="200" t="str">
        <f>IF(OR(BO290=リスト!$B$3,BO290=リスト!$B$5,BO290=""),"",2)</f>
        <v/>
      </c>
      <c r="BB290" s="195" t="str">
        <f>IFERROR(IF(OR(BO290=リスト!$B$3,BO290=リスト!$B$5,BO290=""),"",V290*U290+(R290-U290)/2*(W290-Z290)),"")</f>
        <v/>
      </c>
      <c r="BC290" s="195" t="str">
        <f>IF(OR(BO290=リスト!$B$3,BO290=リスト!$B$5,BO290=""),"",40)</f>
        <v/>
      </c>
      <c r="BD290" s="195" t="str">
        <f t="shared" si="228"/>
        <v/>
      </c>
      <c r="BE290" s="195" t="str">
        <f t="shared" si="229"/>
        <v/>
      </c>
      <c r="BF290" s="195" t="str">
        <f t="shared" si="230"/>
        <v/>
      </c>
      <c r="BG290" s="195" t="str">
        <f>IF(OR(BO290=リスト!$B$3,BO290=リスト!$B$5,BO290=""),"",0.6)</f>
        <v/>
      </c>
      <c r="BH290" s="201" t="str">
        <f>IF(OR(BO290=リスト!$B$3,BO290=リスト!$B$5,BO290=""),"",AG290)</f>
        <v/>
      </c>
      <c r="BI290" s="195" t="str">
        <f>IF(OR(BO290=リスト!$B$3,BO290=リスト!$B$5,BO290=""),"",AM290)</f>
        <v/>
      </c>
      <c r="BJ290" s="195" t="str">
        <f>IF(OR(BO290=リスト!$B$3,BO290=リスト!$B$5,BO290=""),"",AN290)</f>
        <v/>
      </c>
      <c r="BK290" s="202" t="str">
        <f>IFERROR(IF(BM290=リスト!$C$2,(1-3.142*(E290/(2*(E290+1)))^2)*(R290-(1-AG290*V290/(Z290+AG290*BG290*(W290-Z290)))*U290-(AN290+AM290)/(3.142*(Z290+AG290*BG290*(W290-Z290)))*(2/E290)^2)*100,(AW290*(BV290-BX290)*100)),"")</f>
        <v/>
      </c>
      <c r="BL290" s="202" t="str">
        <f>IFERROR(IF(BM290=リスト!$C$2,(1-3.142*(E290/(2*(E290+1)))^2)*(R290-(1-AG290*V290/(Z290+AG290*BG290*(W290-Z290)))*U290-(AN290+BF290+AM290)/(3.142*(Z290+AG290*BG290*(W290-Z290)))*(2/E290)^2)*100,(AW290*(BV290-BW290)*100)),"")</f>
        <v/>
      </c>
      <c r="BM290" s="193" t="str">
        <f>IF(OR(BO290=リスト!$B$3,BO290=リスト!$B$5),"",AU290)</f>
        <v/>
      </c>
      <c r="BN290" s="196" t="str">
        <f>IF(OR(BO290=リスト!$B$3,BO290=リスト!$B$5),"",AF290)</f>
        <v/>
      </c>
      <c r="BO290" s="193" t="str">
        <f t="shared" si="231"/>
        <v/>
      </c>
      <c r="BP290" s="193" t="str">
        <f>IF(OR(BO290=リスト!$B$3,BO290=リスト!$B$5,BO290=""),"",IF(許容浮上量+1&lt;=BK290,リスト!$F$2,リスト!$F$3))</f>
        <v/>
      </c>
      <c r="BQ290" s="202" t="str">
        <f>IF(OR(BO290=リスト!$B$3,BO290=リスト!$B$5,BO290=""),"",20)</f>
        <v/>
      </c>
      <c r="BR290" s="195" t="str">
        <f t="shared" si="232"/>
        <v/>
      </c>
      <c r="BS290" s="195" t="str">
        <f t="shared" si="233"/>
        <v/>
      </c>
      <c r="BT290" s="198" t="str">
        <f t="shared" si="234"/>
        <v/>
      </c>
      <c r="BU290" s="198" t="str">
        <f t="shared" si="235"/>
        <v/>
      </c>
      <c r="BV290" s="198" t="str">
        <f t="shared" si="200"/>
        <v/>
      </c>
      <c r="BW290" s="198" t="str">
        <f t="shared" si="201"/>
        <v/>
      </c>
      <c r="BX290" s="205" t="str">
        <f t="shared" si="202"/>
        <v/>
      </c>
      <c r="BY290" s="206" t="str">
        <f>IFERROR(IF(CC290=リスト!$C$2,(CH290-BZ290/(100*CG290))/CI290*CJ290-AN290-AM290,(CH290-BZ290/(100*AW290))/CI290*CJ290-AN290-AM290),"")</f>
        <v/>
      </c>
      <c r="BZ290" s="196" t="str">
        <f>IF(OR(CE290=リスト!$B$3,CE290=リスト!$B$5,CF290=リスト!$F$3,CE290=""),"",許容浮上量)</f>
        <v/>
      </c>
      <c r="CA290" s="198" t="str">
        <f>IF(OR(CE290=リスト!$B$3,CE290=リスト!$B$5,CF290=リスト!$F$3,CE290=""),"",CK290)</f>
        <v/>
      </c>
      <c r="CB290" s="196" t="str">
        <f t="shared" si="236"/>
        <v/>
      </c>
      <c r="CC290" s="193" t="str">
        <f>IF(OR(CE290=リスト!$B$3,CE290=リスト!$B$5,CF290=リスト!$F$3,CE290=""),"",BM290)</f>
        <v/>
      </c>
      <c r="CD290" s="196" t="str">
        <f>IF(OR(CE290=リスト!$B$3,CE290=リスト!$B$5,CF290=リスト!$F$3,CE290=""),"",AH290)</f>
        <v/>
      </c>
      <c r="CE290" s="193" t="str">
        <f t="shared" si="181"/>
        <v/>
      </c>
      <c r="CF290" s="193" t="str">
        <f t="shared" si="182"/>
        <v/>
      </c>
      <c r="CG290" s="198" t="str">
        <f t="shared" si="237"/>
        <v/>
      </c>
      <c r="CH290" s="198" t="str">
        <f t="shared" si="238"/>
        <v/>
      </c>
      <c r="CI290" s="198" t="str">
        <f t="shared" si="239"/>
        <v/>
      </c>
      <c r="CJ290" s="198" t="str">
        <f t="shared" si="207"/>
        <v/>
      </c>
      <c r="CK290" s="205" t="str">
        <f t="shared" si="240"/>
        <v/>
      </c>
      <c r="CL290" s="204" t="str">
        <f>IF(AND(CE290=リスト!$B$4,CF290=リスト!$F$2),リスト!$B$3,CE290)</f>
        <v/>
      </c>
      <c r="CM290" s="193" t="str">
        <f>IF(CL290=リスト!$B$3,"",IF(CL290=リスト!$B$5,"("&amp;リスト!$F$3&amp;")",CF290))</f>
        <v/>
      </c>
      <c r="CN290" s="196" t="str">
        <f>IF(CL290=リスト!$B$3,"",AF290)</f>
        <v/>
      </c>
      <c r="CO290" s="196" t="str">
        <f>IF(OR(CL290=リスト!$B$3,CL290=リスト!$B$5,CL290=リスト!$B$4),"",CD290)</f>
        <v/>
      </c>
      <c r="CP290" s="196" t="str">
        <f>IF(OR(CL290=リスト!$B$3,CL290=リスト!$B$5),"",IF(CB290&lt;40,40,CB290))</f>
        <v/>
      </c>
      <c r="CQ290" s="203" t="str">
        <f>IF(CL290=リスト!$B$5,リスト!$G$2,"")</f>
        <v/>
      </c>
    </row>
    <row r="291" spans="2:95" ht="26.25" customHeight="1">
      <c r="B291" s="257">
        <v>228</v>
      </c>
      <c r="C291" s="258"/>
      <c r="D291" s="259"/>
      <c r="E291" s="260"/>
      <c r="F291" s="260"/>
      <c r="G291" s="247" t="str">
        <f>IF(AE291=リスト!$C$2,"－",IF(AE291=リスト!$C$3,1.05,""))</f>
        <v/>
      </c>
      <c r="H291" s="260"/>
      <c r="I291" s="260"/>
      <c r="J291" s="260"/>
      <c r="K291" s="260"/>
      <c r="L291" s="260"/>
      <c r="M291" s="260"/>
      <c r="N291" s="260"/>
      <c r="O291" s="260"/>
      <c r="P291" s="260"/>
      <c r="Q291" s="260"/>
      <c r="R291" s="261">
        <f t="shared" si="209"/>
        <v>0</v>
      </c>
      <c r="S291" s="262" t="str">
        <f t="shared" si="210"/>
        <v/>
      </c>
      <c r="T291" s="262"/>
      <c r="U291" s="262"/>
      <c r="V291" s="259" t="str">
        <f t="shared" si="211"/>
        <v/>
      </c>
      <c r="W291" s="259" t="str">
        <f t="shared" si="212"/>
        <v/>
      </c>
      <c r="X291" s="259" t="str">
        <f t="shared" si="213"/>
        <v/>
      </c>
      <c r="Y291" s="259" t="str">
        <f t="shared" si="214"/>
        <v/>
      </c>
      <c r="Z291" s="249" t="str">
        <f t="shared" si="215"/>
        <v/>
      </c>
      <c r="AA291" s="250" t="str">
        <f t="shared" si="216"/>
        <v/>
      </c>
      <c r="AB291" s="250" t="str">
        <f t="shared" si="217"/>
        <v/>
      </c>
      <c r="AC291" s="251" t="str">
        <f t="shared" si="218"/>
        <v/>
      </c>
      <c r="AD291" s="252" t="str">
        <f>IF(OR(C291="",D291=""),"",IF(OR(10&lt;=S291,2.2&lt;F291),リスト!$B$3,IF(OR(D291=リスト!$A$2,F291&lt;0.9,S291&lt;=1.5),リスト!$B$4,リスト!$B$2)))</f>
        <v/>
      </c>
      <c r="AE291" s="263" t="str">
        <f>IF(OR(C291="",AD291=""),"",IF(N291="",リスト!$C$2,リスト!$C$3))</f>
        <v/>
      </c>
      <c r="AF291" s="254" t="str">
        <f>IF(OR(C291="",AD291=""),"",IF(D291&lt;=リスト!$A$5,リスト!$D$2,IF(D291=リスト!$A$6,リスト!$D$3,IF(D291=リスト!$A$7,リスト!$D$4,""))))</f>
        <v/>
      </c>
      <c r="AG291" s="255" t="str" cm="1">
        <f t="array" ref="AG291">IFERROR(INDEX(加味率リスト!$A$2:$J$25,MATCH(D291&amp;AF291,加味率リスト!$A$2:$A$25&amp;加味率リスト!$B$2:$B$25,0),10),"")</f>
        <v/>
      </c>
      <c r="AH291" s="264" t="str">
        <f>IF(S291="","",IF(S291&lt;3,リスト!$E$3,IF(S291&lt;5,リスト!$E$4,IF(S291&lt;7,リスト!$E$5,リスト!$E$6))))</f>
        <v/>
      </c>
      <c r="AI291" s="192" t="str">
        <f t="shared" si="178"/>
        <v/>
      </c>
      <c r="AJ291" s="193" t="str">
        <f t="shared" si="179"/>
        <v/>
      </c>
      <c r="AK291" s="141" t="str">
        <f t="shared" si="180"/>
        <v/>
      </c>
      <c r="AL291" s="194" t="str">
        <f>IFERROR(IF(AD291="","",IF(AE291=リスト!$C$2,"－",ROUND((3.142/4*E291^2*(N291+K291+J291+I291+H291)-3.142/4*(0.82^2*H291+(0.82^2+G291^2)/2*J291+G291^2*K291+(G291^2+E291^2)/2*N291))*(U291*V291+(R291-U291)*W291)/R291,2))),"")</f>
        <v/>
      </c>
      <c r="AM291" s="195" t="str">
        <f>IFERROR(IF(AD291="","",IF(AE291=リスト!$C$2,T291,T291+AL291)),"")</f>
        <v/>
      </c>
      <c r="AN291" s="195" t="str">
        <f>IFERROR(IF(AD291="","",IF(AE291=リスト!$C$2,3.142*E291*U291*AA291*V291*U291/2*TAN(X291/180*3.142),3.142*G291*U291*AA291*V291*U291/2*TAN(X291/180*3.142))),"")</f>
        <v/>
      </c>
      <c r="AO291" s="196" t="str">
        <f t="shared" si="219"/>
        <v/>
      </c>
      <c r="AP291" s="196" t="str">
        <f>IFERROR(IF(AE291=リスト!$C$2,(1-3.142*(E291/((E291+1)*2))^2)*(R291-(1-V291/(Z291+AC291*(W291-Z291)))*U291-(AN291+AM291)/(3.142*(Z291+AC291*(W291-Z291)))*(2/E291)^2)*100,AW291*(AX291-AY291)*100),"")</f>
        <v/>
      </c>
      <c r="AQ291" s="197" t="str">
        <f t="shared" si="220"/>
        <v/>
      </c>
      <c r="AR291" s="195" t="str">
        <f t="shared" si="221"/>
        <v/>
      </c>
      <c r="AS291" s="195" t="str">
        <f t="shared" si="222"/>
        <v/>
      </c>
      <c r="AT291" s="195" t="str">
        <f t="shared" si="223"/>
        <v/>
      </c>
      <c r="AU291" s="193" t="str">
        <f t="shared" si="224"/>
        <v/>
      </c>
      <c r="AV291" s="193" t="str">
        <f>IF(OR(AD291=リスト!$B$3,AD291=リスト!$B$5,許容浮上量&lt;AP291),AD291,リスト!$B$5)</f>
        <v/>
      </c>
      <c r="AW291" s="198" t="str">
        <f t="shared" si="225"/>
        <v/>
      </c>
      <c r="AX291" s="199" t="str">
        <f t="shared" si="226"/>
        <v/>
      </c>
      <c r="AY291" s="205" t="str">
        <f t="shared" si="227"/>
        <v/>
      </c>
      <c r="AZ291" s="204" t="str">
        <f>IF(OR(BO291=リスト!$B$3,BO291=リスト!$B$5,BO291=""),"","10^-2")</f>
        <v/>
      </c>
      <c r="BA291" s="200" t="str">
        <f>IF(OR(BO291=リスト!$B$3,BO291=リスト!$B$5,BO291=""),"",2)</f>
        <v/>
      </c>
      <c r="BB291" s="195" t="str">
        <f>IFERROR(IF(OR(BO291=リスト!$B$3,BO291=リスト!$B$5,BO291=""),"",V291*U291+(R291-U291)/2*(W291-Z291)),"")</f>
        <v/>
      </c>
      <c r="BC291" s="195" t="str">
        <f>IF(OR(BO291=リスト!$B$3,BO291=リスト!$B$5,BO291=""),"",40)</f>
        <v/>
      </c>
      <c r="BD291" s="195" t="str">
        <f t="shared" si="228"/>
        <v/>
      </c>
      <c r="BE291" s="195" t="str">
        <f t="shared" si="229"/>
        <v/>
      </c>
      <c r="BF291" s="195" t="str">
        <f t="shared" si="230"/>
        <v/>
      </c>
      <c r="BG291" s="195" t="str">
        <f>IF(OR(BO291=リスト!$B$3,BO291=リスト!$B$5,BO291=""),"",0.6)</f>
        <v/>
      </c>
      <c r="BH291" s="201" t="str">
        <f>IF(OR(BO291=リスト!$B$3,BO291=リスト!$B$5,BO291=""),"",AG291)</f>
        <v/>
      </c>
      <c r="BI291" s="195" t="str">
        <f>IF(OR(BO291=リスト!$B$3,BO291=リスト!$B$5,BO291=""),"",AM291)</f>
        <v/>
      </c>
      <c r="BJ291" s="195" t="str">
        <f>IF(OR(BO291=リスト!$B$3,BO291=リスト!$B$5,BO291=""),"",AN291)</f>
        <v/>
      </c>
      <c r="BK291" s="202" t="str">
        <f>IFERROR(IF(BM291=リスト!$C$2,(1-3.142*(E291/(2*(E291+1)))^2)*(R291-(1-AG291*V291/(Z291+AG291*BG291*(W291-Z291)))*U291-(AN291+AM291)/(3.142*(Z291+AG291*BG291*(W291-Z291)))*(2/E291)^2)*100,(AW291*(BV291-BX291)*100)),"")</f>
        <v/>
      </c>
      <c r="BL291" s="202" t="str">
        <f>IFERROR(IF(BM291=リスト!$C$2,(1-3.142*(E291/(2*(E291+1)))^2)*(R291-(1-AG291*V291/(Z291+AG291*BG291*(W291-Z291)))*U291-(AN291+BF291+AM291)/(3.142*(Z291+AG291*BG291*(W291-Z291)))*(2/E291)^2)*100,(AW291*(BV291-BW291)*100)),"")</f>
        <v/>
      </c>
      <c r="BM291" s="193" t="str">
        <f>IF(OR(BO291=リスト!$B$3,BO291=リスト!$B$5),"",AU291)</f>
        <v/>
      </c>
      <c r="BN291" s="196" t="str">
        <f>IF(OR(BO291=リスト!$B$3,BO291=リスト!$B$5),"",AF291)</f>
        <v/>
      </c>
      <c r="BO291" s="193" t="str">
        <f t="shared" si="231"/>
        <v/>
      </c>
      <c r="BP291" s="193" t="str">
        <f>IF(OR(BO291=リスト!$B$3,BO291=リスト!$B$5,BO291=""),"",IF(許容浮上量+1&lt;=BK291,リスト!$F$2,リスト!$F$3))</f>
        <v/>
      </c>
      <c r="BQ291" s="202" t="str">
        <f>IF(OR(BO291=リスト!$B$3,BO291=リスト!$B$5,BO291=""),"",20)</f>
        <v/>
      </c>
      <c r="BR291" s="195" t="str">
        <f t="shared" si="232"/>
        <v/>
      </c>
      <c r="BS291" s="195" t="str">
        <f t="shared" si="233"/>
        <v/>
      </c>
      <c r="BT291" s="198" t="str">
        <f t="shared" si="234"/>
        <v/>
      </c>
      <c r="BU291" s="198" t="str">
        <f t="shared" si="235"/>
        <v/>
      </c>
      <c r="BV291" s="198" t="str">
        <f t="shared" si="200"/>
        <v/>
      </c>
      <c r="BW291" s="198" t="str">
        <f t="shared" si="201"/>
        <v/>
      </c>
      <c r="BX291" s="205" t="str">
        <f t="shared" si="202"/>
        <v/>
      </c>
      <c r="BY291" s="206" t="str">
        <f>IFERROR(IF(CC291=リスト!$C$2,(CH291-BZ291/(100*CG291))/CI291*CJ291-AN291-AM291,(CH291-BZ291/(100*AW291))/CI291*CJ291-AN291-AM291),"")</f>
        <v/>
      </c>
      <c r="BZ291" s="196" t="str">
        <f>IF(OR(CE291=リスト!$B$3,CE291=リスト!$B$5,CF291=リスト!$F$3,CE291=""),"",許容浮上量)</f>
        <v/>
      </c>
      <c r="CA291" s="198" t="str">
        <f>IF(OR(CE291=リスト!$B$3,CE291=リスト!$B$5,CF291=リスト!$F$3,CE291=""),"",CK291)</f>
        <v/>
      </c>
      <c r="CB291" s="196" t="str">
        <f t="shared" si="236"/>
        <v/>
      </c>
      <c r="CC291" s="193" t="str">
        <f>IF(OR(CE291=リスト!$B$3,CE291=リスト!$B$5,CF291=リスト!$F$3,CE291=""),"",BM291)</f>
        <v/>
      </c>
      <c r="CD291" s="196" t="str">
        <f>IF(OR(CE291=リスト!$B$3,CE291=リスト!$B$5,CF291=リスト!$F$3,CE291=""),"",AH291)</f>
        <v/>
      </c>
      <c r="CE291" s="193" t="str">
        <f t="shared" si="181"/>
        <v/>
      </c>
      <c r="CF291" s="193" t="str">
        <f t="shared" si="182"/>
        <v/>
      </c>
      <c r="CG291" s="198" t="str">
        <f t="shared" si="237"/>
        <v/>
      </c>
      <c r="CH291" s="198" t="str">
        <f t="shared" si="238"/>
        <v/>
      </c>
      <c r="CI291" s="198" t="str">
        <f t="shared" si="239"/>
        <v/>
      </c>
      <c r="CJ291" s="198" t="str">
        <f t="shared" si="207"/>
        <v/>
      </c>
      <c r="CK291" s="205" t="str">
        <f t="shared" si="240"/>
        <v/>
      </c>
      <c r="CL291" s="204" t="str">
        <f>IF(AND(CE291=リスト!$B$4,CF291=リスト!$F$2),リスト!$B$3,CE291)</f>
        <v/>
      </c>
      <c r="CM291" s="193" t="str">
        <f>IF(CL291=リスト!$B$3,"",IF(CL291=リスト!$B$5,"("&amp;リスト!$F$3&amp;")",CF291))</f>
        <v/>
      </c>
      <c r="CN291" s="196" t="str">
        <f>IF(CL291=リスト!$B$3,"",AF291)</f>
        <v/>
      </c>
      <c r="CO291" s="196" t="str">
        <f>IF(OR(CL291=リスト!$B$3,CL291=リスト!$B$5,CL291=リスト!$B$4),"",CD291)</f>
        <v/>
      </c>
      <c r="CP291" s="196" t="str">
        <f>IF(OR(CL291=リスト!$B$3,CL291=リスト!$B$5),"",IF(CB291&lt;40,40,CB291))</f>
        <v/>
      </c>
      <c r="CQ291" s="203" t="str">
        <f>IF(CL291=リスト!$B$5,リスト!$G$2,"")</f>
        <v/>
      </c>
    </row>
    <row r="292" spans="2:95" ht="26.25" customHeight="1">
      <c r="B292" s="243">
        <v>229</v>
      </c>
      <c r="C292" s="244"/>
      <c r="D292" s="245"/>
      <c r="E292" s="246"/>
      <c r="F292" s="246"/>
      <c r="G292" s="247" t="str">
        <f>IF(AE292=リスト!$C$2,"－",IF(AE292=リスト!$C$3,1.05,""))</f>
        <v/>
      </c>
      <c r="H292" s="246"/>
      <c r="I292" s="246"/>
      <c r="J292" s="246"/>
      <c r="K292" s="246"/>
      <c r="L292" s="246"/>
      <c r="M292" s="246"/>
      <c r="N292" s="246"/>
      <c r="O292" s="246"/>
      <c r="P292" s="246"/>
      <c r="Q292" s="246"/>
      <c r="R292" s="248">
        <f t="shared" si="209"/>
        <v>0</v>
      </c>
      <c r="S292" s="247" t="str">
        <f t="shared" si="210"/>
        <v/>
      </c>
      <c r="T292" s="247"/>
      <c r="U292" s="247"/>
      <c r="V292" s="245" t="str">
        <f t="shared" si="211"/>
        <v/>
      </c>
      <c r="W292" s="245" t="str">
        <f t="shared" si="212"/>
        <v/>
      </c>
      <c r="X292" s="245" t="str">
        <f t="shared" si="213"/>
        <v/>
      </c>
      <c r="Y292" s="245" t="str">
        <f t="shared" si="214"/>
        <v/>
      </c>
      <c r="Z292" s="249" t="str">
        <f t="shared" si="215"/>
        <v/>
      </c>
      <c r="AA292" s="250" t="str">
        <f t="shared" si="216"/>
        <v/>
      </c>
      <c r="AB292" s="250" t="str">
        <f t="shared" si="217"/>
        <v/>
      </c>
      <c r="AC292" s="251" t="str">
        <f t="shared" si="218"/>
        <v/>
      </c>
      <c r="AD292" s="252" t="str">
        <f>IF(OR(C292="",D292=""),"",IF(OR(10&lt;=S292,2.2&lt;F292),リスト!$B$3,IF(OR(D292=リスト!$A$2,F292&lt;0.9,S292&lt;=1.5),リスト!$B$4,リスト!$B$2)))</f>
        <v/>
      </c>
      <c r="AE292" s="253" t="str">
        <f>IF(OR(C292="",AD292=""),"",IF(N292="",リスト!$C$2,リスト!$C$3))</f>
        <v/>
      </c>
      <c r="AF292" s="254" t="str">
        <f>IF(OR(C292="",AD292=""),"",IF(D292&lt;=リスト!$A$5,リスト!$D$2,IF(D292=リスト!$A$6,リスト!$D$3,IF(D292=リスト!$A$7,リスト!$D$4,""))))</f>
        <v/>
      </c>
      <c r="AG292" s="255" t="str" cm="1">
        <f t="array" ref="AG292">IFERROR(INDEX(加味率リスト!$A$2:$J$25,MATCH(D292&amp;AF292,加味率リスト!$A$2:$A$25&amp;加味率リスト!$B$2:$B$25,0),10),"")</f>
        <v/>
      </c>
      <c r="AH292" s="256" t="str">
        <f>IF(S292="","",IF(S292&lt;3,リスト!$E$3,IF(S292&lt;5,リスト!$E$4,IF(S292&lt;7,リスト!$E$5,リスト!$E$6))))</f>
        <v/>
      </c>
      <c r="AI292" s="192" t="str">
        <f t="shared" si="178"/>
        <v/>
      </c>
      <c r="AJ292" s="193" t="str">
        <f t="shared" si="179"/>
        <v/>
      </c>
      <c r="AK292" s="141" t="str">
        <f t="shared" si="180"/>
        <v/>
      </c>
      <c r="AL292" s="194" t="str">
        <f>IFERROR(IF(AD292="","",IF(AE292=リスト!$C$2,"－",ROUND((3.142/4*E292^2*(N292+K292+J292+I292+H292)-3.142/4*(0.82^2*H292+(0.82^2+G292^2)/2*J292+G292^2*K292+(G292^2+E292^2)/2*N292))*(U292*V292+(R292-U292)*W292)/R292,2))),"")</f>
        <v/>
      </c>
      <c r="AM292" s="195" t="str">
        <f>IFERROR(IF(AD292="","",IF(AE292=リスト!$C$2,T292,T292+AL292)),"")</f>
        <v/>
      </c>
      <c r="AN292" s="195" t="str">
        <f>IFERROR(IF(AD292="","",IF(AE292=リスト!$C$2,3.142*E292*U292*AA292*V292*U292/2*TAN(X292/180*3.142),3.142*G292*U292*AA292*V292*U292/2*TAN(X292/180*3.142))),"")</f>
        <v/>
      </c>
      <c r="AO292" s="196" t="str">
        <f t="shared" si="219"/>
        <v/>
      </c>
      <c r="AP292" s="196" t="str">
        <f>IFERROR(IF(AE292=リスト!$C$2,(1-3.142*(E292/((E292+1)*2))^2)*(R292-(1-V292/(Z292+AC292*(W292-Z292)))*U292-(AN292+AM292)/(3.142*(Z292+AC292*(W292-Z292)))*(2/E292)^2)*100,AW292*(AX292-AY292)*100),"")</f>
        <v/>
      </c>
      <c r="AQ292" s="197" t="str">
        <f t="shared" si="220"/>
        <v/>
      </c>
      <c r="AR292" s="195" t="str">
        <f t="shared" si="221"/>
        <v/>
      </c>
      <c r="AS292" s="195" t="str">
        <f t="shared" si="222"/>
        <v/>
      </c>
      <c r="AT292" s="195" t="str">
        <f t="shared" si="223"/>
        <v/>
      </c>
      <c r="AU292" s="193" t="str">
        <f t="shared" si="224"/>
        <v/>
      </c>
      <c r="AV292" s="193" t="str">
        <f>IF(OR(AD292=リスト!$B$3,AD292=リスト!$B$5,許容浮上量&lt;AP292),AD292,リスト!$B$5)</f>
        <v/>
      </c>
      <c r="AW292" s="198" t="str">
        <f t="shared" si="225"/>
        <v/>
      </c>
      <c r="AX292" s="199" t="str">
        <f t="shared" si="226"/>
        <v/>
      </c>
      <c r="AY292" s="205" t="str">
        <f t="shared" si="227"/>
        <v/>
      </c>
      <c r="AZ292" s="204" t="str">
        <f>IF(OR(BO292=リスト!$B$3,BO292=リスト!$B$5,BO292=""),"","10^-2")</f>
        <v/>
      </c>
      <c r="BA292" s="200" t="str">
        <f>IF(OR(BO292=リスト!$B$3,BO292=リスト!$B$5,BO292=""),"",2)</f>
        <v/>
      </c>
      <c r="BB292" s="195" t="str">
        <f>IFERROR(IF(OR(BO292=リスト!$B$3,BO292=リスト!$B$5,BO292=""),"",V292*U292+(R292-U292)/2*(W292-Z292)),"")</f>
        <v/>
      </c>
      <c r="BC292" s="195" t="str">
        <f>IF(OR(BO292=リスト!$B$3,BO292=リスト!$B$5,BO292=""),"",40)</f>
        <v/>
      </c>
      <c r="BD292" s="195" t="str">
        <f t="shared" si="228"/>
        <v/>
      </c>
      <c r="BE292" s="195" t="str">
        <f t="shared" si="229"/>
        <v/>
      </c>
      <c r="BF292" s="195" t="str">
        <f t="shared" si="230"/>
        <v/>
      </c>
      <c r="BG292" s="195" t="str">
        <f>IF(OR(BO292=リスト!$B$3,BO292=リスト!$B$5,BO292=""),"",0.6)</f>
        <v/>
      </c>
      <c r="BH292" s="201" t="str">
        <f>IF(OR(BO292=リスト!$B$3,BO292=リスト!$B$5,BO292=""),"",AG292)</f>
        <v/>
      </c>
      <c r="BI292" s="195" t="str">
        <f>IF(OR(BO292=リスト!$B$3,BO292=リスト!$B$5,BO292=""),"",AM292)</f>
        <v/>
      </c>
      <c r="BJ292" s="195" t="str">
        <f>IF(OR(BO292=リスト!$B$3,BO292=リスト!$B$5,BO292=""),"",AN292)</f>
        <v/>
      </c>
      <c r="BK292" s="202" t="str">
        <f>IFERROR(IF(BM292=リスト!$C$2,(1-3.142*(E292/(2*(E292+1)))^2)*(R292-(1-AG292*V292/(Z292+AG292*BG292*(W292-Z292)))*U292-(AN292+AM292)/(3.142*(Z292+AG292*BG292*(W292-Z292)))*(2/E292)^2)*100,(AW292*(BV292-BX292)*100)),"")</f>
        <v/>
      </c>
      <c r="BL292" s="202" t="str">
        <f>IFERROR(IF(BM292=リスト!$C$2,(1-3.142*(E292/(2*(E292+1)))^2)*(R292-(1-AG292*V292/(Z292+AG292*BG292*(W292-Z292)))*U292-(AN292+BF292+AM292)/(3.142*(Z292+AG292*BG292*(W292-Z292)))*(2/E292)^2)*100,(AW292*(BV292-BW292)*100)),"")</f>
        <v/>
      </c>
      <c r="BM292" s="193" t="str">
        <f>IF(OR(BO292=リスト!$B$3,BO292=リスト!$B$5),"",AU292)</f>
        <v/>
      </c>
      <c r="BN292" s="196" t="str">
        <f>IF(OR(BO292=リスト!$B$3,BO292=リスト!$B$5),"",AF292)</f>
        <v/>
      </c>
      <c r="BO292" s="193" t="str">
        <f t="shared" si="231"/>
        <v/>
      </c>
      <c r="BP292" s="193" t="str">
        <f>IF(OR(BO292=リスト!$B$3,BO292=リスト!$B$5,BO292=""),"",IF(許容浮上量+1&lt;=BK292,リスト!$F$2,リスト!$F$3))</f>
        <v/>
      </c>
      <c r="BQ292" s="202" t="str">
        <f>IF(OR(BO292=リスト!$B$3,BO292=リスト!$B$5,BO292=""),"",20)</f>
        <v/>
      </c>
      <c r="BR292" s="195" t="str">
        <f t="shared" si="232"/>
        <v/>
      </c>
      <c r="BS292" s="195" t="str">
        <f t="shared" si="233"/>
        <v/>
      </c>
      <c r="BT292" s="198" t="str">
        <f t="shared" si="234"/>
        <v/>
      </c>
      <c r="BU292" s="198" t="str">
        <f t="shared" si="235"/>
        <v/>
      </c>
      <c r="BV292" s="198" t="str">
        <f t="shared" si="200"/>
        <v/>
      </c>
      <c r="BW292" s="198" t="str">
        <f t="shared" si="201"/>
        <v/>
      </c>
      <c r="BX292" s="205" t="str">
        <f t="shared" si="202"/>
        <v/>
      </c>
      <c r="BY292" s="206" t="str">
        <f>IFERROR(IF(CC292=リスト!$C$2,(CH292-BZ292/(100*CG292))/CI292*CJ292-AN292-AM292,(CH292-BZ292/(100*AW292))/CI292*CJ292-AN292-AM292),"")</f>
        <v/>
      </c>
      <c r="BZ292" s="196" t="str">
        <f>IF(OR(CE292=リスト!$B$3,CE292=リスト!$B$5,CF292=リスト!$F$3,CE292=""),"",許容浮上量)</f>
        <v/>
      </c>
      <c r="CA292" s="198" t="str">
        <f>IF(OR(CE292=リスト!$B$3,CE292=リスト!$B$5,CF292=リスト!$F$3,CE292=""),"",CK292)</f>
        <v/>
      </c>
      <c r="CB292" s="196" t="str">
        <f t="shared" si="236"/>
        <v/>
      </c>
      <c r="CC292" s="193" t="str">
        <f>IF(OR(CE292=リスト!$B$3,CE292=リスト!$B$5,CF292=リスト!$F$3,CE292=""),"",BM292)</f>
        <v/>
      </c>
      <c r="CD292" s="196" t="str">
        <f>IF(OR(CE292=リスト!$B$3,CE292=リスト!$B$5,CF292=リスト!$F$3,CE292=""),"",AH292)</f>
        <v/>
      </c>
      <c r="CE292" s="193" t="str">
        <f t="shared" si="181"/>
        <v/>
      </c>
      <c r="CF292" s="193" t="str">
        <f t="shared" si="182"/>
        <v/>
      </c>
      <c r="CG292" s="198" t="str">
        <f t="shared" si="237"/>
        <v/>
      </c>
      <c r="CH292" s="198" t="str">
        <f t="shared" si="238"/>
        <v/>
      </c>
      <c r="CI292" s="198" t="str">
        <f t="shared" si="239"/>
        <v/>
      </c>
      <c r="CJ292" s="198" t="str">
        <f t="shared" si="207"/>
        <v/>
      </c>
      <c r="CK292" s="205" t="str">
        <f t="shared" si="240"/>
        <v/>
      </c>
      <c r="CL292" s="204" t="str">
        <f>IF(AND(CE292=リスト!$B$4,CF292=リスト!$F$2),リスト!$B$3,CE292)</f>
        <v/>
      </c>
      <c r="CM292" s="193" t="str">
        <f>IF(CL292=リスト!$B$3,"",IF(CL292=リスト!$B$5,"("&amp;リスト!$F$3&amp;")",CF292))</f>
        <v/>
      </c>
      <c r="CN292" s="196" t="str">
        <f>IF(CL292=リスト!$B$3,"",AF292)</f>
        <v/>
      </c>
      <c r="CO292" s="196" t="str">
        <f>IF(OR(CL292=リスト!$B$3,CL292=リスト!$B$5,CL292=リスト!$B$4),"",CD292)</f>
        <v/>
      </c>
      <c r="CP292" s="196" t="str">
        <f>IF(OR(CL292=リスト!$B$3,CL292=リスト!$B$5),"",IF(CB292&lt;40,40,CB292))</f>
        <v/>
      </c>
      <c r="CQ292" s="203" t="str">
        <f>IF(CL292=リスト!$B$5,リスト!$G$2,"")</f>
        <v/>
      </c>
    </row>
    <row r="293" spans="2:95" ht="26.25" customHeight="1">
      <c r="B293" s="257">
        <v>230</v>
      </c>
      <c r="C293" s="258"/>
      <c r="D293" s="259"/>
      <c r="E293" s="260"/>
      <c r="F293" s="260"/>
      <c r="G293" s="247" t="str">
        <f>IF(AE293=リスト!$C$2,"－",IF(AE293=リスト!$C$3,1.05,""))</f>
        <v/>
      </c>
      <c r="H293" s="260"/>
      <c r="I293" s="260"/>
      <c r="J293" s="260"/>
      <c r="K293" s="260"/>
      <c r="L293" s="260"/>
      <c r="M293" s="260"/>
      <c r="N293" s="260"/>
      <c r="O293" s="260"/>
      <c r="P293" s="260"/>
      <c r="Q293" s="260"/>
      <c r="R293" s="261">
        <f t="shared" si="209"/>
        <v>0</v>
      </c>
      <c r="S293" s="262" t="str">
        <f t="shared" si="210"/>
        <v/>
      </c>
      <c r="T293" s="262"/>
      <c r="U293" s="262"/>
      <c r="V293" s="259" t="str">
        <f t="shared" si="211"/>
        <v/>
      </c>
      <c r="W293" s="259" t="str">
        <f t="shared" si="212"/>
        <v/>
      </c>
      <c r="X293" s="259" t="str">
        <f t="shared" si="213"/>
        <v/>
      </c>
      <c r="Y293" s="259" t="str">
        <f t="shared" si="214"/>
        <v/>
      </c>
      <c r="Z293" s="249" t="str">
        <f t="shared" si="215"/>
        <v/>
      </c>
      <c r="AA293" s="250" t="str">
        <f t="shared" si="216"/>
        <v/>
      </c>
      <c r="AB293" s="250" t="str">
        <f t="shared" si="217"/>
        <v/>
      </c>
      <c r="AC293" s="251" t="str">
        <f t="shared" si="218"/>
        <v/>
      </c>
      <c r="AD293" s="252" t="str">
        <f>IF(OR(C293="",D293=""),"",IF(OR(10&lt;=S293,2.2&lt;F293),リスト!$B$3,IF(OR(D293=リスト!$A$2,F293&lt;0.9,S293&lt;=1.5),リスト!$B$4,リスト!$B$2)))</f>
        <v/>
      </c>
      <c r="AE293" s="263" t="str">
        <f>IF(OR(C293="",AD293=""),"",IF(N293="",リスト!$C$2,リスト!$C$3))</f>
        <v/>
      </c>
      <c r="AF293" s="254" t="str">
        <f>IF(OR(C293="",AD293=""),"",IF(D293&lt;=リスト!$A$5,リスト!$D$2,IF(D293=リスト!$A$6,リスト!$D$3,IF(D293=リスト!$A$7,リスト!$D$4,""))))</f>
        <v/>
      </c>
      <c r="AG293" s="255" t="str" cm="1">
        <f t="array" ref="AG293">IFERROR(INDEX(加味率リスト!$A$2:$J$25,MATCH(D293&amp;AF293,加味率リスト!$A$2:$A$25&amp;加味率リスト!$B$2:$B$25,0),10),"")</f>
        <v/>
      </c>
      <c r="AH293" s="264" t="str">
        <f>IF(S293="","",IF(S293&lt;3,リスト!$E$3,IF(S293&lt;5,リスト!$E$4,IF(S293&lt;7,リスト!$E$5,リスト!$E$6))))</f>
        <v/>
      </c>
      <c r="AI293" s="192" t="str">
        <f t="shared" si="178"/>
        <v/>
      </c>
      <c r="AJ293" s="193" t="str">
        <f t="shared" si="179"/>
        <v/>
      </c>
      <c r="AK293" s="141" t="str">
        <f t="shared" si="180"/>
        <v/>
      </c>
      <c r="AL293" s="194" t="str">
        <f>IFERROR(IF(AD293="","",IF(AE293=リスト!$C$2,"－",ROUND((3.142/4*E293^2*(N293+K293+J293+I293+H293)-3.142/4*(0.82^2*H293+(0.82^2+G293^2)/2*J293+G293^2*K293+(G293^2+E293^2)/2*N293))*(U293*V293+(R293-U293)*W293)/R293,2))),"")</f>
        <v/>
      </c>
      <c r="AM293" s="195" t="str">
        <f>IFERROR(IF(AD293="","",IF(AE293=リスト!$C$2,T293,T293+AL293)),"")</f>
        <v/>
      </c>
      <c r="AN293" s="195" t="str">
        <f>IFERROR(IF(AD293="","",IF(AE293=リスト!$C$2,3.142*E293*U293*AA293*V293*U293/2*TAN(X293/180*3.142),3.142*G293*U293*AA293*V293*U293/2*TAN(X293/180*3.142))),"")</f>
        <v/>
      </c>
      <c r="AO293" s="196" t="str">
        <f t="shared" si="219"/>
        <v/>
      </c>
      <c r="AP293" s="196" t="str">
        <f>IFERROR(IF(AE293=リスト!$C$2,(1-3.142*(E293/((E293+1)*2))^2)*(R293-(1-V293/(Z293+AC293*(W293-Z293)))*U293-(AN293+AM293)/(3.142*(Z293+AC293*(W293-Z293)))*(2/E293)^2)*100,AW293*(AX293-AY293)*100),"")</f>
        <v/>
      </c>
      <c r="AQ293" s="197" t="str">
        <f t="shared" si="220"/>
        <v/>
      </c>
      <c r="AR293" s="195" t="str">
        <f t="shared" si="221"/>
        <v/>
      </c>
      <c r="AS293" s="195" t="str">
        <f t="shared" si="222"/>
        <v/>
      </c>
      <c r="AT293" s="195" t="str">
        <f t="shared" si="223"/>
        <v/>
      </c>
      <c r="AU293" s="193" t="str">
        <f t="shared" si="224"/>
        <v/>
      </c>
      <c r="AV293" s="193" t="str">
        <f>IF(OR(AD293=リスト!$B$3,AD293=リスト!$B$5,許容浮上量&lt;AP293),AD293,リスト!$B$5)</f>
        <v/>
      </c>
      <c r="AW293" s="198" t="str">
        <f t="shared" si="225"/>
        <v/>
      </c>
      <c r="AX293" s="199" t="str">
        <f t="shared" si="226"/>
        <v/>
      </c>
      <c r="AY293" s="205" t="str">
        <f t="shared" si="227"/>
        <v/>
      </c>
      <c r="AZ293" s="204" t="str">
        <f>IF(OR(BO293=リスト!$B$3,BO293=リスト!$B$5,BO293=""),"","10^-2")</f>
        <v/>
      </c>
      <c r="BA293" s="200" t="str">
        <f>IF(OR(BO293=リスト!$B$3,BO293=リスト!$B$5,BO293=""),"",2)</f>
        <v/>
      </c>
      <c r="BB293" s="195" t="str">
        <f>IFERROR(IF(OR(BO293=リスト!$B$3,BO293=リスト!$B$5,BO293=""),"",V293*U293+(R293-U293)/2*(W293-Z293)),"")</f>
        <v/>
      </c>
      <c r="BC293" s="195" t="str">
        <f>IF(OR(BO293=リスト!$B$3,BO293=リスト!$B$5,BO293=""),"",40)</f>
        <v/>
      </c>
      <c r="BD293" s="195" t="str">
        <f t="shared" si="228"/>
        <v/>
      </c>
      <c r="BE293" s="195" t="str">
        <f t="shared" si="229"/>
        <v/>
      </c>
      <c r="BF293" s="195" t="str">
        <f t="shared" si="230"/>
        <v/>
      </c>
      <c r="BG293" s="195" t="str">
        <f>IF(OR(BO293=リスト!$B$3,BO293=リスト!$B$5,BO293=""),"",0.6)</f>
        <v/>
      </c>
      <c r="BH293" s="201" t="str">
        <f>IF(OR(BO293=リスト!$B$3,BO293=リスト!$B$5,BO293=""),"",AG293)</f>
        <v/>
      </c>
      <c r="BI293" s="195" t="str">
        <f>IF(OR(BO293=リスト!$B$3,BO293=リスト!$B$5,BO293=""),"",AM293)</f>
        <v/>
      </c>
      <c r="BJ293" s="195" t="str">
        <f>IF(OR(BO293=リスト!$B$3,BO293=リスト!$B$5,BO293=""),"",AN293)</f>
        <v/>
      </c>
      <c r="BK293" s="202" t="str">
        <f>IFERROR(IF(BM293=リスト!$C$2,(1-3.142*(E293/(2*(E293+1)))^2)*(R293-(1-AG293*V293/(Z293+AG293*BG293*(W293-Z293)))*U293-(AN293+AM293)/(3.142*(Z293+AG293*BG293*(W293-Z293)))*(2/E293)^2)*100,(AW293*(BV293-BX293)*100)),"")</f>
        <v/>
      </c>
      <c r="BL293" s="202" t="str">
        <f>IFERROR(IF(BM293=リスト!$C$2,(1-3.142*(E293/(2*(E293+1)))^2)*(R293-(1-AG293*V293/(Z293+AG293*BG293*(W293-Z293)))*U293-(AN293+BF293+AM293)/(3.142*(Z293+AG293*BG293*(W293-Z293)))*(2/E293)^2)*100,(AW293*(BV293-BW293)*100)),"")</f>
        <v/>
      </c>
      <c r="BM293" s="193" t="str">
        <f>IF(OR(BO293=リスト!$B$3,BO293=リスト!$B$5),"",AU293)</f>
        <v/>
      </c>
      <c r="BN293" s="196" t="str">
        <f>IF(OR(BO293=リスト!$B$3,BO293=リスト!$B$5),"",AF293)</f>
        <v/>
      </c>
      <c r="BO293" s="193" t="str">
        <f t="shared" si="231"/>
        <v/>
      </c>
      <c r="BP293" s="193" t="str">
        <f>IF(OR(BO293=リスト!$B$3,BO293=リスト!$B$5,BO293=""),"",IF(許容浮上量+1&lt;=BK293,リスト!$F$2,リスト!$F$3))</f>
        <v/>
      </c>
      <c r="BQ293" s="202" t="str">
        <f>IF(OR(BO293=リスト!$B$3,BO293=リスト!$B$5,BO293=""),"",20)</f>
        <v/>
      </c>
      <c r="BR293" s="195" t="str">
        <f t="shared" si="232"/>
        <v/>
      </c>
      <c r="BS293" s="195" t="str">
        <f t="shared" si="233"/>
        <v/>
      </c>
      <c r="BT293" s="198" t="str">
        <f t="shared" si="234"/>
        <v/>
      </c>
      <c r="BU293" s="198" t="str">
        <f t="shared" si="235"/>
        <v/>
      </c>
      <c r="BV293" s="198" t="str">
        <f t="shared" si="200"/>
        <v/>
      </c>
      <c r="BW293" s="198" t="str">
        <f t="shared" si="201"/>
        <v/>
      </c>
      <c r="BX293" s="205" t="str">
        <f t="shared" si="202"/>
        <v/>
      </c>
      <c r="BY293" s="206" t="str">
        <f>IFERROR(IF(CC293=リスト!$C$2,(CH293-BZ293/(100*CG293))/CI293*CJ293-AN293-AM293,(CH293-BZ293/(100*AW293))/CI293*CJ293-AN293-AM293),"")</f>
        <v/>
      </c>
      <c r="BZ293" s="196" t="str">
        <f>IF(OR(CE293=リスト!$B$3,CE293=リスト!$B$5,CF293=リスト!$F$3,CE293=""),"",許容浮上量)</f>
        <v/>
      </c>
      <c r="CA293" s="198" t="str">
        <f>IF(OR(CE293=リスト!$B$3,CE293=リスト!$B$5,CF293=リスト!$F$3,CE293=""),"",CK293)</f>
        <v/>
      </c>
      <c r="CB293" s="196" t="str">
        <f t="shared" si="236"/>
        <v/>
      </c>
      <c r="CC293" s="193" t="str">
        <f>IF(OR(CE293=リスト!$B$3,CE293=リスト!$B$5,CF293=リスト!$F$3,CE293=""),"",BM293)</f>
        <v/>
      </c>
      <c r="CD293" s="196" t="str">
        <f>IF(OR(CE293=リスト!$B$3,CE293=リスト!$B$5,CF293=リスト!$F$3,CE293=""),"",AH293)</f>
        <v/>
      </c>
      <c r="CE293" s="193" t="str">
        <f t="shared" si="181"/>
        <v/>
      </c>
      <c r="CF293" s="193" t="str">
        <f t="shared" si="182"/>
        <v/>
      </c>
      <c r="CG293" s="198" t="str">
        <f t="shared" si="237"/>
        <v/>
      </c>
      <c r="CH293" s="198" t="str">
        <f t="shared" si="238"/>
        <v/>
      </c>
      <c r="CI293" s="198" t="str">
        <f t="shared" si="239"/>
        <v/>
      </c>
      <c r="CJ293" s="198" t="str">
        <f t="shared" si="207"/>
        <v/>
      </c>
      <c r="CK293" s="205" t="str">
        <f t="shared" si="240"/>
        <v/>
      </c>
      <c r="CL293" s="204" t="str">
        <f>IF(AND(CE293=リスト!$B$4,CF293=リスト!$F$2),リスト!$B$3,CE293)</f>
        <v/>
      </c>
      <c r="CM293" s="193" t="str">
        <f>IF(CL293=リスト!$B$3,"",IF(CL293=リスト!$B$5,"("&amp;リスト!$F$3&amp;")",CF293))</f>
        <v/>
      </c>
      <c r="CN293" s="196" t="str">
        <f>IF(CL293=リスト!$B$3,"",AF293)</f>
        <v/>
      </c>
      <c r="CO293" s="196" t="str">
        <f>IF(OR(CL293=リスト!$B$3,CL293=リスト!$B$5,CL293=リスト!$B$4),"",CD293)</f>
        <v/>
      </c>
      <c r="CP293" s="196" t="str">
        <f>IF(OR(CL293=リスト!$B$3,CL293=リスト!$B$5),"",IF(CB293&lt;40,40,CB293))</f>
        <v/>
      </c>
      <c r="CQ293" s="203" t="str">
        <f>IF(CL293=リスト!$B$5,リスト!$G$2,"")</f>
        <v/>
      </c>
    </row>
    <row r="294" spans="2:95" ht="26.25" customHeight="1">
      <c r="B294" s="243">
        <v>231</v>
      </c>
      <c r="C294" s="244"/>
      <c r="D294" s="245"/>
      <c r="E294" s="246"/>
      <c r="F294" s="246"/>
      <c r="G294" s="247" t="str">
        <f>IF(AE294=リスト!$C$2,"－",IF(AE294=リスト!$C$3,1.05,""))</f>
        <v/>
      </c>
      <c r="H294" s="246"/>
      <c r="I294" s="246"/>
      <c r="J294" s="246"/>
      <c r="K294" s="246"/>
      <c r="L294" s="246"/>
      <c r="M294" s="246"/>
      <c r="N294" s="246"/>
      <c r="O294" s="246"/>
      <c r="P294" s="246"/>
      <c r="Q294" s="246"/>
      <c r="R294" s="248">
        <f t="shared" si="209"/>
        <v>0</v>
      </c>
      <c r="S294" s="247" t="str">
        <f t="shared" si="210"/>
        <v/>
      </c>
      <c r="T294" s="247"/>
      <c r="U294" s="247"/>
      <c r="V294" s="245" t="str">
        <f t="shared" si="211"/>
        <v/>
      </c>
      <c r="W294" s="245" t="str">
        <f t="shared" si="212"/>
        <v/>
      </c>
      <c r="X294" s="245" t="str">
        <f t="shared" si="213"/>
        <v/>
      </c>
      <c r="Y294" s="245" t="str">
        <f t="shared" si="214"/>
        <v/>
      </c>
      <c r="Z294" s="249" t="str">
        <f t="shared" si="215"/>
        <v/>
      </c>
      <c r="AA294" s="250" t="str">
        <f t="shared" si="216"/>
        <v/>
      </c>
      <c r="AB294" s="250" t="str">
        <f t="shared" si="217"/>
        <v/>
      </c>
      <c r="AC294" s="251" t="str">
        <f t="shared" si="218"/>
        <v/>
      </c>
      <c r="AD294" s="252" t="str">
        <f>IF(OR(C294="",D294=""),"",IF(OR(10&lt;=S294,2.2&lt;F294),リスト!$B$3,IF(OR(D294=リスト!$A$2,F294&lt;0.9,S294&lt;=1.5),リスト!$B$4,リスト!$B$2)))</f>
        <v/>
      </c>
      <c r="AE294" s="253" t="str">
        <f>IF(OR(C294="",AD294=""),"",IF(N294="",リスト!$C$2,リスト!$C$3))</f>
        <v/>
      </c>
      <c r="AF294" s="254" t="str">
        <f>IF(OR(C294="",AD294=""),"",IF(D294&lt;=リスト!$A$5,リスト!$D$2,IF(D294=リスト!$A$6,リスト!$D$3,IF(D294=リスト!$A$7,リスト!$D$4,""))))</f>
        <v/>
      </c>
      <c r="AG294" s="255" t="str" cm="1">
        <f t="array" ref="AG294">IFERROR(INDEX(加味率リスト!$A$2:$J$25,MATCH(D294&amp;AF294,加味率リスト!$A$2:$A$25&amp;加味率リスト!$B$2:$B$25,0),10),"")</f>
        <v/>
      </c>
      <c r="AH294" s="256" t="str">
        <f>IF(S294="","",IF(S294&lt;3,リスト!$E$3,IF(S294&lt;5,リスト!$E$4,IF(S294&lt;7,リスト!$E$5,リスト!$E$6))))</f>
        <v/>
      </c>
      <c r="AI294" s="192" t="str">
        <f t="shared" si="178"/>
        <v/>
      </c>
      <c r="AJ294" s="193" t="str">
        <f t="shared" si="179"/>
        <v/>
      </c>
      <c r="AK294" s="141" t="str">
        <f t="shared" si="180"/>
        <v/>
      </c>
      <c r="AL294" s="194" t="str">
        <f>IFERROR(IF(AD294="","",IF(AE294=リスト!$C$2,"－",ROUND((3.142/4*E294^2*(N294+K294+J294+I294+H294)-3.142/4*(0.82^2*H294+(0.82^2+G294^2)/2*J294+G294^2*K294+(G294^2+E294^2)/2*N294))*(U294*V294+(R294-U294)*W294)/R294,2))),"")</f>
        <v/>
      </c>
      <c r="AM294" s="195" t="str">
        <f>IFERROR(IF(AD294="","",IF(AE294=リスト!$C$2,T294,T294+AL294)),"")</f>
        <v/>
      </c>
      <c r="AN294" s="195" t="str">
        <f>IFERROR(IF(AD294="","",IF(AE294=リスト!$C$2,3.142*E294*U294*AA294*V294*U294/2*TAN(X294/180*3.142),3.142*G294*U294*AA294*V294*U294/2*TAN(X294/180*3.142))),"")</f>
        <v/>
      </c>
      <c r="AO294" s="196" t="str">
        <f t="shared" si="219"/>
        <v/>
      </c>
      <c r="AP294" s="196" t="str">
        <f>IFERROR(IF(AE294=リスト!$C$2,(1-3.142*(E294/((E294+1)*2))^2)*(R294-(1-V294/(Z294+AC294*(W294-Z294)))*U294-(AN294+AM294)/(3.142*(Z294+AC294*(W294-Z294)))*(2/E294)^2)*100,AW294*(AX294-AY294)*100),"")</f>
        <v/>
      </c>
      <c r="AQ294" s="197" t="str">
        <f t="shared" si="220"/>
        <v/>
      </c>
      <c r="AR294" s="195" t="str">
        <f t="shared" si="221"/>
        <v/>
      </c>
      <c r="AS294" s="195" t="str">
        <f t="shared" si="222"/>
        <v/>
      </c>
      <c r="AT294" s="195" t="str">
        <f t="shared" si="223"/>
        <v/>
      </c>
      <c r="AU294" s="193" t="str">
        <f t="shared" si="224"/>
        <v/>
      </c>
      <c r="AV294" s="193" t="str">
        <f>IF(OR(AD294=リスト!$B$3,AD294=リスト!$B$5,許容浮上量&lt;AP294),AD294,リスト!$B$5)</f>
        <v/>
      </c>
      <c r="AW294" s="198" t="str">
        <f t="shared" si="225"/>
        <v/>
      </c>
      <c r="AX294" s="199" t="str">
        <f t="shared" si="226"/>
        <v/>
      </c>
      <c r="AY294" s="205" t="str">
        <f t="shared" si="227"/>
        <v/>
      </c>
      <c r="AZ294" s="204" t="str">
        <f>IF(OR(BO294=リスト!$B$3,BO294=リスト!$B$5,BO294=""),"","10^-2")</f>
        <v/>
      </c>
      <c r="BA294" s="200" t="str">
        <f>IF(OR(BO294=リスト!$B$3,BO294=リスト!$B$5,BO294=""),"",2)</f>
        <v/>
      </c>
      <c r="BB294" s="195" t="str">
        <f>IFERROR(IF(OR(BO294=リスト!$B$3,BO294=リスト!$B$5,BO294=""),"",V294*U294+(R294-U294)/2*(W294-Z294)),"")</f>
        <v/>
      </c>
      <c r="BC294" s="195" t="str">
        <f>IF(OR(BO294=リスト!$B$3,BO294=リスト!$B$5,BO294=""),"",40)</f>
        <v/>
      </c>
      <c r="BD294" s="195" t="str">
        <f t="shared" si="228"/>
        <v/>
      </c>
      <c r="BE294" s="195" t="str">
        <f t="shared" si="229"/>
        <v/>
      </c>
      <c r="BF294" s="195" t="str">
        <f t="shared" si="230"/>
        <v/>
      </c>
      <c r="BG294" s="195" t="str">
        <f>IF(OR(BO294=リスト!$B$3,BO294=リスト!$B$5,BO294=""),"",0.6)</f>
        <v/>
      </c>
      <c r="BH294" s="201" t="str">
        <f>IF(OR(BO294=リスト!$B$3,BO294=リスト!$B$5,BO294=""),"",AG294)</f>
        <v/>
      </c>
      <c r="BI294" s="195" t="str">
        <f>IF(OR(BO294=リスト!$B$3,BO294=リスト!$B$5,BO294=""),"",AM294)</f>
        <v/>
      </c>
      <c r="BJ294" s="195" t="str">
        <f>IF(OR(BO294=リスト!$B$3,BO294=リスト!$B$5,BO294=""),"",AN294)</f>
        <v/>
      </c>
      <c r="BK294" s="202" t="str">
        <f>IFERROR(IF(BM294=リスト!$C$2,(1-3.142*(E294/(2*(E294+1)))^2)*(R294-(1-AG294*V294/(Z294+AG294*BG294*(W294-Z294)))*U294-(AN294+AM294)/(3.142*(Z294+AG294*BG294*(W294-Z294)))*(2/E294)^2)*100,(AW294*(BV294-BX294)*100)),"")</f>
        <v/>
      </c>
      <c r="BL294" s="202" t="str">
        <f>IFERROR(IF(BM294=リスト!$C$2,(1-3.142*(E294/(2*(E294+1)))^2)*(R294-(1-AG294*V294/(Z294+AG294*BG294*(W294-Z294)))*U294-(AN294+BF294+AM294)/(3.142*(Z294+AG294*BG294*(W294-Z294)))*(2/E294)^2)*100,(AW294*(BV294-BW294)*100)),"")</f>
        <v/>
      </c>
      <c r="BM294" s="193" t="str">
        <f>IF(OR(BO294=リスト!$B$3,BO294=リスト!$B$5),"",AU294)</f>
        <v/>
      </c>
      <c r="BN294" s="196" t="str">
        <f>IF(OR(BO294=リスト!$B$3,BO294=リスト!$B$5),"",AF294)</f>
        <v/>
      </c>
      <c r="BO294" s="193" t="str">
        <f t="shared" si="231"/>
        <v/>
      </c>
      <c r="BP294" s="193" t="str">
        <f>IF(OR(BO294=リスト!$B$3,BO294=リスト!$B$5,BO294=""),"",IF(許容浮上量+1&lt;=BK294,リスト!$F$2,リスト!$F$3))</f>
        <v/>
      </c>
      <c r="BQ294" s="202" t="str">
        <f>IF(OR(BO294=リスト!$B$3,BO294=リスト!$B$5,BO294=""),"",20)</f>
        <v/>
      </c>
      <c r="BR294" s="195" t="str">
        <f t="shared" si="232"/>
        <v/>
      </c>
      <c r="BS294" s="195" t="str">
        <f t="shared" si="233"/>
        <v/>
      </c>
      <c r="BT294" s="198" t="str">
        <f t="shared" si="234"/>
        <v/>
      </c>
      <c r="BU294" s="198" t="str">
        <f t="shared" si="235"/>
        <v/>
      </c>
      <c r="BV294" s="198" t="str">
        <f t="shared" si="200"/>
        <v/>
      </c>
      <c r="BW294" s="198" t="str">
        <f t="shared" si="201"/>
        <v/>
      </c>
      <c r="BX294" s="205" t="str">
        <f t="shared" si="202"/>
        <v/>
      </c>
      <c r="BY294" s="206" t="str">
        <f>IFERROR(IF(CC294=リスト!$C$2,(CH294-BZ294/(100*CG294))/CI294*CJ294-AN294-AM294,(CH294-BZ294/(100*AW294))/CI294*CJ294-AN294-AM294),"")</f>
        <v/>
      </c>
      <c r="BZ294" s="196" t="str">
        <f>IF(OR(CE294=リスト!$B$3,CE294=リスト!$B$5,CF294=リスト!$F$3,CE294=""),"",許容浮上量)</f>
        <v/>
      </c>
      <c r="CA294" s="198" t="str">
        <f>IF(OR(CE294=リスト!$B$3,CE294=リスト!$B$5,CF294=リスト!$F$3,CE294=""),"",CK294)</f>
        <v/>
      </c>
      <c r="CB294" s="196" t="str">
        <f t="shared" si="236"/>
        <v/>
      </c>
      <c r="CC294" s="193" t="str">
        <f>IF(OR(CE294=リスト!$B$3,CE294=リスト!$B$5,CF294=リスト!$F$3,CE294=""),"",BM294)</f>
        <v/>
      </c>
      <c r="CD294" s="196" t="str">
        <f>IF(OR(CE294=リスト!$B$3,CE294=リスト!$B$5,CF294=リスト!$F$3,CE294=""),"",AH294)</f>
        <v/>
      </c>
      <c r="CE294" s="193" t="str">
        <f t="shared" si="181"/>
        <v/>
      </c>
      <c r="CF294" s="193" t="str">
        <f t="shared" si="182"/>
        <v/>
      </c>
      <c r="CG294" s="198" t="str">
        <f t="shared" si="237"/>
        <v/>
      </c>
      <c r="CH294" s="198" t="str">
        <f t="shared" si="238"/>
        <v/>
      </c>
      <c r="CI294" s="198" t="str">
        <f t="shared" si="239"/>
        <v/>
      </c>
      <c r="CJ294" s="198" t="str">
        <f t="shared" si="207"/>
        <v/>
      </c>
      <c r="CK294" s="205" t="str">
        <f t="shared" si="240"/>
        <v/>
      </c>
      <c r="CL294" s="204" t="str">
        <f>IF(AND(CE294=リスト!$B$4,CF294=リスト!$F$2),リスト!$B$3,CE294)</f>
        <v/>
      </c>
      <c r="CM294" s="193" t="str">
        <f>IF(CL294=リスト!$B$3,"",IF(CL294=リスト!$B$5,"("&amp;リスト!$F$3&amp;")",CF294))</f>
        <v/>
      </c>
      <c r="CN294" s="196" t="str">
        <f>IF(CL294=リスト!$B$3,"",AF294)</f>
        <v/>
      </c>
      <c r="CO294" s="196" t="str">
        <f>IF(OR(CL294=リスト!$B$3,CL294=リスト!$B$5,CL294=リスト!$B$4),"",CD294)</f>
        <v/>
      </c>
      <c r="CP294" s="196" t="str">
        <f>IF(OR(CL294=リスト!$B$3,CL294=リスト!$B$5),"",IF(CB294&lt;40,40,CB294))</f>
        <v/>
      </c>
      <c r="CQ294" s="203" t="str">
        <f>IF(CL294=リスト!$B$5,リスト!$G$2,"")</f>
        <v/>
      </c>
    </row>
    <row r="295" spans="2:95" ht="26.25" customHeight="1">
      <c r="B295" s="257">
        <v>232</v>
      </c>
      <c r="C295" s="258"/>
      <c r="D295" s="259"/>
      <c r="E295" s="260"/>
      <c r="F295" s="260"/>
      <c r="G295" s="247" t="str">
        <f>IF(AE295=リスト!$C$2,"－",IF(AE295=リスト!$C$3,1.05,""))</f>
        <v/>
      </c>
      <c r="H295" s="260"/>
      <c r="I295" s="260"/>
      <c r="J295" s="260"/>
      <c r="K295" s="260"/>
      <c r="L295" s="260"/>
      <c r="M295" s="260"/>
      <c r="N295" s="260"/>
      <c r="O295" s="260"/>
      <c r="P295" s="260"/>
      <c r="Q295" s="260"/>
      <c r="R295" s="261">
        <f t="shared" si="209"/>
        <v>0</v>
      </c>
      <c r="S295" s="262" t="str">
        <f t="shared" si="210"/>
        <v/>
      </c>
      <c r="T295" s="262"/>
      <c r="U295" s="262"/>
      <c r="V295" s="259" t="str">
        <f t="shared" si="211"/>
        <v/>
      </c>
      <c r="W295" s="259" t="str">
        <f t="shared" si="212"/>
        <v/>
      </c>
      <c r="X295" s="259" t="str">
        <f t="shared" si="213"/>
        <v/>
      </c>
      <c r="Y295" s="259" t="str">
        <f t="shared" si="214"/>
        <v/>
      </c>
      <c r="Z295" s="249" t="str">
        <f t="shared" si="215"/>
        <v/>
      </c>
      <c r="AA295" s="250" t="str">
        <f t="shared" si="216"/>
        <v/>
      </c>
      <c r="AB295" s="250" t="str">
        <f t="shared" si="217"/>
        <v/>
      </c>
      <c r="AC295" s="251" t="str">
        <f t="shared" si="218"/>
        <v/>
      </c>
      <c r="AD295" s="252" t="str">
        <f>IF(OR(C295="",D295=""),"",IF(OR(10&lt;=S295,2.2&lt;F295),リスト!$B$3,IF(OR(D295=リスト!$A$2,F295&lt;0.9,S295&lt;=1.5),リスト!$B$4,リスト!$B$2)))</f>
        <v/>
      </c>
      <c r="AE295" s="263" t="str">
        <f>IF(OR(C295="",AD295=""),"",IF(N295="",リスト!$C$2,リスト!$C$3))</f>
        <v/>
      </c>
      <c r="AF295" s="254" t="str">
        <f>IF(OR(C295="",AD295=""),"",IF(D295&lt;=リスト!$A$5,リスト!$D$2,IF(D295=リスト!$A$6,リスト!$D$3,IF(D295=リスト!$A$7,リスト!$D$4,""))))</f>
        <v/>
      </c>
      <c r="AG295" s="255" t="str" cm="1">
        <f t="array" ref="AG295">IFERROR(INDEX(加味率リスト!$A$2:$J$25,MATCH(D295&amp;AF295,加味率リスト!$A$2:$A$25&amp;加味率リスト!$B$2:$B$25,0),10),"")</f>
        <v/>
      </c>
      <c r="AH295" s="264" t="str">
        <f>IF(S295="","",IF(S295&lt;3,リスト!$E$3,IF(S295&lt;5,リスト!$E$4,IF(S295&lt;7,リスト!$E$5,リスト!$E$6))))</f>
        <v/>
      </c>
      <c r="AI295" s="192" t="str">
        <f t="shared" si="178"/>
        <v/>
      </c>
      <c r="AJ295" s="193" t="str">
        <f t="shared" si="179"/>
        <v/>
      </c>
      <c r="AK295" s="141" t="str">
        <f t="shared" si="180"/>
        <v/>
      </c>
      <c r="AL295" s="194" t="str">
        <f>IFERROR(IF(AD295="","",IF(AE295=リスト!$C$2,"－",ROUND((3.142/4*E295^2*(N295+K295+J295+I295+H295)-3.142/4*(0.82^2*H295+(0.82^2+G295^2)/2*J295+G295^2*K295+(G295^2+E295^2)/2*N295))*(U295*V295+(R295-U295)*W295)/R295,2))),"")</f>
        <v/>
      </c>
      <c r="AM295" s="195" t="str">
        <f>IFERROR(IF(AD295="","",IF(AE295=リスト!$C$2,T295,T295+AL295)),"")</f>
        <v/>
      </c>
      <c r="AN295" s="195" t="str">
        <f>IFERROR(IF(AD295="","",IF(AE295=リスト!$C$2,3.142*E295*U295*AA295*V295*U295/2*TAN(X295/180*3.142),3.142*G295*U295*AA295*V295*U295/2*TAN(X295/180*3.142))),"")</f>
        <v/>
      </c>
      <c r="AO295" s="196" t="str">
        <f t="shared" si="219"/>
        <v/>
      </c>
      <c r="AP295" s="196" t="str">
        <f>IFERROR(IF(AE295=リスト!$C$2,(1-3.142*(E295/((E295+1)*2))^2)*(R295-(1-V295/(Z295+AC295*(W295-Z295)))*U295-(AN295+AM295)/(3.142*(Z295+AC295*(W295-Z295)))*(2/E295)^2)*100,AW295*(AX295-AY295)*100),"")</f>
        <v/>
      </c>
      <c r="AQ295" s="197" t="str">
        <f t="shared" si="220"/>
        <v/>
      </c>
      <c r="AR295" s="195" t="str">
        <f t="shared" si="221"/>
        <v/>
      </c>
      <c r="AS295" s="195" t="str">
        <f t="shared" si="222"/>
        <v/>
      </c>
      <c r="AT295" s="195" t="str">
        <f t="shared" si="223"/>
        <v/>
      </c>
      <c r="AU295" s="193" t="str">
        <f t="shared" si="224"/>
        <v/>
      </c>
      <c r="AV295" s="193" t="str">
        <f>IF(OR(AD295=リスト!$B$3,AD295=リスト!$B$5,許容浮上量&lt;AP295),AD295,リスト!$B$5)</f>
        <v/>
      </c>
      <c r="AW295" s="198" t="str">
        <f t="shared" si="225"/>
        <v/>
      </c>
      <c r="AX295" s="199" t="str">
        <f t="shared" si="226"/>
        <v/>
      </c>
      <c r="AY295" s="205" t="str">
        <f t="shared" si="227"/>
        <v/>
      </c>
      <c r="AZ295" s="204" t="str">
        <f>IF(OR(BO295=リスト!$B$3,BO295=リスト!$B$5,BO295=""),"","10^-2")</f>
        <v/>
      </c>
      <c r="BA295" s="200" t="str">
        <f>IF(OR(BO295=リスト!$B$3,BO295=リスト!$B$5,BO295=""),"",2)</f>
        <v/>
      </c>
      <c r="BB295" s="195" t="str">
        <f>IFERROR(IF(OR(BO295=リスト!$B$3,BO295=リスト!$B$5,BO295=""),"",V295*U295+(R295-U295)/2*(W295-Z295)),"")</f>
        <v/>
      </c>
      <c r="BC295" s="195" t="str">
        <f>IF(OR(BO295=リスト!$B$3,BO295=リスト!$B$5,BO295=""),"",40)</f>
        <v/>
      </c>
      <c r="BD295" s="195" t="str">
        <f t="shared" si="228"/>
        <v/>
      </c>
      <c r="BE295" s="195" t="str">
        <f t="shared" si="229"/>
        <v/>
      </c>
      <c r="BF295" s="195" t="str">
        <f t="shared" si="230"/>
        <v/>
      </c>
      <c r="BG295" s="195" t="str">
        <f>IF(OR(BO295=リスト!$B$3,BO295=リスト!$B$5,BO295=""),"",0.6)</f>
        <v/>
      </c>
      <c r="BH295" s="201" t="str">
        <f>IF(OR(BO295=リスト!$B$3,BO295=リスト!$B$5,BO295=""),"",AG295)</f>
        <v/>
      </c>
      <c r="BI295" s="195" t="str">
        <f>IF(OR(BO295=リスト!$B$3,BO295=リスト!$B$5,BO295=""),"",AM295)</f>
        <v/>
      </c>
      <c r="BJ295" s="195" t="str">
        <f>IF(OR(BO295=リスト!$B$3,BO295=リスト!$B$5,BO295=""),"",AN295)</f>
        <v/>
      </c>
      <c r="BK295" s="202" t="str">
        <f>IFERROR(IF(BM295=リスト!$C$2,(1-3.142*(E295/(2*(E295+1)))^2)*(R295-(1-AG295*V295/(Z295+AG295*BG295*(W295-Z295)))*U295-(AN295+AM295)/(3.142*(Z295+AG295*BG295*(W295-Z295)))*(2/E295)^2)*100,(AW295*(BV295-BX295)*100)),"")</f>
        <v/>
      </c>
      <c r="BL295" s="202" t="str">
        <f>IFERROR(IF(BM295=リスト!$C$2,(1-3.142*(E295/(2*(E295+1)))^2)*(R295-(1-AG295*V295/(Z295+AG295*BG295*(W295-Z295)))*U295-(AN295+BF295+AM295)/(3.142*(Z295+AG295*BG295*(W295-Z295)))*(2/E295)^2)*100,(AW295*(BV295-BW295)*100)),"")</f>
        <v/>
      </c>
      <c r="BM295" s="193" t="str">
        <f>IF(OR(BO295=リスト!$B$3,BO295=リスト!$B$5),"",AU295)</f>
        <v/>
      </c>
      <c r="BN295" s="196" t="str">
        <f>IF(OR(BO295=リスト!$B$3,BO295=リスト!$B$5),"",AF295)</f>
        <v/>
      </c>
      <c r="BO295" s="193" t="str">
        <f t="shared" si="231"/>
        <v/>
      </c>
      <c r="BP295" s="193" t="str">
        <f>IF(OR(BO295=リスト!$B$3,BO295=リスト!$B$5,BO295=""),"",IF(許容浮上量+1&lt;=BK295,リスト!$F$2,リスト!$F$3))</f>
        <v/>
      </c>
      <c r="BQ295" s="202" t="str">
        <f>IF(OR(BO295=リスト!$B$3,BO295=リスト!$B$5,BO295=""),"",20)</f>
        <v/>
      </c>
      <c r="BR295" s="195" t="str">
        <f t="shared" si="232"/>
        <v/>
      </c>
      <c r="BS295" s="195" t="str">
        <f t="shared" si="233"/>
        <v/>
      </c>
      <c r="BT295" s="198" t="str">
        <f t="shared" si="234"/>
        <v/>
      </c>
      <c r="BU295" s="198" t="str">
        <f t="shared" si="235"/>
        <v/>
      </c>
      <c r="BV295" s="198" t="str">
        <f t="shared" si="200"/>
        <v/>
      </c>
      <c r="BW295" s="198" t="str">
        <f t="shared" si="201"/>
        <v/>
      </c>
      <c r="BX295" s="205" t="str">
        <f t="shared" si="202"/>
        <v/>
      </c>
      <c r="BY295" s="206" t="str">
        <f>IFERROR(IF(CC295=リスト!$C$2,(CH295-BZ295/(100*CG295))/CI295*CJ295-AN295-AM295,(CH295-BZ295/(100*AW295))/CI295*CJ295-AN295-AM295),"")</f>
        <v/>
      </c>
      <c r="BZ295" s="196" t="str">
        <f>IF(OR(CE295=リスト!$B$3,CE295=リスト!$B$5,CF295=リスト!$F$3,CE295=""),"",許容浮上量)</f>
        <v/>
      </c>
      <c r="CA295" s="198" t="str">
        <f>IF(OR(CE295=リスト!$B$3,CE295=リスト!$B$5,CF295=リスト!$F$3,CE295=""),"",CK295)</f>
        <v/>
      </c>
      <c r="CB295" s="196" t="str">
        <f t="shared" si="236"/>
        <v/>
      </c>
      <c r="CC295" s="193" t="str">
        <f>IF(OR(CE295=リスト!$B$3,CE295=リスト!$B$5,CF295=リスト!$F$3,CE295=""),"",BM295)</f>
        <v/>
      </c>
      <c r="CD295" s="196" t="str">
        <f>IF(OR(CE295=リスト!$B$3,CE295=リスト!$B$5,CF295=リスト!$F$3,CE295=""),"",AH295)</f>
        <v/>
      </c>
      <c r="CE295" s="193" t="str">
        <f t="shared" si="181"/>
        <v/>
      </c>
      <c r="CF295" s="193" t="str">
        <f t="shared" si="182"/>
        <v/>
      </c>
      <c r="CG295" s="198" t="str">
        <f t="shared" si="237"/>
        <v/>
      </c>
      <c r="CH295" s="198" t="str">
        <f t="shared" si="238"/>
        <v/>
      </c>
      <c r="CI295" s="198" t="str">
        <f t="shared" si="239"/>
        <v/>
      </c>
      <c r="CJ295" s="198" t="str">
        <f t="shared" si="207"/>
        <v/>
      </c>
      <c r="CK295" s="205" t="str">
        <f t="shared" si="240"/>
        <v/>
      </c>
      <c r="CL295" s="204" t="str">
        <f>IF(AND(CE295=リスト!$B$4,CF295=リスト!$F$2),リスト!$B$3,CE295)</f>
        <v/>
      </c>
      <c r="CM295" s="193" t="str">
        <f>IF(CL295=リスト!$B$3,"",IF(CL295=リスト!$B$5,"("&amp;リスト!$F$3&amp;")",CF295))</f>
        <v/>
      </c>
      <c r="CN295" s="196" t="str">
        <f>IF(CL295=リスト!$B$3,"",AF295)</f>
        <v/>
      </c>
      <c r="CO295" s="196" t="str">
        <f>IF(OR(CL295=リスト!$B$3,CL295=リスト!$B$5,CL295=リスト!$B$4),"",CD295)</f>
        <v/>
      </c>
      <c r="CP295" s="196" t="str">
        <f>IF(OR(CL295=リスト!$B$3,CL295=リスト!$B$5),"",IF(CB295&lt;40,40,CB295))</f>
        <v/>
      </c>
      <c r="CQ295" s="203" t="str">
        <f>IF(CL295=リスト!$B$5,リスト!$G$2,"")</f>
        <v/>
      </c>
    </row>
    <row r="296" spans="2:95" ht="26.25" customHeight="1">
      <c r="B296" s="243">
        <v>233</v>
      </c>
      <c r="C296" s="244"/>
      <c r="D296" s="245"/>
      <c r="E296" s="246"/>
      <c r="F296" s="246"/>
      <c r="G296" s="247" t="str">
        <f>IF(AE296=リスト!$C$2,"－",IF(AE296=リスト!$C$3,1.05,""))</f>
        <v/>
      </c>
      <c r="H296" s="246"/>
      <c r="I296" s="246"/>
      <c r="J296" s="246"/>
      <c r="K296" s="246"/>
      <c r="L296" s="246"/>
      <c r="M296" s="246"/>
      <c r="N296" s="246"/>
      <c r="O296" s="246"/>
      <c r="P296" s="246"/>
      <c r="Q296" s="246"/>
      <c r="R296" s="248">
        <f t="shared" si="209"/>
        <v>0</v>
      </c>
      <c r="S296" s="247" t="str">
        <f t="shared" si="210"/>
        <v/>
      </c>
      <c r="T296" s="247"/>
      <c r="U296" s="247"/>
      <c r="V296" s="245" t="str">
        <f t="shared" si="211"/>
        <v/>
      </c>
      <c r="W296" s="245" t="str">
        <f t="shared" si="212"/>
        <v/>
      </c>
      <c r="X296" s="245" t="str">
        <f t="shared" si="213"/>
        <v/>
      </c>
      <c r="Y296" s="245" t="str">
        <f t="shared" si="214"/>
        <v/>
      </c>
      <c r="Z296" s="249" t="str">
        <f t="shared" si="215"/>
        <v/>
      </c>
      <c r="AA296" s="250" t="str">
        <f t="shared" si="216"/>
        <v/>
      </c>
      <c r="AB296" s="250" t="str">
        <f t="shared" si="217"/>
        <v/>
      </c>
      <c r="AC296" s="251" t="str">
        <f t="shared" si="218"/>
        <v/>
      </c>
      <c r="AD296" s="252" t="str">
        <f>IF(OR(C296="",D296=""),"",IF(OR(10&lt;=S296,2.2&lt;F296),リスト!$B$3,IF(OR(D296=リスト!$A$2,F296&lt;0.9,S296&lt;=1.5),リスト!$B$4,リスト!$B$2)))</f>
        <v/>
      </c>
      <c r="AE296" s="253" t="str">
        <f>IF(OR(C296="",AD296=""),"",IF(N296="",リスト!$C$2,リスト!$C$3))</f>
        <v/>
      </c>
      <c r="AF296" s="254" t="str">
        <f>IF(OR(C296="",AD296=""),"",IF(D296&lt;=リスト!$A$5,リスト!$D$2,IF(D296=リスト!$A$6,リスト!$D$3,IF(D296=リスト!$A$7,リスト!$D$4,""))))</f>
        <v/>
      </c>
      <c r="AG296" s="255" t="str" cm="1">
        <f t="array" ref="AG296">IFERROR(INDEX(加味率リスト!$A$2:$J$25,MATCH(D296&amp;AF296,加味率リスト!$A$2:$A$25&amp;加味率リスト!$B$2:$B$25,0),10),"")</f>
        <v/>
      </c>
      <c r="AH296" s="256" t="str">
        <f>IF(S296="","",IF(S296&lt;3,リスト!$E$3,IF(S296&lt;5,リスト!$E$4,IF(S296&lt;7,リスト!$E$5,リスト!$E$6))))</f>
        <v/>
      </c>
      <c r="AI296" s="192" t="str">
        <f t="shared" si="178"/>
        <v/>
      </c>
      <c r="AJ296" s="193" t="str">
        <f t="shared" si="179"/>
        <v/>
      </c>
      <c r="AK296" s="141" t="str">
        <f t="shared" si="180"/>
        <v/>
      </c>
      <c r="AL296" s="194" t="str">
        <f>IFERROR(IF(AD296="","",IF(AE296=リスト!$C$2,"－",ROUND((3.142/4*E296^2*(N296+K296+J296+I296+H296)-3.142/4*(0.82^2*H296+(0.82^2+G296^2)/2*J296+G296^2*K296+(G296^2+E296^2)/2*N296))*(U296*V296+(R296-U296)*W296)/R296,2))),"")</f>
        <v/>
      </c>
      <c r="AM296" s="195" t="str">
        <f>IFERROR(IF(AD296="","",IF(AE296=リスト!$C$2,T296,T296+AL296)),"")</f>
        <v/>
      </c>
      <c r="AN296" s="195" t="str">
        <f>IFERROR(IF(AD296="","",IF(AE296=リスト!$C$2,3.142*E296*U296*AA296*V296*U296/2*TAN(X296/180*3.142),3.142*G296*U296*AA296*V296*U296/2*TAN(X296/180*3.142))),"")</f>
        <v/>
      </c>
      <c r="AO296" s="196" t="str">
        <f t="shared" si="219"/>
        <v/>
      </c>
      <c r="AP296" s="196" t="str">
        <f>IFERROR(IF(AE296=リスト!$C$2,(1-3.142*(E296/((E296+1)*2))^2)*(R296-(1-V296/(Z296+AC296*(W296-Z296)))*U296-(AN296+AM296)/(3.142*(Z296+AC296*(W296-Z296)))*(2/E296)^2)*100,AW296*(AX296-AY296)*100),"")</f>
        <v/>
      </c>
      <c r="AQ296" s="197" t="str">
        <f t="shared" si="220"/>
        <v/>
      </c>
      <c r="AR296" s="195" t="str">
        <f t="shared" si="221"/>
        <v/>
      </c>
      <c r="AS296" s="195" t="str">
        <f t="shared" si="222"/>
        <v/>
      </c>
      <c r="AT296" s="195" t="str">
        <f t="shared" si="223"/>
        <v/>
      </c>
      <c r="AU296" s="193" t="str">
        <f t="shared" si="224"/>
        <v/>
      </c>
      <c r="AV296" s="193" t="str">
        <f>IF(OR(AD296=リスト!$B$3,AD296=リスト!$B$5,許容浮上量&lt;AP296),AD296,リスト!$B$5)</f>
        <v/>
      </c>
      <c r="AW296" s="198" t="str">
        <f t="shared" si="225"/>
        <v/>
      </c>
      <c r="AX296" s="199" t="str">
        <f t="shared" si="226"/>
        <v/>
      </c>
      <c r="AY296" s="205" t="str">
        <f t="shared" si="227"/>
        <v/>
      </c>
      <c r="AZ296" s="204" t="str">
        <f>IF(OR(BO296=リスト!$B$3,BO296=リスト!$B$5,BO296=""),"","10^-2")</f>
        <v/>
      </c>
      <c r="BA296" s="200" t="str">
        <f>IF(OR(BO296=リスト!$B$3,BO296=リスト!$B$5,BO296=""),"",2)</f>
        <v/>
      </c>
      <c r="BB296" s="195" t="str">
        <f>IFERROR(IF(OR(BO296=リスト!$B$3,BO296=リスト!$B$5,BO296=""),"",V296*U296+(R296-U296)/2*(W296-Z296)),"")</f>
        <v/>
      </c>
      <c r="BC296" s="195" t="str">
        <f>IF(OR(BO296=リスト!$B$3,BO296=リスト!$B$5,BO296=""),"",40)</f>
        <v/>
      </c>
      <c r="BD296" s="195" t="str">
        <f t="shared" si="228"/>
        <v/>
      </c>
      <c r="BE296" s="195" t="str">
        <f t="shared" si="229"/>
        <v/>
      </c>
      <c r="BF296" s="195" t="str">
        <f t="shared" si="230"/>
        <v/>
      </c>
      <c r="BG296" s="195" t="str">
        <f>IF(OR(BO296=リスト!$B$3,BO296=リスト!$B$5,BO296=""),"",0.6)</f>
        <v/>
      </c>
      <c r="BH296" s="201" t="str">
        <f>IF(OR(BO296=リスト!$B$3,BO296=リスト!$B$5,BO296=""),"",AG296)</f>
        <v/>
      </c>
      <c r="BI296" s="195" t="str">
        <f>IF(OR(BO296=リスト!$B$3,BO296=リスト!$B$5,BO296=""),"",AM296)</f>
        <v/>
      </c>
      <c r="BJ296" s="195" t="str">
        <f>IF(OR(BO296=リスト!$B$3,BO296=リスト!$B$5,BO296=""),"",AN296)</f>
        <v/>
      </c>
      <c r="BK296" s="202" t="str">
        <f>IFERROR(IF(BM296=リスト!$C$2,(1-3.142*(E296/(2*(E296+1)))^2)*(R296-(1-AG296*V296/(Z296+AG296*BG296*(W296-Z296)))*U296-(AN296+AM296)/(3.142*(Z296+AG296*BG296*(W296-Z296)))*(2/E296)^2)*100,(AW296*(BV296-BX296)*100)),"")</f>
        <v/>
      </c>
      <c r="BL296" s="202" t="str">
        <f>IFERROR(IF(BM296=リスト!$C$2,(1-3.142*(E296/(2*(E296+1)))^2)*(R296-(1-AG296*V296/(Z296+AG296*BG296*(W296-Z296)))*U296-(AN296+BF296+AM296)/(3.142*(Z296+AG296*BG296*(W296-Z296)))*(2/E296)^2)*100,(AW296*(BV296-BW296)*100)),"")</f>
        <v/>
      </c>
      <c r="BM296" s="193" t="str">
        <f>IF(OR(BO296=リスト!$B$3,BO296=リスト!$B$5),"",AU296)</f>
        <v/>
      </c>
      <c r="BN296" s="196" t="str">
        <f>IF(OR(BO296=リスト!$B$3,BO296=リスト!$B$5),"",AF296)</f>
        <v/>
      </c>
      <c r="BO296" s="193" t="str">
        <f t="shared" si="231"/>
        <v/>
      </c>
      <c r="BP296" s="193" t="str">
        <f>IF(OR(BO296=リスト!$B$3,BO296=リスト!$B$5,BO296=""),"",IF(許容浮上量+1&lt;=BK296,リスト!$F$2,リスト!$F$3))</f>
        <v/>
      </c>
      <c r="BQ296" s="202" t="str">
        <f>IF(OR(BO296=リスト!$B$3,BO296=リスト!$B$5,BO296=""),"",20)</f>
        <v/>
      </c>
      <c r="BR296" s="195" t="str">
        <f t="shared" si="232"/>
        <v/>
      </c>
      <c r="BS296" s="195" t="str">
        <f t="shared" si="233"/>
        <v/>
      </c>
      <c r="BT296" s="198" t="str">
        <f t="shared" si="234"/>
        <v/>
      </c>
      <c r="BU296" s="198" t="str">
        <f t="shared" si="235"/>
        <v/>
      </c>
      <c r="BV296" s="198" t="str">
        <f t="shared" si="200"/>
        <v/>
      </c>
      <c r="BW296" s="198" t="str">
        <f t="shared" si="201"/>
        <v/>
      </c>
      <c r="BX296" s="205" t="str">
        <f t="shared" si="202"/>
        <v/>
      </c>
      <c r="BY296" s="206" t="str">
        <f>IFERROR(IF(CC296=リスト!$C$2,(CH296-BZ296/(100*CG296))/CI296*CJ296-AN296-AM296,(CH296-BZ296/(100*AW296))/CI296*CJ296-AN296-AM296),"")</f>
        <v/>
      </c>
      <c r="BZ296" s="196" t="str">
        <f>IF(OR(CE296=リスト!$B$3,CE296=リスト!$B$5,CF296=リスト!$F$3,CE296=""),"",許容浮上量)</f>
        <v/>
      </c>
      <c r="CA296" s="198" t="str">
        <f>IF(OR(CE296=リスト!$B$3,CE296=リスト!$B$5,CF296=リスト!$F$3,CE296=""),"",CK296)</f>
        <v/>
      </c>
      <c r="CB296" s="196" t="str">
        <f t="shared" si="236"/>
        <v/>
      </c>
      <c r="CC296" s="193" t="str">
        <f>IF(OR(CE296=リスト!$B$3,CE296=リスト!$B$5,CF296=リスト!$F$3,CE296=""),"",BM296)</f>
        <v/>
      </c>
      <c r="CD296" s="196" t="str">
        <f>IF(OR(CE296=リスト!$B$3,CE296=リスト!$B$5,CF296=リスト!$F$3,CE296=""),"",AH296)</f>
        <v/>
      </c>
      <c r="CE296" s="193" t="str">
        <f t="shared" si="181"/>
        <v/>
      </c>
      <c r="CF296" s="193" t="str">
        <f t="shared" si="182"/>
        <v/>
      </c>
      <c r="CG296" s="198" t="str">
        <f t="shared" si="237"/>
        <v/>
      </c>
      <c r="CH296" s="198" t="str">
        <f t="shared" si="238"/>
        <v/>
      </c>
      <c r="CI296" s="198" t="str">
        <f t="shared" si="239"/>
        <v/>
      </c>
      <c r="CJ296" s="198" t="str">
        <f t="shared" si="207"/>
        <v/>
      </c>
      <c r="CK296" s="205" t="str">
        <f t="shared" si="240"/>
        <v/>
      </c>
      <c r="CL296" s="204" t="str">
        <f>IF(AND(CE296=リスト!$B$4,CF296=リスト!$F$2),リスト!$B$3,CE296)</f>
        <v/>
      </c>
      <c r="CM296" s="193" t="str">
        <f>IF(CL296=リスト!$B$3,"",IF(CL296=リスト!$B$5,"("&amp;リスト!$F$3&amp;")",CF296))</f>
        <v/>
      </c>
      <c r="CN296" s="196" t="str">
        <f>IF(CL296=リスト!$B$3,"",AF296)</f>
        <v/>
      </c>
      <c r="CO296" s="196" t="str">
        <f>IF(OR(CL296=リスト!$B$3,CL296=リスト!$B$5,CL296=リスト!$B$4),"",CD296)</f>
        <v/>
      </c>
      <c r="CP296" s="196" t="str">
        <f>IF(OR(CL296=リスト!$B$3,CL296=リスト!$B$5),"",IF(CB296&lt;40,40,CB296))</f>
        <v/>
      </c>
      <c r="CQ296" s="203" t="str">
        <f>IF(CL296=リスト!$B$5,リスト!$G$2,"")</f>
        <v/>
      </c>
    </row>
    <row r="297" spans="2:95" ht="26.25" customHeight="1">
      <c r="B297" s="257">
        <v>234</v>
      </c>
      <c r="C297" s="258"/>
      <c r="D297" s="259"/>
      <c r="E297" s="260"/>
      <c r="F297" s="260"/>
      <c r="G297" s="247" t="str">
        <f>IF(AE297=リスト!$C$2,"－",IF(AE297=リスト!$C$3,1.05,""))</f>
        <v/>
      </c>
      <c r="H297" s="260"/>
      <c r="I297" s="260"/>
      <c r="J297" s="260"/>
      <c r="K297" s="260"/>
      <c r="L297" s="260"/>
      <c r="M297" s="260"/>
      <c r="N297" s="260"/>
      <c r="O297" s="260"/>
      <c r="P297" s="260"/>
      <c r="Q297" s="260"/>
      <c r="R297" s="261">
        <f t="shared" si="209"/>
        <v>0</v>
      </c>
      <c r="S297" s="262" t="str">
        <f t="shared" si="210"/>
        <v/>
      </c>
      <c r="T297" s="262"/>
      <c r="U297" s="262"/>
      <c r="V297" s="259" t="str">
        <f t="shared" si="211"/>
        <v/>
      </c>
      <c r="W297" s="259" t="str">
        <f t="shared" si="212"/>
        <v/>
      </c>
      <c r="X297" s="259" t="str">
        <f t="shared" si="213"/>
        <v/>
      </c>
      <c r="Y297" s="259" t="str">
        <f t="shared" si="214"/>
        <v/>
      </c>
      <c r="Z297" s="249" t="str">
        <f t="shared" si="215"/>
        <v/>
      </c>
      <c r="AA297" s="250" t="str">
        <f t="shared" si="216"/>
        <v/>
      </c>
      <c r="AB297" s="250" t="str">
        <f t="shared" si="217"/>
        <v/>
      </c>
      <c r="AC297" s="251" t="str">
        <f t="shared" si="218"/>
        <v/>
      </c>
      <c r="AD297" s="252" t="str">
        <f>IF(OR(C297="",D297=""),"",IF(OR(10&lt;=S297,2.2&lt;F297),リスト!$B$3,IF(OR(D297=リスト!$A$2,F297&lt;0.9,S297&lt;=1.5),リスト!$B$4,リスト!$B$2)))</f>
        <v/>
      </c>
      <c r="AE297" s="263" t="str">
        <f>IF(OR(C297="",AD297=""),"",IF(N297="",リスト!$C$2,リスト!$C$3))</f>
        <v/>
      </c>
      <c r="AF297" s="254" t="str">
        <f>IF(OR(C297="",AD297=""),"",IF(D297&lt;=リスト!$A$5,リスト!$D$2,IF(D297=リスト!$A$6,リスト!$D$3,IF(D297=リスト!$A$7,リスト!$D$4,""))))</f>
        <v/>
      </c>
      <c r="AG297" s="255" t="str" cm="1">
        <f t="array" ref="AG297">IFERROR(INDEX(加味率リスト!$A$2:$J$25,MATCH(D297&amp;AF297,加味率リスト!$A$2:$A$25&amp;加味率リスト!$B$2:$B$25,0),10),"")</f>
        <v/>
      </c>
      <c r="AH297" s="264" t="str">
        <f>IF(S297="","",IF(S297&lt;3,リスト!$E$3,IF(S297&lt;5,リスト!$E$4,IF(S297&lt;7,リスト!$E$5,リスト!$E$6))))</f>
        <v/>
      </c>
      <c r="AI297" s="192" t="str">
        <f t="shared" si="178"/>
        <v/>
      </c>
      <c r="AJ297" s="193" t="str">
        <f t="shared" si="179"/>
        <v/>
      </c>
      <c r="AK297" s="141" t="str">
        <f t="shared" si="180"/>
        <v/>
      </c>
      <c r="AL297" s="194" t="str">
        <f>IFERROR(IF(AD297="","",IF(AE297=リスト!$C$2,"－",ROUND((3.142/4*E297^2*(N297+K297+J297+I297+H297)-3.142/4*(0.82^2*H297+(0.82^2+G297^2)/2*J297+G297^2*K297+(G297^2+E297^2)/2*N297))*(U297*V297+(R297-U297)*W297)/R297,2))),"")</f>
        <v/>
      </c>
      <c r="AM297" s="195" t="str">
        <f>IFERROR(IF(AD297="","",IF(AE297=リスト!$C$2,T297,T297+AL297)),"")</f>
        <v/>
      </c>
      <c r="AN297" s="195" t="str">
        <f>IFERROR(IF(AD297="","",IF(AE297=リスト!$C$2,3.142*E297*U297*AA297*V297*U297/2*TAN(X297/180*3.142),3.142*G297*U297*AA297*V297*U297/2*TAN(X297/180*3.142))),"")</f>
        <v/>
      </c>
      <c r="AO297" s="196" t="str">
        <f t="shared" si="219"/>
        <v/>
      </c>
      <c r="AP297" s="196" t="str">
        <f>IFERROR(IF(AE297=リスト!$C$2,(1-3.142*(E297/((E297+1)*2))^2)*(R297-(1-V297/(Z297+AC297*(W297-Z297)))*U297-(AN297+AM297)/(3.142*(Z297+AC297*(W297-Z297)))*(2/E297)^2)*100,AW297*(AX297-AY297)*100),"")</f>
        <v/>
      </c>
      <c r="AQ297" s="197" t="str">
        <f t="shared" si="220"/>
        <v/>
      </c>
      <c r="AR297" s="195" t="str">
        <f t="shared" si="221"/>
        <v/>
      </c>
      <c r="AS297" s="195" t="str">
        <f t="shared" si="222"/>
        <v/>
      </c>
      <c r="AT297" s="195" t="str">
        <f t="shared" si="223"/>
        <v/>
      </c>
      <c r="AU297" s="193" t="str">
        <f t="shared" si="224"/>
        <v/>
      </c>
      <c r="AV297" s="193" t="str">
        <f>IF(OR(AD297=リスト!$B$3,AD297=リスト!$B$5,許容浮上量&lt;AP297),AD297,リスト!$B$5)</f>
        <v/>
      </c>
      <c r="AW297" s="198" t="str">
        <f t="shared" si="225"/>
        <v/>
      </c>
      <c r="AX297" s="199" t="str">
        <f t="shared" si="226"/>
        <v/>
      </c>
      <c r="AY297" s="205" t="str">
        <f t="shared" si="227"/>
        <v/>
      </c>
      <c r="AZ297" s="204" t="str">
        <f>IF(OR(BO297=リスト!$B$3,BO297=リスト!$B$5,BO297=""),"","10^-2")</f>
        <v/>
      </c>
      <c r="BA297" s="200" t="str">
        <f>IF(OR(BO297=リスト!$B$3,BO297=リスト!$B$5,BO297=""),"",2)</f>
        <v/>
      </c>
      <c r="BB297" s="195" t="str">
        <f>IFERROR(IF(OR(BO297=リスト!$B$3,BO297=リスト!$B$5,BO297=""),"",V297*U297+(R297-U297)/2*(W297-Z297)),"")</f>
        <v/>
      </c>
      <c r="BC297" s="195" t="str">
        <f>IF(OR(BO297=リスト!$B$3,BO297=リスト!$B$5,BO297=""),"",40)</f>
        <v/>
      </c>
      <c r="BD297" s="195" t="str">
        <f t="shared" si="228"/>
        <v/>
      </c>
      <c r="BE297" s="195" t="str">
        <f t="shared" si="229"/>
        <v/>
      </c>
      <c r="BF297" s="195" t="str">
        <f t="shared" si="230"/>
        <v/>
      </c>
      <c r="BG297" s="195" t="str">
        <f>IF(OR(BO297=リスト!$B$3,BO297=リスト!$B$5,BO297=""),"",0.6)</f>
        <v/>
      </c>
      <c r="BH297" s="201" t="str">
        <f>IF(OR(BO297=リスト!$B$3,BO297=リスト!$B$5,BO297=""),"",AG297)</f>
        <v/>
      </c>
      <c r="BI297" s="195" t="str">
        <f>IF(OR(BO297=リスト!$B$3,BO297=リスト!$B$5,BO297=""),"",AM297)</f>
        <v/>
      </c>
      <c r="BJ297" s="195" t="str">
        <f>IF(OR(BO297=リスト!$B$3,BO297=リスト!$B$5,BO297=""),"",AN297)</f>
        <v/>
      </c>
      <c r="BK297" s="202" t="str">
        <f>IFERROR(IF(BM297=リスト!$C$2,(1-3.142*(E297/(2*(E297+1)))^2)*(R297-(1-AG297*V297/(Z297+AG297*BG297*(W297-Z297)))*U297-(AN297+AM297)/(3.142*(Z297+AG297*BG297*(W297-Z297)))*(2/E297)^2)*100,(AW297*(BV297-BX297)*100)),"")</f>
        <v/>
      </c>
      <c r="BL297" s="202" t="str">
        <f>IFERROR(IF(BM297=リスト!$C$2,(1-3.142*(E297/(2*(E297+1)))^2)*(R297-(1-AG297*V297/(Z297+AG297*BG297*(W297-Z297)))*U297-(AN297+BF297+AM297)/(3.142*(Z297+AG297*BG297*(W297-Z297)))*(2/E297)^2)*100,(AW297*(BV297-BW297)*100)),"")</f>
        <v/>
      </c>
      <c r="BM297" s="193" t="str">
        <f>IF(OR(BO297=リスト!$B$3,BO297=リスト!$B$5),"",AU297)</f>
        <v/>
      </c>
      <c r="BN297" s="196" t="str">
        <f>IF(OR(BO297=リスト!$B$3,BO297=リスト!$B$5),"",AF297)</f>
        <v/>
      </c>
      <c r="BO297" s="193" t="str">
        <f t="shared" si="231"/>
        <v/>
      </c>
      <c r="BP297" s="193" t="str">
        <f>IF(OR(BO297=リスト!$B$3,BO297=リスト!$B$5,BO297=""),"",IF(許容浮上量+1&lt;=BK297,リスト!$F$2,リスト!$F$3))</f>
        <v/>
      </c>
      <c r="BQ297" s="202" t="str">
        <f>IF(OR(BO297=リスト!$B$3,BO297=リスト!$B$5,BO297=""),"",20)</f>
        <v/>
      </c>
      <c r="BR297" s="195" t="str">
        <f t="shared" si="232"/>
        <v/>
      </c>
      <c r="BS297" s="195" t="str">
        <f t="shared" si="233"/>
        <v/>
      </c>
      <c r="BT297" s="198" t="str">
        <f t="shared" si="234"/>
        <v/>
      </c>
      <c r="BU297" s="198" t="str">
        <f t="shared" si="235"/>
        <v/>
      </c>
      <c r="BV297" s="198" t="str">
        <f t="shared" si="200"/>
        <v/>
      </c>
      <c r="BW297" s="198" t="str">
        <f t="shared" si="201"/>
        <v/>
      </c>
      <c r="BX297" s="205" t="str">
        <f t="shared" si="202"/>
        <v/>
      </c>
      <c r="BY297" s="206" t="str">
        <f>IFERROR(IF(CC297=リスト!$C$2,(CH297-BZ297/(100*CG297))/CI297*CJ297-AN297-AM297,(CH297-BZ297/(100*AW297))/CI297*CJ297-AN297-AM297),"")</f>
        <v/>
      </c>
      <c r="BZ297" s="196" t="str">
        <f>IF(OR(CE297=リスト!$B$3,CE297=リスト!$B$5,CF297=リスト!$F$3,CE297=""),"",許容浮上量)</f>
        <v/>
      </c>
      <c r="CA297" s="198" t="str">
        <f>IF(OR(CE297=リスト!$B$3,CE297=リスト!$B$5,CF297=リスト!$F$3,CE297=""),"",CK297)</f>
        <v/>
      </c>
      <c r="CB297" s="196" t="str">
        <f t="shared" si="236"/>
        <v/>
      </c>
      <c r="CC297" s="193" t="str">
        <f>IF(OR(CE297=リスト!$B$3,CE297=リスト!$B$5,CF297=リスト!$F$3,CE297=""),"",BM297)</f>
        <v/>
      </c>
      <c r="CD297" s="196" t="str">
        <f>IF(OR(CE297=リスト!$B$3,CE297=リスト!$B$5,CF297=リスト!$F$3,CE297=""),"",AH297)</f>
        <v/>
      </c>
      <c r="CE297" s="193" t="str">
        <f t="shared" si="181"/>
        <v/>
      </c>
      <c r="CF297" s="193" t="str">
        <f t="shared" si="182"/>
        <v/>
      </c>
      <c r="CG297" s="198" t="str">
        <f t="shared" si="237"/>
        <v/>
      </c>
      <c r="CH297" s="198" t="str">
        <f t="shared" si="238"/>
        <v/>
      </c>
      <c r="CI297" s="198" t="str">
        <f t="shared" si="239"/>
        <v/>
      </c>
      <c r="CJ297" s="198" t="str">
        <f t="shared" si="207"/>
        <v/>
      </c>
      <c r="CK297" s="205" t="str">
        <f t="shared" si="240"/>
        <v/>
      </c>
      <c r="CL297" s="204" t="str">
        <f>IF(AND(CE297=リスト!$B$4,CF297=リスト!$F$2),リスト!$B$3,CE297)</f>
        <v/>
      </c>
      <c r="CM297" s="193" t="str">
        <f>IF(CL297=リスト!$B$3,"",IF(CL297=リスト!$B$5,"("&amp;リスト!$F$3&amp;")",CF297))</f>
        <v/>
      </c>
      <c r="CN297" s="196" t="str">
        <f>IF(CL297=リスト!$B$3,"",AF297)</f>
        <v/>
      </c>
      <c r="CO297" s="196" t="str">
        <f>IF(OR(CL297=リスト!$B$3,CL297=リスト!$B$5,CL297=リスト!$B$4),"",CD297)</f>
        <v/>
      </c>
      <c r="CP297" s="196" t="str">
        <f>IF(OR(CL297=リスト!$B$3,CL297=リスト!$B$5),"",IF(CB297&lt;40,40,CB297))</f>
        <v/>
      </c>
      <c r="CQ297" s="203" t="str">
        <f>IF(CL297=リスト!$B$5,リスト!$G$2,"")</f>
        <v/>
      </c>
    </row>
    <row r="298" spans="2:95" ht="26.25" customHeight="1">
      <c r="B298" s="243">
        <v>235</v>
      </c>
      <c r="C298" s="244"/>
      <c r="D298" s="245"/>
      <c r="E298" s="246"/>
      <c r="F298" s="246"/>
      <c r="G298" s="247" t="str">
        <f>IF(AE298=リスト!$C$2,"－",IF(AE298=リスト!$C$3,1.05,""))</f>
        <v/>
      </c>
      <c r="H298" s="246"/>
      <c r="I298" s="246"/>
      <c r="J298" s="246"/>
      <c r="K298" s="246"/>
      <c r="L298" s="246"/>
      <c r="M298" s="246"/>
      <c r="N298" s="246"/>
      <c r="O298" s="246"/>
      <c r="P298" s="246"/>
      <c r="Q298" s="246"/>
      <c r="R298" s="248">
        <f t="shared" si="209"/>
        <v>0</v>
      </c>
      <c r="S298" s="247" t="str">
        <f t="shared" si="210"/>
        <v/>
      </c>
      <c r="T298" s="247"/>
      <c r="U298" s="247"/>
      <c r="V298" s="245" t="str">
        <f t="shared" si="211"/>
        <v/>
      </c>
      <c r="W298" s="245" t="str">
        <f t="shared" si="212"/>
        <v/>
      </c>
      <c r="X298" s="245" t="str">
        <f t="shared" si="213"/>
        <v/>
      </c>
      <c r="Y298" s="245" t="str">
        <f t="shared" si="214"/>
        <v/>
      </c>
      <c r="Z298" s="249" t="str">
        <f t="shared" si="215"/>
        <v/>
      </c>
      <c r="AA298" s="250" t="str">
        <f t="shared" si="216"/>
        <v/>
      </c>
      <c r="AB298" s="250" t="str">
        <f t="shared" si="217"/>
        <v/>
      </c>
      <c r="AC298" s="251" t="str">
        <f t="shared" si="218"/>
        <v/>
      </c>
      <c r="AD298" s="252" t="str">
        <f>IF(OR(C298="",D298=""),"",IF(OR(10&lt;=S298,2.2&lt;F298),リスト!$B$3,IF(OR(D298=リスト!$A$2,F298&lt;0.9,S298&lt;=1.5),リスト!$B$4,リスト!$B$2)))</f>
        <v/>
      </c>
      <c r="AE298" s="253" t="str">
        <f>IF(OR(C298="",AD298=""),"",IF(N298="",リスト!$C$2,リスト!$C$3))</f>
        <v/>
      </c>
      <c r="AF298" s="254" t="str">
        <f>IF(OR(C298="",AD298=""),"",IF(D298&lt;=リスト!$A$5,リスト!$D$2,IF(D298=リスト!$A$6,リスト!$D$3,IF(D298=リスト!$A$7,リスト!$D$4,""))))</f>
        <v/>
      </c>
      <c r="AG298" s="255" t="str" cm="1">
        <f t="array" ref="AG298">IFERROR(INDEX(加味率リスト!$A$2:$J$25,MATCH(D298&amp;AF298,加味率リスト!$A$2:$A$25&amp;加味率リスト!$B$2:$B$25,0),10),"")</f>
        <v/>
      </c>
      <c r="AH298" s="256" t="str">
        <f>IF(S298="","",IF(S298&lt;3,リスト!$E$3,IF(S298&lt;5,リスト!$E$4,IF(S298&lt;7,リスト!$E$5,リスト!$E$6))))</f>
        <v/>
      </c>
      <c r="AI298" s="192" t="str">
        <f t="shared" si="178"/>
        <v/>
      </c>
      <c r="AJ298" s="193" t="str">
        <f t="shared" si="179"/>
        <v/>
      </c>
      <c r="AK298" s="141" t="str">
        <f t="shared" si="180"/>
        <v/>
      </c>
      <c r="AL298" s="194" t="str">
        <f>IFERROR(IF(AD298="","",IF(AE298=リスト!$C$2,"－",ROUND((3.142/4*E298^2*(N298+K298+J298+I298+H298)-3.142/4*(0.82^2*H298+(0.82^2+G298^2)/2*J298+G298^2*K298+(G298^2+E298^2)/2*N298))*(U298*V298+(R298-U298)*W298)/R298,2))),"")</f>
        <v/>
      </c>
      <c r="AM298" s="195" t="str">
        <f>IFERROR(IF(AD298="","",IF(AE298=リスト!$C$2,T298,T298+AL298)),"")</f>
        <v/>
      </c>
      <c r="AN298" s="195" t="str">
        <f>IFERROR(IF(AD298="","",IF(AE298=リスト!$C$2,3.142*E298*U298*AA298*V298*U298/2*TAN(X298/180*3.142),3.142*G298*U298*AA298*V298*U298/2*TAN(X298/180*3.142))),"")</f>
        <v/>
      </c>
      <c r="AO298" s="196" t="str">
        <f t="shared" si="219"/>
        <v/>
      </c>
      <c r="AP298" s="196" t="str">
        <f>IFERROR(IF(AE298=リスト!$C$2,(1-3.142*(E298/((E298+1)*2))^2)*(R298-(1-V298/(Z298+AC298*(W298-Z298)))*U298-(AN298+AM298)/(3.142*(Z298+AC298*(W298-Z298)))*(2/E298)^2)*100,AW298*(AX298-AY298)*100),"")</f>
        <v/>
      </c>
      <c r="AQ298" s="197" t="str">
        <f t="shared" si="220"/>
        <v/>
      </c>
      <c r="AR298" s="195" t="str">
        <f t="shared" si="221"/>
        <v/>
      </c>
      <c r="AS298" s="195" t="str">
        <f t="shared" si="222"/>
        <v/>
      </c>
      <c r="AT298" s="195" t="str">
        <f t="shared" si="223"/>
        <v/>
      </c>
      <c r="AU298" s="193" t="str">
        <f t="shared" si="224"/>
        <v/>
      </c>
      <c r="AV298" s="193" t="str">
        <f>IF(OR(AD298=リスト!$B$3,AD298=リスト!$B$5,許容浮上量&lt;AP298),AD298,リスト!$B$5)</f>
        <v/>
      </c>
      <c r="AW298" s="198" t="str">
        <f t="shared" si="225"/>
        <v/>
      </c>
      <c r="AX298" s="199" t="str">
        <f t="shared" si="226"/>
        <v/>
      </c>
      <c r="AY298" s="205" t="str">
        <f t="shared" si="227"/>
        <v/>
      </c>
      <c r="AZ298" s="204" t="str">
        <f>IF(OR(BO298=リスト!$B$3,BO298=リスト!$B$5,BO298=""),"","10^-2")</f>
        <v/>
      </c>
      <c r="BA298" s="200" t="str">
        <f>IF(OR(BO298=リスト!$B$3,BO298=リスト!$B$5,BO298=""),"",2)</f>
        <v/>
      </c>
      <c r="BB298" s="195" t="str">
        <f>IFERROR(IF(OR(BO298=リスト!$B$3,BO298=リスト!$B$5,BO298=""),"",V298*U298+(R298-U298)/2*(W298-Z298)),"")</f>
        <v/>
      </c>
      <c r="BC298" s="195" t="str">
        <f>IF(OR(BO298=リスト!$B$3,BO298=リスト!$B$5,BO298=""),"",40)</f>
        <v/>
      </c>
      <c r="BD298" s="195" t="str">
        <f t="shared" si="228"/>
        <v/>
      </c>
      <c r="BE298" s="195" t="str">
        <f t="shared" si="229"/>
        <v/>
      </c>
      <c r="BF298" s="195" t="str">
        <f t="shared" si="230"/>
        <v/>
      </c>
      <c r="BG298" s="195" t="str">
        <f>IF(OR(BO298=リスト!$B$3,BO298=リスト!$B$5,BO298=""),"",0.6)</f>
        <v/>
      </c>
      <c r="BH298" s="201" t="str">
        <f>IF(OR(BO298=リスト!$B$3,BO298=リスト!$B$5,BO298=""),"",AG298)</f>
        <v/>
      </c>
      <c r="BI298" s="195" t="str">
        <f>IF(OR(BO298=リスト!$B$3,BO298=リスト!$B$5,BO298=""),"",AM298)</f>
        <v/>
      </c>
      <c r="BJ298" s="195" t="str">
        <f>IF(OR(BO298=リスト!$B$3,BO298=リスト!$B$5,BO298=""),"",AN298)</f>
        <v/>
      </c>
      <c r="BK298" s="202" t="str">
        <f>IFERROR(IF(BM298=リスト!$C$2,(1-3.142*(E298/(2*(E298+1)))^2)*(R298-(1-AG298*V298/(Z298+AG298*BG298*(W298-Z298)))*U298-(AN298+AM298)/(3.142*(Z298+AG298*BG298*(W298-Z298)))*(2/E298)^2)*100,(AW298*(BV298-BX298)*100)),"")</f>
        <v/>
      </c>
      <c r="BL298" s="202" t="str">
        <f>IFERROR(IF(BM298=リスト!$C$2,(1-3.142*(E298/(2*(E298+1)))^2)*(R298-(1-AG298*V298/(Z298+AG298*BG298*(W298-Z298)))*U298-(AN298+BF298+AM298)/(3.142*(Z298+AG298*BG298*(W298-Z298)))*(2/E298)^2)*100,(AW298*(BV298-BW298)*100)),"")</f>
        <v/>
      </c>
      <c r="BM298" s="193" t="str">
        <f>IF(OR(BO298=リスト!$B$3,BO298=リスト!$B$5),"",AU298)</f>
        <v/>
      </c>
      <c r="BN298" s="196" t="str">
        <f>IF(OR(BO298=リスト!$B$3,BO298=リスト!$B$5),"",AF298)</f>
        <v/>
      </c>
      <c r="BO298" s="193" t="str">
        <f t="shared" si="231"/>
        <v/>
      </c>
      <c r="BP298" s="193" t="str">
        <f>IF(OR(BO298=リスト!$B$3,BO298=リスト!$B$5,BO298=""),"",IF(許容浮上量+1&lt;=BK298,リスト!$F$2,リスト!$F$3))</f>
        <v/>
      </c>
      <c r="BQ298" s="202" t="str">
        <f>IF(OR(BO298=リスト!$B$3,BO298=リスト!$B$5,BO298=""),"",20)</f>
        <v/>
      </c>
      <c r="BR298" s="195" t="str">
        <f t="shared" si="232"/>
        <v/>
      </c>
      <c r="BS298" s="195" t="str">
        <f t="shared" si="233"/>
        <v/>
      </c>
      <c r="BT298" s="198" t="str">
        <f t="shared" si="234"/>
        <v/>
      </c>
      <c r="BU298" s="198" t="str">
        <f t="shared" si="235"/>
        <v/>
      </c>
      <c r="BV298" s="198" t="str">
        <f t="shared" si="200"/>
        <v/>
      </c>
      <c r="BW298" s="198" t="str">
        <f t="shared" si="201"/>
        <v/>
      </c>
      <c r="BX298" s="205" t="str">
        <f t="shared" si="202"/>
        <v/>
      </c>
      <c r="BY298" s="206" t="str">
        <f>IFERROR(IF(CC298=リスト!$C$2,(CH298-BZ298/(100*CG298))/CI298*CJ298-AN298-AM298,(CH298-BZ298/(100*AW298))/CI298*CJ298-AN298-AM298),"")</f>
        <v/>
      </c>
      <c r="BZ298" s="196" t="str">
        <f>IF(OR(CE298=リスト!$B$3,CE298=リスト!$B$5,CF298=リスト!$F$3,CE298=""),"",許容浮上量)</f>
        <v/>
      </c>
      <c r="CA298" s="198" t="str">
        <f>IF(OR(CE298=リスト!$B$3,CE298=リスト!$B$5,CF298=リスト!$F$3,CE298=""),"",CK298)</f>
        <v/>
      </c>
      <c r="CB298" s="196" t="str">
        <f t="shared" si="236"/>
        <v/>
      </c>
      <c r="CC298" s="193" t="str">
        <f>IF(OR(CE298=リスト!$B$3,CE298=リスト!$B$5,CF298=リスト!$F$3,CE298=""),"",BM298)</f>
        <v/>
      </c>
      <c r="CD298" s="196" t="str">
        <f>IF(OR(CE298=リスト!$B$3,CE298=リスト!$B$5,CF298=リスト!$F$3,CE298=""),"",AH298)</f>
        <v/>
      </c>
      <c r="CE298" s="193" t="str">
        <f t="shared" si="181"/>
        <v/>
      </c>
      <c r="CF298" s="193" t="str">
        <f t="shared" si="182"/>
        <v/>
      </c>
      <c r="CG298" s="198" t="str">
        <f t="shared" si="237"/>
        <v/>
      </c>
      <c r="CH298" s="198" t="str">
        <f t="shared" si="238"/>
        <v/>
      </c>
      <c r="CI298" s="198" t="str">
        <f t="shared" si="239"/>
        <v/>
      </c>
      <c r="CJ298" s="198" t="str">
        <f t="shared" si="207"/>
        <v/>
      </c>
      <c r="CK298" s="205" t="str">
        <f t="shared" si="240"/>
        <v/>
      </c>
      <c r="CL298" s="204" t="str">
        <f>IF(AND(CE298=リスト!$B$4,CF298=リスト!$F$2),リスト!$B$3,CE298)</f>
        <v/>
      </c>
      <c r="CM298" s="193" t="str">
        <f>IF(CL298=リスト!$B$3,"",IF(CL298=リスト!$B$5,"("&amp;リスト!$F$3&amp;")",CF298))</f>
        <v/>
      </c>
      <c r="CN298" s="196" t="str">
        <f>IF(CL298=リスト!$B$3,"",AF298)</f>
        <v/>
      </c>
      <c r="CO298" s="196" t="str">
        <f>IF(OR(CL298=リスト!$B$3,CL298=リスト!$B$5,CL298=リスト!$B$4),"",CD298)</f>
        <v/>
      </c>
      <c r="CP298" s="196" t="str">
        <f>IF(OR(CL298=リスト!$B$3,CL298=リスト!$B$5),"",IF(CB298&lt;40,40,CB298))</f>
        <v/>
      </c>
      <c r="CQ298" s="203" t="str">
        <f>IF(CL298=リスト!$B$5,リスト!$G$2,"")</f>
        <v/>
      </c>
    </row>
    <row r="299" spans="2:95" ht="26.25" customHeight="1">
      <c r="B299" s="257">
        <v>236</v>
      </c>
      <c r="C299" s="258"/>
      <c r="D299" s="259"/>
      <c r="E299" s="260"/>
      <c r="F299" s="260"/>
      <c r="G299" s="247" t="str">
        <f>IF(AE299=リスト!$C$2,"－",IF(AE299=リスト!$C$3,1.05,""))</f>
        <v/>
      </c>
      <c r="H299" s="260"/>
      <c r="I299" s="260"/>
      <c r="J299" s="260"/>
      <c r="K299" s="260"/>
      <c r="L299" s="260"/>
      <c r="M299" s="260"/>
      <c r="N299" s="260"/>
      <c r="O299" s="260"/>
      <c r="P299" s="260"/>
      <c r="Q299" s="260"/>
      <c r="R299" s="261">
        <f t="shared" si="209"/>
        <v>0</v>
      </c>
      <c r="S299" s="262" t="str">
        <f t="shared" si="210"/>
        <v/>
      </c>
      <c r="T299" s="262"/>
      <c r="U299" s="262"/>
      <c r="V299" s="259" t="str">
        <f t="shared" si="211"/>
        <v/>
      </c>
      <c r="W299" s="259" t="str">
        <f t="shared" si="212"/>
        <v/>
      </c>
      <c r="X299" s="259" t="str">
        <f t="shared" si="213"/>
        <v/>
      </c>
      <c r="Y299" s="259" t="str">
        <f t="shared" si="214"/>
        <v/>
      </c>
      <c r="Z299" s="249" t="str">
        <f t="shared" si="215"/>
        <v/>
      </c>
      <c r="AA299" s="250" t="str">
        <f t="shared" si="216"/>
        <v/>
      </c>
      <c r="AB299" s="250" t="str">
        <f t="shared" si="217"/>
        <v/>
      </c>
      <c r="AC299" s="251" t="str">
        <f t="shared" si="218"/>
        <v/>
      </c>
      <c r="AD299" s="252" t="str">
        <f>IF(OR(C299="",D299=""),"",IF(OR(10&lt;=S299,2.2&lt;F299),リスト!$B$3,IF(OR(D299=リスト!$A$2,F299&lt;0.9,S299&lt;=1.5),リスト!$B$4,リスト!$B$2)))</f>
        <v/>
      </c>
      <c r="AE299" s="263" t="str">
        <f>IF(OR(C299="",AD299=""),"",IF(N299="",リスト!$C$2,リスト!$C$3))</f>
        <v/>
      </c>
      <c r="AF299" s="254" t="str">
        <f>IF(OR(C299="",AD299=""),"",IF(D299&lt;=リスト!$A$5,リスト!$D$2,IF(D299=リスト!$A$6,リスト!$D$3,IF(D299=リスト!$A$7,リスト!$D$4,""))))</f>
        <v/>
      </c>
      <c r="AG299" s="255" t="str" cm="1">
        <f t="array" ref="AG299">IFERROR(INDEX(加味率リスト!$A$2:$J$25,MATCH(D299&amp;AF299,加味率リスト!$A$2:$A$25&amp;加味率リスト!$B$2:$B$25,0),10),"")</f>
        <v/>
      </c>
      <c r="AH299" s="264" t="str">
        <f>IF(S299="","",IF(S299&lt;3,リスト!$E$3,IF(S299&lt;5,リスト!$E$4,IF(S299&lt;7,リスト!$E$5,リスト!$E$6))))</f>
        <v/>
      </c>
      <c r="AI299" s="192" t="str">
        <f t="shared" si="178"/>
        <v/>
      </c>
      <c r="AJ299" s="193" t="str">
        <f t="shared" si="179"/>
        <v/>
      </c>
      <c r="AK299" s="141" t="str">
        <f t="shared" si="180"/>
        <v/>
      </c>
      <c r="AL299" s="194" t="str">
        <f>IFERROR(IF(AD299="","",IF(AE299=リスト!$C$2,"－",ROUND((3.142/4*E299^2*(N299+K299+J299+I299+H299)-3.142/4*(0.82^2*H299+(0.82^2+G299^2)/2*J299+G299^2*K299+(G299^2+E299^2)/2*N299))*(U299*V299+(R299-U299)*W299)/R299,2))),"")</f>
        <v/>
      </c>
      <c r="AM299" s="195" t="str">
        <f>IFERROR(IF(AD299="","",IF(AE299=リスト!$C$2,T299,T299+AL299)),"")</f>
        <v/>
      </c>
      <c r="AN299" s="195" t="str">
        <f>IFERROR(IF(AD299="","",IF(AE299=リスト!$C$2,3.142*E299*U299*AA299*V299*U299/2*TAN(X299/180*3.142),3.142*G299*U299*AA299*V299*U299/2*TAN(X299/180*3.142))),"")</f>
        <v/>
      </c>
      <c r="AO299" s="196" t="str">
        <f t="shared" si="219"/>
        <v/>
      </c>
      <c r="AP299" s="196" t="str">
        <f>IFERROR(IF(AE299=リスト!$C$2,(1-3.142*(E299/((E299+1)*2))^2)*(R299-(1-V299/(Z299+AC299*(W299-Z299)))*U299-(AN299+AM299)/(3.142*(Z299+AC299*(W299-Z299)))*(2/E299)^2)*100,AW299*(AX299-AY299)*100),"")</f>
        <v/>
      </c>
      <c r="AQ299" s="197" t="str">
        <f t="shared" si="220"/>
        <v/>
      </c>
      <c r="AR299" s="195" t="str">
        <f t="shared" si="221"/>
        <v/>
      </c>
      <c r="AS299" s="195" t="str">
        <f t="shared" si="222"/>
        <v/>
      </c>
      <c r="AT299" s="195" t="str">
        <f t="shared" si="223"/>
        <v/>
      </c>
      <c r="AU299" s="193" t="str">
        <f t="shared" si="224"/>
        <v/>
      </c>
      <c r="AV299" s="193" t="str">
        <f>IF(OR(AD299=リスト!$B$3,AD299=リスト!$B$5,許容浮上量&lt;AP299),AD299,リスト!$B$5)</f>
        <v/>
      </c>
      <c r="AW299" s="198" t="str">
        <f t="shared" si="225"/>
        <v/>
      </c>
      <c r="AX299" s="199" t="str">
        <f t="shared" si="226"/>
        <v/>
      </c>
      <c r="AY299" s="205" t="str">
        <f t="shared" si="227"/>
        <v/>
      </c>
      <c r="AZ299" s="204" t="str">
        <f>IF(OR(BO299=リスト!$B$3,BO299=リスト!$B$5,BO299=""),"","10^-2")</f>
        <v/>
      </c>
      <c r="BA299" s="200" t="str">
        <f>IF(OR(BO299=リスト!$B$3,BO299=リスト!$B$5,BO299=""),"",2)</f>
        <v/>
      </c>
      <c r="BB299" s="195" t="str">
        <f>IFERROR(IF(OR(BO299=リスト!$B$3,BO299=リスト!$B$5,BO299=""),"",V299*U299+(R299-U299)/2*(W299-Z299)),"")</f>
        <v/>
      </c>
      <c r="BC299" s="195" t="str">
        <f>IF(OR(BO299=リスト!$B$3,BO299=リスト!$B$5,BO299=""),"",40)</f>
        <v/>
      </c>
      <c r="BD299" s="195" t="str">
        <f t="shared" si="228"/>
        <v/>
      </c>
      <c r="BE299" s="195" t="str">
        <f t="shared" si="229"/>
        <v/>
      </c>
      <c r="BF299" s="195" t="str">
        <f t="shared" si="230"/>
        <v/>
      </c>
      <c r="BG299" s="195" t="str">
        <f>IF(OR(BO299=リスト!$B$3,BO299=リスト!$B$5,BO299=""),"",0.6)</f>
        <v/>
      </c>
      <c r="BH299" s="201" t="str">
        <f>IF(OR(BO299=リスト!$B$3,BO299=リスト!$B$5,BO299=""),"",AG299)</f>
        <v/>
      </c>
      <c r="BI299" s="195" t="str">
        <f>IF(OR(BO299=リスト!$B$3,BO299=リスト!$B$5,BO299=""),"",AM299)</f>
        <v/>
      </c>
      <c r="BJ299" s="195" t="str">
        <f>IF(OR(BO299=リスト!$B$3,BO299=リスト!$B$5,BO299=""),"",AN299)</f>
        <v/>
      </c>
      <c r="BK299" s="202" t="str">
        <f>IFERROR(IF(BM299=リスト!$C$2,(1-3.142*(E299/(2*(E299+1)))^2)*(R299-(1-AG299*V299/(Z299+AG299*BG299*(W299-Z299)))*U299-(AN299+AM299)/(3.142*(Z299+AG299*BG299*(W299-Z299)))*(2/E299)^2)*100,(AW299*(BV299-BX299)*100)),"")</f>
        <v/>
      </c>
      <c r="BL299" s="202" t="str">
        <f>IFERROR(IF(BM299=リスト!$C$2,(1-3.142*(E299/(2*(E299+1)))^2)*(R299-(1-AG299*V299/(Z299+AG299*BG299*(W299-Z299)))*U299-(AN299+BF299+AM299)/(3.142*(Z299+AG299*BG299*(W299-Z299)))*(2/E299)^2)*100,(AW299*(BV299-BW299)*100)),"")</f>
        <v/>
      </c>
      <c r="BM299" s="193" t="str">
        <f>IF(OR(BO299=リスト!$B$3,BO299=リスト!$B$5),"",AU299)</f>
        <v/>
      </c>
      <c r="BN299" s="196" t="str">
        <f>IF(OR(BO299=リスト!$B$3,BO299=リスト!$B$5),"",AF299)</f>
        <v/>
      </c>
      <c r="BO299" s="193" t="str">
        <f t="shared" si="231"/>
        <v/>
      </c>
      <c r="BP299" s="193" t="str">
        <f>IF(OR(BO299=リスト!$B$3,BO299=リスト!$B$5,BO299=""),"",IF(許容浮上量+1&lt;=BK299,リスト!$F$2,リスト!$F$3))</f>
        <v/>
      </c>
      <c r="BQ299" s="202" t="str">
        <f>IF(OR(BO299=リスト!$B$3,BO299=リスト!$B$5,BO299=""),"",20)</f>
        <v/>
      </c>
      <c r="BR299" s="195" t="str">
        <f t="shared" si="232"/>
        <v/>
      </c>
      <c r="BS299" s="195" t="str">
        <f t="shared" si="233"/>
        <v/>
      </c>
      <c r="BT299" s="198" t="str">
        <f t="shared" si="234"/>
        <v/>
      </c>
      <c r="BU299" s="198" t="str">
        <f t="shared" si="235"/>
        <v/>
      </c>
      <c r="BV299" s="198" t="str">
        <f t="shared" si="200"/>
        <v/>
      </c>
      <c r="BW299" s="198" t="str">
        <f t="shared" si="201"/>
        <v/>
      </c>
      <c r="BX299" s="205" t="str">
        <f t="shared" si="202"/>
        <v/>
      </c>
      <c r="BY299" s="206" t="str">
        <f>IFERROR(IF(CC299=リスト!$C$2,(CH299-BZ299/(100*CG299))/CI299*CJ299-AN299-AM299,(CH299-BZ299/(100*AW299))/CI299*CJ299-AN299-AM299),"")</f>
        <v/>
      </c>
      <c r="BZ299" s="196" t="str">
        <f>IF(OR(CE299=リスト!$B$3,CE299=リスト!$B$5,CF299=リスト!$F$3,CE299=""),"",許容浮上量)</f>
        <v/>
      </c>
      <c r="CA299" s="198" t="str">
        <f>IF(OR(CE299=リスト!$B$3,CE299=リスト!$B$5,CF299=リスト!$F$3,CE299=""),"",CK299)</f>
        <v/>
      </c>
      <c r="CB299" s="196" t="str">
        <f t="shared" si="236"/>
        <v/>
      </c>
      <c r="CC299" s="193" t="str">
        <f>IF(OR(CE299=リスト!$B$3,CE299=リスト!$B$5,CF299=リスト!$F$3,CE299=""),"",BM299)</f>
        <v/>
      </c>
      <c r="CD299" s="196" t="str">
        <f>IF(OR(CE299=リスト!$B$3,CE299=リスト!$B$5,CF299=リスト!$F$3,CE299=""),"",AH299)</f>
        <v/>
      </c>
      <c r="CE299" s="193" t="str">
        <f t="shared" si="181"/>
        <v/>
      </c>
      <c r="CF299" s="193" t="str">
        <f t="shared" si="182"/>
        <v/>
      </c>
      <c r="CG299" s="198" t="str">
        <f t="shared" si="237"/>
        <v/>
      </c>
      <c r="CH299" s="198" t="str">
        <f t="shared" si="238"/>
        <v/>
      </c>
      <c r="CI299" s="198" t="str">
        <f t="shared" si="239"/>
        <v/>
      </c>
      <c r="CJ299" s="198" t="str">
        <f t="shared" si="207"/>
        <v/>
      </c>
      <c r="CK299" s="205" t="str">
        <f t="shared" si="240"/>
        <v/>
      </c>
      <c r="CL299" s="204" t="str">
        <f>IF(AND(CE299=リスト!$B$4,CF299=リスト!$F$2),リスト!$B$3,CE299)</f>
        <v/>
      </c>
      <c r="CM299" s="193" t="str">
        <f>IF(CL299=リスト!$B$3,"",IF(CL299=リスト!$B$5,"("&amp;リスト!$F$3&amp;")",CF299))</f>
        <v/>
      </c>
      <c r="CN299" s="196" t="str">
        <f>IF(CL299=リスト!$B$3,"",AF299)</f>
        <v/>
      </c>
      <c r="CO299" s="196" t="str">
        <f>IF(OR(CL299=リスト!$B$3,CL299=リスト!$B$5,CL299=リスト!$B$4),"",CD299)</f>
        <v/>
      </c>
      <c r="CP299" s="196" t="str">
        <f>IF(OR(CL299=リスト!$B$3,CL299=リスト!$B$5),"",IF(CB299&lt;40,40,CB299))</f>
        <v/>
      </c>
      <c r="CQ299" s="203" t="str">
        <f>IF(CL299=リスト!$B$5,リスト!$G$2,"")</f>
        <v/>
      </c>
    </row>
    <row r="300" spans="2:95" ht="26.25" customHeight="1">
      <c r="B300" s="243">
        <v>237</v>
      </c>
      <c r="C300" s="244"/>
      <c r="D300" s="245"/>
      <c r="E300" s="246"/>
      <c r="F300" s="246"/>
      <c r="G300" s="247" t="str">
        <f>IF(AE300=リスト!$C$2,"－",IF(AE300=リスト!$C$3,1.05,""))</f>
        <v/>
      </c>
      <c r="H300" s="246"/>
      <c r="I300" s="246"/>
      <c r="J300" s="246"/>
      <c r="K300" s="246"/>
      <c r="L300" s="246"/>
      <c r="M300" s="246"/>
      <c r="N300" s="246"/>
      <c r="O300" s="246"/>
      <c r="P300" s="246"/>
      <c r="Q300" s="246"/>
      <c r="R300" s="248">
        <f t="shared" si="209"/>
        <v>0</v>
      </c>
      <c r="S300" s="247" t="str">
        <f t="shared" si="210"/>
        <v/>
      </c>
      <c r="T300" s="247"/>
      <c r="U300" s="247"/>
      <c r="V300" s="245" t="str">
        <f t="shared" si="211"/>
        <v/>
      </c>
      <c r="W300" s="245" t="str">
        <f t="shared" si="212"/>
        <v/>
      </c>
      <c r="X300" s="245" t="str">
        <f t="shared" si="213"/>
        <v/>
      </c>
      <c r="Y300" s="245" t="str">
        <f t="shared" si="214"/>
        <v/>
      </c>
      <c r="Z300" s="249" t="str">
        <f t="shared" si="215"/>
        <v/>
      </c>
      <c r="AA300" s="250" t="str">
        <f t="shared" si="216"/>
        <v/>
      </c>
      <c r="AB300" s="250" t="str">
        <f t="shared" si="217"/>
        <v/>
      </c>
      <c r="AC300" s="251" t="str">
        <f t="shared" si="218"/>
        <v/>
      </c>
      <c r="AD300" s="252" t="str">
        <f>IF(OR(C300="",D300=""),"",IF(OR(10&lt;=S300,2.2&lt;F300),リスト!$B$3,IF(OR(D300=リスト!$A$2,F300&lt;0.9,S300&lt;=1.5),リスト!$B$4,リスト!$B$2)))</f>
        <v/>
      </c>
      <c r="AE300" s="253" t="str">
        <f>IF(OR(C300="",AD300=""),"",IF(N300="",リスト!$C$2,リスト!$C$3))</f>
        <v/>
      </c>
      <c r="AF300" s="254" t="str">
        <f>IF(OR(C300="",AD300=""),"",IF(D300&lt;=リスト!$A$5,リスト!$D$2,IF(D300=リスト!$A$6,リスト!$D$3,IF(D300=リスト!$A$7,リスト!$D$4,""))))</f>
        <v/>
      </c>
      <c r="AG300" s="255" t="str" cm="1">
        <f t="array" ref="AG300">IFERROR(INDEX(加味率リスト!$A$2:$J$25,MATCH(D300&amp;AF300,加味率リスト!$A$2:$A$25&amp;加味率リスト!$B$2:$B$25,0),10),"")</f>
        <v/>
      </c>
      <c r="AH300" s="256" t="str">
        <f>IF(S300="","",IF(S300&lt;3,リスト!$E$3,IF(S300&lt;5,リスト!$E$4,IF(S300&lt;7,リスト!$E$5,リスト!$E$6))))</f>
        <v/>
      </c>
      <c r="AI300" s="192" t="str">
        <f t="shared" si="178"/>
        <v/>
      </c>
      <c r="AJ300" s="193" t="str">
        <f t="shared" si="179"/>
        <v/>
      </c>
      <c r="AK300" s="141" t="str">
        <f t="shared" si="180"/>
        <v/>
      </c>
      <c r="AL300" s="194" t="str">
        <f>IFERROR(IF(AD300="","",IF(AE300=リスト!$C$2,"－",ROUND((3.142/4*E300^2*(N300+K300+J300+I300+H300)-3.142/4*(0.82^2*H300+(0.82^2+G300^2)/2*J300+G300^2*K300+(G300^2+E300^2)/2*N300))*(U300*V300+(R300-U300)*W300)/R300,2))),"")</f>
        <v/>
      </c>
      <c r="AM300" s="195" t="str">
        <f>IFERROR(IF(AD300="","",IF(AE300=リスト!$C$2,T300,T300+AL300)),"")</f>
        <v/>
      </c>
      <c r="AN300" s="195" t="str">
        <f>IFERROR(IF(AD300="","",IF(AE300=リスト!$C$2,3.142*E300*U300*AA300*V300*U300/2*TAN(X300/180*3.142),3.142*G300*U300*AA300*V300*U300/2*TAN(X300/180*3.142))),"")</f>
        <v/>
      </c>
      <c r="AO300" s="196" t="str">
        <f t="shared" si="219"/>
        <v/>
      </c>
      <c r="AP300" s="196" t="str">
        <f>IFERROR(IF(AE300=リスト!$C$2,(1-3.142*(E300/((E300+1)*2))^2)*(R300-(1-V300/(Z300+AC300*(W300-Z300)))*U300-(AN300+AM300)/(3.142*(Z300+AC300*(W300-Z300)))*(2/E300)^2)*100,AW300*(AX300-AY300)*100),"")</f>
        <v/>
      </c>
      <c r="AQ300" s="197" t="str">
        <f t="shared" si="220"/>
        <v/>
      </c>
      <c r="AR300" s="195" t="str">
        <f t="shared" si="221"/>
        <v/>
      </c>
      <c r="AS300" s="195" t="str">
        <f t="shared" si="222"/>
        <v/>
      </c>
      <c r="AT300" s="195" t="str">
        <f t="shared" si="223"/>
        <v/>
      </c>
      <c r="AU300" s="193" t="str">
        <f t="shared" si="224"/>
        <v/>
      </c>
      <c r="AV300" s="193" t="str">
        <f>IF(OR(AD300=リスト!$B$3,AD300=リスト!$B$5,許容浮上量&lt;AP300),AD300,リスト!$B$5)</f>
        <v/>
      </c>
      <c r="AW300" s="198" t="str">
        <f t="shared" si="225"/>
        <v/>
      </c>
      <c r="AX300" s="199" t="str">
        <f t="shared" si="226"/>
        <v/>
      </c>
      <c r="AY300" s="205" t="str">
        <f t="shared" si="227"/>
        <v/>
      </c>
      <c r="AZ300" s="204" t="str">
        <f>IF(OR(BO300=リスト!$B$3,BO300=リスト!$B$5,BO300=""),"","10^-2")</f>
        <v/>
      </c>
      <c r="BA300" s="200" t="str">
        <f>IF(OR(BO300=リスト!$B$3,BO300=リスト!$B$5,BO300=""),"",2)</f>
        <v/>
      </c>
      <c r="BB300" s="195" t="str">
        <f>IFERROR(IF(OR(BO300=リスト!$B$3,BO300=リスト!$B$5,BO300=""),"",V300*U300+(R300-U300)/2*(W300-Z300)),"")</f>
        <v/>
      </c>
      <c r="BC300" s="195" t="str">
        <f>IF(OR(BO300=リスト!$B$3,BO300=リスト!$B$5,BO300=""),"",40)</f>
        <v/>
      </c>
      <c r="BD300" s="195" t="str">
        <f t="shared" si="228"/>
        <v/>
      </c>
      <c r="BE300" s="195" t="str">
        <f t="shared" si="229"/>
        <v/>
      </c>
      <c r="BF300" s="195" t="str">
        <f t="shared" si="230"/>
        <v/>
      </c>
      <c r="BG300" s="195" t="str">
        <f>IF(OR(BO300=リスト!$B$3,BO300=リスト!$B$5,BO300=""),"",0.6)</f>
        <v/>
      </c>
      <c r="BH300" s="201" t="str">
        <f>IF(OR(BO300=リスト!$B$3,BO300=リスト!$B$5,BO300=""),"",AG300)</f>
        <v/>
      </c>
      <c r="BI300" s="195" t="str">
        <f>IF(OR(BO300=リスト!$B$3,BO300=リスト!$B$5,BO300=""),"",AM300)</f>
        <v/>
      </c>
      <c r="BJ300" s="195" t="str">
        <f>IF(OR(BO300=リスト!$B$3,BO300=リスト!$B$5,BO300=""),"",AN300)</f>
        <v/>
      </c>
      <c r="BK300" s="202" t="str">
        <f>IFERROR(IF(BM300=リスト!$C$2,(1-3.142*(E300/(2*(E300+1)))^2)*(R300-(1-AG300*V300/(Z300+AG300*BG300*(W300-Z300)))*U300-(AN300+AM300)/(3.142*(Z300+AG300*BG300*(W300-Z300)))*(2/E300)^2)*100,(AW300*(BV300-BX300)*100)),"")</f>
        <v/>
      </c>
      <c r="BL300" s="202" t="str">
        <f>IFERROR(IF(BM300=リスト!$C$2,(1-3.142*(E300/(2*(E300+1)))^2)*(R300-(1-AG300*V300/(Z300+AG300*BG300*(W300-Z300)))*U300-(AN300+BF300+AM300)/(3.142*(Z300+AG300*BG300*(W300-Z300)))*(2/E300)^2)*100,(AW300*(BV300-BW300)*100)),"")</f>
        <v/>
      </c>
      <c r="BM300" s="193" t="str">
        <f>IF(OR(BO300=リスト!$B$3,BO300=リスト!$B$5),"",AU300)</f>
        <v/>
      </c>
      <c r="BN300" s="196" t="str">
        <f>IF(OR(BO300=リスト!$B$3,BO300=リスト!$B$5),"",AF300)</f>
        <v/>
      </c>
      <c r="BO300" s="193" t="str">
        <f t="shared" si="231"/>
        <v/>
      </c>
      <c r="BP300" s="193" t="str">
        <f>IF(OR(BO300=リスト!$B$3,BO300=リスト!$B$5,BO300=""),"",IF(許容浮上量+1&lt;=BK300,リスト!$F$2,リスト!$F$3))</f>
        <v/>
      </c>
      <c r="BQ300" s="202" t="str">
        <f>IF(OR(BO300=リスト!$B$3,BO300=リスト!$B$5,BO300=""),"",20)</f>
        <v/>
      </c>
      <c r="BR300" s="195" t="str">
        <f t="shared" si="232"/>
        <v/>
      </c>
      <c r="BS300" s="195" t="str">
        <f t="shared" si="233"/>
        <v/>
      </c>
      <c r="BT300" s="198" t="str">
        <f t="shared" si="234"/>
        <v/>
      </c>
      <c r="BU300" s="198" t="str">
        <f t="shared" si="235"/>
        <v/>
      </c>
      <c r="BV300" s="198" t="str">
        <f t="shared" si="200"/>
        <v/>
      </c>
      <c r="BW300" s="198" t="str">
        <f t="shared" si="201"/>
        <v/>
      </c>
      <c r="BX300" s="205" t="str">
        <f t="shared" si="202"/>
        <v/>
      </c>
      <c r="BY300" s="206" t="str">
        <f>IFERROR(IF(CC300=リスト!$C$2,(CH300-BZ300/(100*CG300))/CI300*CJ300-AN300-AM300,(CH300-BZ300/(100*AW300))/CI300*CJ300-AN300-AM300),"")</f>
        <v/>
      </c>
      <c r="BZ300" s="196" t="str">
        <f>IF(OR(CE300=リスト!$B$3,CE300=リスト!$B$5,CF300=リスト!$F$3,CE300=""),"",許容浮上量)</f>
        <v/>
      </c>
      <c r="CA300" s="198" t="str">
        <f>IF(OR(CE300=リスト!$B$3,CE300=リスト!$B$5,CF300=リスト!$F$3,CE300=""),"",CK300)</f>
        <v/>
      </c>
      <c r="CB300" s="196" t="str">
        <f t="shared" si="236"/>
        <v/>
      </c>
      <c r="CC300" s="193" t="str">
        <f>IF(OR(CE300=リスト!$B$3,CE300=リスト!$B$5,CF300=リスト!$F$3,CE300=""),"",BM300)</f>
        <v/>
      </c>
      <c r="CD300" s="196" t="str">
        <f>IF(OR(CE300=リスト!$B$3,CE300=リスト!$B$5,CF300=リスト!$F$3,CE300=""),"",AH300)</f>
        <v/>
      </c>
      <c r="CE300" s="193" t="str">
        <f t="shared" si="181"/>
        <v/>
      </c>
      <c r="CF300" s="193" t="str">
        <f t="shared" si="182"/>
        <v/>
      </c>
      <c r="CG300" s="198" t="str">
        <f t="shared" si="237"/>
        <v/>
      </c>
      <c r="CH300" s="198" t="str">
        <f t="shared" si="238"/>
        <v/>
      </c>
      <c r="CI300" s="198" t="str">
        <f t="shared" si="239"/>
        <v/>
      </c>
      <c r="CJ300" s="198" t="str">
        <f t="shared" si="207"/>
        <v/>
      </c>
      <c r="CK300" s="205" t="str">
        <f t="shared" si="240"/>
        <v/>
      </c>
      <c r="CL300" s="204" t="str">
        <f>IF(AND(CE300=リスト!$B$4,CF300=リスト!$F$2),リスト!$B$3,CE300)</f>
        <v/>
      </c>
      <c r="CM300" s="193" t="str">
        <f>IF(CL300=リスト!$B$3,"",IF(CL300=リスト!$B$5,"("&amp;リスト!$F$3&amp;")",CF300))</f>
        <v/>
      </c>
      <c r="CN300" s="196" t="str">
        <f>IF(CL300=リスト!$B$3,"",AF300)</f>
        <v/>
      </c>
      <c r="CO300" s="196" t="str">
        <f>IF(OR(CL300=リスト!$B$3,CL300=リスト!$B$5,CL300=リスト!$B$4),"",CD300)</f>
        <v/>
      </c>
      <c r="CP300" s="196" t="str">
        <f>IF(OR(CL300=リスト!$B$3,CL300=リスト!$B$5),"",IF(CB300&lt;40,40,CB300))</f>
        <v/>
      </c>
      <c r="CQ300" s="203" t="str">
        <f>IF(CL300=リスト!$B$5,リスト!$G$2,"")</f>
        <v/>
      </c>
    </row>
    <row r="301" spans="2:95" ht="26.25" customHeight="1">
      <c r="B301" s="257">
        <v>238</v>
      </c>
      <c r="C301" s="258"/>
      <c r="D301" s="259"/>
      <c r="E301" s="260"/>
      <c r="F301" s="260"/>
      <c r="G301" s="247" t="str">
        <f>IF(AE301=リスト!$C$2,"－",IF(AE301=リスト!$C$3,1.05,""))</f>
        <v/>
      </c>
      <c r="H301" s="260"/>
      <c r="I301" s="260"/>
      <c r="J301" s="260"/>
      <c r="K301" s="260"/>
      <c r="L301" s="260"/>
      <c r="M301" s="260"/>
      <c r="N301" s="260"/>
      <c r="O301" s="260"/>
      <c r="P301" s="260"/>
      <c r="Q301" s="260"/>
      <c r="R301" s="261">
        <f t="shared" si="209"/>
        <v>0</v>
      </c>
      <c r="S301" s="262" t="str">
        <f t="shared" si="210"/>
        <v/>
      </c>
      <c r="T301" s="262"/>
      <c r="U301" s="262"/>
      <c r="V301" s="259" t="str">
        <f t="shared" si="211"/>
        <v/>
      </c>
      <c r="W301" s="259" t="str">
        <f t="shared" si="212"/>
        <v/>
      </c>
      <c r="X301" s="259" t="str">
        <f t="shared" si="213"/>
        <v/>
      </c>
      <c r="Y301" s="259" t="str">
        <f t="shared" si="214"/>
        <v/>
      </c>
      <c r="Z301" s="249" t="str">
        <f t="shared" si="215"/>
        <v/>
      </c>
      <c r="AA301" s="250" t="str">
        <f t="shared" si="216"/>
        <v/>
      </c>
      <c r="AB301" s="250" t="str">
        <f t="shared" si="217"/>
        <v/>
      </c>
      <c r="AC301" s="251" t="str">
        <f t="shared" si="218"/>
        <v/>
      </c>
      <c r="AD301" s="252" t="str">
        <f>IF(OR(C301="",D301=""),"",IF(OR(10&lt;=S301,2.2&lt;F301),リスト!$B$3,IF(OR(D301=リスト!$A$2,F301&lt;0.9,S301&lt;=1.5),リスト!$B$4,リスト!$B$2)))</f>
        <v/>
      </c>
      <c r="AE301" s="263" t="str">
        <f>IF(OR(C301="",AD301=""),"",IF(N301="",リスト!$C$2,リスト!$C$3))</f>
        <v/>
      </c>
      <c r="AF301" s="254" t="str">
        <f>IF(OR(C301="",AD301=""),"",IF(D301&lt;=リスト!$A$5,リスト!$D$2,IF(D301=リスト!$A$6,リスト!$D$3,IF(D301=リスト!$A$7,リスト!$D$4,""))))</f>
        <v/>
      </c>
      <c r="AG301" s="255" t="str" cm="1">
        <f t="array" ref="AG301">IFERROR(INDEX(加味率リスト!$A$2:$J$25,MATCH(D301&amp;AF301,加味率リスト!$A$2:$A$25&amp;加味率リスト!$B$2:$B$25,0),10),"")</f>
        <v/>
      </c>
      <c r="AH301" s="264" t="str">
        <f>IF(S301="","",IF(S301&lt;3,リスト!$E$3,IF(S301&lt;5,リスト!$E$4,IF(S301&lt;7,リスト!$E$5,リスト!$E$6))))</f>
        <v/>
      </c>
      <c r="AI301" s="192" t="str">
        <f t="shared" si="178"/>
        <v/>
      </c>
      <c r="AJ301" s="193" t="str">
        <f t="shared" si="179"/>
        <v/>
      </c>
      <c r="AK301" s="141" t="str">
        <f t="shared" si="180"/>
        <v/>
      </c>
      <c r="AL301" s="194" t="str">
        <f>IFERROR(IF(AD301="","",IF(AE301=リスト!$C$2,"－",ROUND((3.142/4*E301^2*(N301+K301+J301+I301+H301)-3.142/4*(0.82^2*H301+(0.82^2+G301^2)/2*J301+G301^2*K301+(G301^2+E301^2)/2*N301))*(U301*V301+(R301-U301)*W301)/R301,2))),"")</f>
        <v/>
      </c>
      <c r="AM301" s="195" t="str">
        <f>IFERROR(IF(AD301="","",IF(AE301=リスト!$C$2,T301,T301+AL301)),"")</f>
        <v/>
      </c>
      <c r="AN301" s="195" t="str">
        <f>IFERROR(IF(AD301="","",IF(AE301=リスト!$C$2,3.142*E301*U301*AA301*V301*U301/2*TAN(X301/180*3.142),3.142*G301*U301*AA301*V301*U301/2*TAN(X301/180*3.142))),"")</f>
        <v/>
      </c>
      <c r="AO301" s="196" t="str">
        <f t="shared" si="219"/>
        <v/>
      </c>
      <c r="AP301" s="196" t="str">
        <f>IFERROR(IF(AE301=リスト!$C$2,(1-3.142*(E301/((E301+1)*2))^2)*(R301-(1-V301/(Z301+AC301*(W301-Z301)))*U301-(AN301+AM301)/(3.142*(Z301+AC301*(W301-Z301)))*(2/E301)^2)*100,AW301*(AX301-AY301)*100),"")</f>
        <v/>
      </c>
      <c r="AQ301" s="197" t="str">
        <f t="shared" si="220"/>
        <v/>
      </c>
      <c r="AR301" s="195" t="str">
        <f t="shared" si="221"/>
        <v/>
      </c>
      <c r="AS301" s="195" t="str">
        <f t="shared" si="222"/>
        <v/>
      </c>
      <c r="AT301" s="195" t="str">
        <f t="shared" si="223"/>
        <v/>
      </c>
      <c r="AU301" s="193" t="str">
        <f t="shared" si="224"/>
        <v/>
      </c>
      <c r="AV301" s="193" t="str">
        <f>IF(OR(AD301=リスト!$B$3,AD301=リスト!$B$5,許容浮上量&lt;AP301),AD301,リスト!$B$5)</f>
        <v/>
      </c>
      <c r="AW301" s="198" t="str">
        <f t="shared" si="225"/>
        <v/>
      </c>
      <c r="AX301" s="199" t="str">
        <f t="shared" si="226"/>
        <v/>
      </c>
      <c r="AY301" s="205" t="str">
        <f t="shared" si="227"/>
        <v/>
      </c>
      <c r="AZ301" s="204" t="str">
        <f>IF(OR(BO301=リスト!$B$3,BO301=リスト!$B$5,BO301=""),"","10^-2")</f>
        <v/>
      </c>
      <c r="BA301" s="200" t="str">
        <f>IF(OR(BO301=リスト!$B$3,BO301=リスト!$B$5,BO301=""),"",2)</f>
        <v/>
      </c>
      <c r="BB301" s="195" t="str">
        <f>IFERROR(IF(OR(BO301=リスト!$B$3,BO301=リスト!$B$5,BO301=""),"",V301*U301+(R301-U301)/2*(W301-Z301)),"")</f>
        <v/>
      </c>
      <c r="BC301" s="195" t="str">
        <f>IF(OR(BO301=リスト!$B$3,BO301=リスト!$B$5,BO301=""),"",40)</f>
        <v/>
      </c>
      <c r="BD301" s="195" t="str">
        <f t="shared" si="228"/>
        <v/>
      </c>
      <c r="BE301" s="195" t="str">
        <f t="shared" si="229"/>
        <v/>
      </c>
      <c r="BF301" s="195" t="str">
        <f t="shared" si="230"/>
        <v/>
      </c>
      <c r="BG301" s="195" t="str">
        <f>IF(OR(BO301=リスト!$B$3,BO301=リスト!$B$5,BO301=""),"",0.6)</f>
        <v/>
      </c>
      <c r="BH301" s="201" t="str">
        <f>IF(OR(BO301=リスト!$B$3,BO301=リスト!$B$5,BO301=""),"",AG301)</f>
        <v/>
      </c>
      <c r="BI301" s="195" t="str">
        <f>IF(OR(BO301=リスト!$B$3,BO301=リスト!$B$5,BO301=""),"",AM301)</f>
        <v/>
      </c>
      <c r="BJ301" s="195" t="str">
        <f>IF(OR(BO301=リスト!$B$3,BO301=リスト!$B$5,BO301=""),"",AN301)</f>
        <v/>
      </c>
      <c r="BK301" s="202" t="str">
        <f>IFERROR(IF(BM301=リスト!$C$2,(1-3.142*(E301/(2*(E301+1)))^2)*(R301-(1-AG301*V301/(Z301+AG301*BG301*(W301-Z301)))*U301-(AN301+AM301)/(3.142*(Z301+AG301*BG301*(W301-Z301)))*(2/E301)^2)*100,(AW301*(BV301-BX301)*100)),"")</f>
        <v/>
      </c>
      <c r="BL301" s="202" t="str">
        <f>IFERROR(IF(BM301=リスト!$C$2,(1-3.142*(E301/(2*(E301+1)))^2)*(R301-(1-AG301*V301/(Z301+AG301*BG301*(W301-Z301)))*U301-(AN301+BF301+AM301)/(3.142*(Z301+AG301*BG301*(W301-Z301)))*(2/E301)^2)*100,(AW301*(BV301-BW301)*100)),"")</f>
        <v/>
      </c>
      <c r="BM301" s="193" t="str">
        <f>IF(OR(BO301=リスト!$B$3,BO301=リスト!$B$5),"",AU301)</f>
        <v/>
      </c>
      <c r="BN301" s="196" t="str">
        <f>IF(OR(BO301=リスト!$B$3,BO301=リスト!$B$5),"",AF301)</f>
        <v/>
      </c>
      <c r="BO301" s="193" t="str">
        <f t="shared" si="231"/>
        <v/>
      </c>
      <c r="BP301" s="193" t="str">
        <f>IF(OR(BO301=リスト!$B$3,BO301=リスト!$B$5,BO301=""),"",IF(許容浮上量+1&lt;=BK301,リスト!$F$2,リスト!$F$3))</f>
        <v/>
      </c>
      <c r="BQ301" s="202" t="str">
        <f>IF(OR(BO301=リスト!$B$3,BO301=リスト!$B$5,BO301=""),"",20)</f>
        <v/>
      </c>
      <c r="BR301" s="195" t="str">
        <f t="shared" si="232"/>
        <v/>
      </c>
      <c r="BS301" s="195" t="str">
        <f t="shared" si="233"/>
        <v/>
      </c>
      <c r="BT301" s="198" t="str">
        <f t="shared" si="234"/>
        <v/>
      </c>
      <c r="BU301" s="198" t="str">
        <f t="shared" si="235"/>
        <v/>
      </c>
      <c r="BV301" s="198" t="str">
        <f t="shared" si="200"/>
        <v/>
      </c>
      <c r="BW301" s="198" t="str">
        <f t="shared" si="201"/>
        <v/>
      </c>
      <c r="BX301" s="205" t="str">
        <f t="shared" si="202"/>
        <v/>
      </c>
      <c r="BY301" s="206" t="str">
        <f>IFERROR(IF(CC301=リスト!$C$2,(CH301-BZ301/(100*CG301))/CI301*CJ301-AN301-AM301,(CH301-BZ301/(100*AW301))/CI301*CJ301-AN301-AM301),"")</f>
        <v/>
      </c>
      <c r="BZ301" s="196" t="str">
        <f>IF(OR(CE301=リスト!$B$3,CE301=リスト!$B$5,CF301=リスト!$F$3,CE301=""),"",許容浮上量)</f>
        <v/>
      </c>
      <c r="CA301" s="198" t="str">
        <f>IF(OR(CE301=リスト!$B$3,CE301=リスト!$B$5,CF301=リスト!$F$3,CE301=""),"",CK301)</f>
        <v/>
      </c>
      <c r="CB301" s="196" t="str">
        <f t="shared" si="236"/>
        <v/>
      </c>
      <c r="CC301" s="193" t="str">
        <f>IF(OR(CE301=リスト!$B$3,CE301=リスト!$B$5,CF301=リスト!$F$3,CE301=""),"",BM301)</f>
        <v/>
      </c>
      <c r="CD301" s="196" t="str">
        <f>IF(OR(CE301=リスト!$B$3,CE301=リスト!$B$5,CF301=リスト!$F$3,CE301=""),"",AH301)</f>
        <v/>
      </c>
      <c r="CE301" s="193" t="str">
        <f t="shared" si="181"/>
        <v/>
      </c>
      <c r="CF301" s="193" t="str">
        <f t="shared" si="182"/>
        <v/>
      </c>
      <c r="CG301" s="198" t="str">
        <f t="shared" si="237"/>
        <v/>
      </c>
      <c r="CH301" s="198" t="str">
        <f t="shared" si="238"/>
        <v/>
      </c>
      <c r="CI301" s="198" t="str">
        <f t="shared" si="239"/>
        <v/>
      </c>
      <c r="CJ301" s="198" t="str">
        <f t="shared" si="207"/>
        <v/>
      </c>
      <c r="CK301" s="205" t="str">
        <f t="shared" si="240"/>
        <v/>
      </c>
      <c r="CL301" s="204" t="str">
        <f>IF(AND(CE301=リスト!$B$4,CF301=リスト!$F$2),リスト!$B$3,CE301)</f>
        <v/>
      </c>
      <c r="CM301" s="193" t="str">
        <f>IF(CL301=リスト!$B$3,"",IF(CL301=リスト!$B$5,"("&amp;リスト!$F$3&amp;")",CF301))</f>
        <v/>
      </c>
      <c r="CN301" s="196" t="str">
        <f>IF(CL301=リスト!$B$3,"",AF301)</f>
        <v/>
      </c>
      <c r="CO301" s="196" t="str">
        <f>IF(OR(CL301=リスト!$B$3,CL301=リスト!$B$5,CL301=リスト!$B$4),"",CD301)</f>
        <v/>
      </c>
      <c r="CP301" s="196" t="str">
        <f>IF(OR(CL301=リスト!$B$3,CL301=リスト!$B$5),"",IF(CB301&lt;40,40,CB301))</f>
        <v/>
      </c>
      <c r="CQ301" s="203" t="str">
        <f>IF(CL301=リスト!$B$5,リスト!$G$2,"")</f>
        <v/>
      </c>
    </row>
    <row r="302" spans="2:95" ht="26.25" customHeight="1">
      <c r="B302" s="243">
        <v>239</v>
      </c>
      <c r="C302" s="244"/>
      <c r="D302" s="245"/>
      <c r="E302" s="246"/>
      <c r="F302" s="246"/>
      <c r="G302" s="247" t="str">
        <f>IF(AE302=リスト!$C$2,"－",IF(AE302=リスト!$C$3,1.05,""))</f>
        <v/>
      </c>
      <c r="H302" s="246"/>
      <c r="I302" s="246"/>
      <c r="J302" s="246"/>
      <c r="K302" s="246"/>
      <c r="L302" s="246"/>
      <c r="M302" s="246"/>
      <c r="N302" s="246"/>
      <c r="O302" s="246"/>
      <c r="P302" s="246"/>
      <c r="Q302" s="246"/>
      <c r="R302" s="248">
        <f t="shared" si="209"/>
        <v>0</v>
      </c>
      <c r="S302" s="247" t="str">
        <f t="shared" si="210"/>
        <v/>
      </c>
      <c r="T302" s="247"/>
      <c r="U302" s="247"/>
      <c r="V302" s="245" t="str">
        <f t="shared" si="211"/>
        <v/>
      </c>
      <c r="W302" s="245" t="str">
        <f t="shared" si="212"/>
        <v/>
      </c>
      <c r="X302" s="245" t="str">
        <f t="shared" si="213"/>
        <v/>
      </c>
      <c r="Y302" s="245" t="str">
        <f t="shared" si="214"/>
        <v/>
      </c>
      <c r="Z302" s="249" t="str">
        <f t="shared" si="215"/>
        <v/>
      </c>
      <c r="AA302" s="250" t="str">
        <f t="shared" si="216"/>
        <v/>
      </c>
      <c r="AB302" s="250" t="str">
        <f t="shared" si="217"/>
        <v/>
      </c>
      <c r="AC302" s="251" t="str">
        <f t="shared" si="218"/>
        <v/>
      </c>
      <c r="AD302" s="252" t="str">
        <f>IF(OR(C302="",D302=""),"",IF(OR(10&lt;=S302,2.2&lt;F302),リスト!$B$3,IF(OR(D302=リスト!$A$2,F302&lt;0.9,S302&lt;=1.5),リスト!$B$4,リスト!$B$2)))</f>
        <v/>
      </c>
      <c r="AE302" s="253" t="str">
        <f>IF(OR(C302="",AD302=""),"",IF(N302="",リスト!$C$2,リスト!$C$3))</f>
        <v/>
      </c>
      <c r="AF302" s="254" t="str">
        <f>IF(OR(C302="",AD302=""),"",IF(D302&lt;=リスト!$A$5,リスト!$D$2,IF(D302=リスト!$A$6,リスト!$D$3,IF(D302=リスト!$A$7,リスト!$D$4,""))))</f>
        <v/>
      </c>
      <c r="AG302" s="255" t="str" cm="1">
        <f t="array" ref="AG302">IFERROR(INDEX(加味率リスト!$A$2:$J$25,MATCH(D302&amp;AF302,加味率リスト!$A$2:$A$25&amp;加味率リスト!$B$2:$B$25,0),10),"")</f>
        <v/>
      </c>
      <c r="AH302" s="256" t="str">
        <f>IF(S302="","",IF(S302&lt;3,リスト!$E$3,IF(S302&lt;5,リスト!$E$4,IF(S302&lt;7,リスト!$E$5,リスト!$E$6))))</f>
        <v/>
      </c>
      <c r="AI302" s="192" t="str">
        <f t="shared" si="178"/>
        <v/>
      </c>
      <c r="AJ302" s="193" t="str">
        <f t="shared" si="179"/>
        <v/>
      </c>
      <c r="AK302" s="141" t="str">
        <f t="shared" si="180"/>
        <v/>
      </c>
      <c r="AL302" s="194" t="str">
        <f>IFERROR(IF(AD302="","",IF(AE302=リスト!$C$2,"－",ROUND((3.142/4*E302^2*(N302+K302+J302+I302+H302)-3.142/4*(0.82^2*H302+(0.82^2+G302^2)/2*J302+G302^2*K302+(G302^2+E302^2)/2*N302))*(U302*V302+(R302-U302)*W302)/R302,2))),"")</f>
        <v/>
      </c>
      <c r="AM302" s="195" t="str">
        <f>IFERROR(IF(AD302="","",IF(AE302=リスト!$C$2,T302,T302+AL302)),"")</f>
        <v/>
      </c>
      <c r="AN302" s="195" t="str">
        <f>IFERROR(IF(AD302="","",IF(AE302=リスト!$C$2,3.142*E302*U302*AA302*V302*U302/2*TAN(X302/180*3.142),3.142*G302*U302*AA302*V302*U302/2*TAN(X302/180*3.142))),"")</f>
        <v/>
      </c>
      <c r="AO302" s="196" t="str">
        <f t="shared" si="219"/>
        <v/>
      </c>
      <c r="AP302" s="196" t="str">
        <f>IFERROR(IF(AE302=リスト!$C$2,(1-3.142*(E302/((E302+1)*2))^2)*(R302-(1-V302/(Z302+AC302*(W302-Z302)))*U302-(AN302+AM302)/(3.142*(Z302+AC302*(W302-Z302)))*(2/E302)^2)*100,AW302*(AX302-AY302)*100),"")</f>
        <v/>
      </c>
      <c r="AQ302" s="197" t="str">
        <f t="shared" si="220"/>
        <v/>
      </c>
      <c r="AR302" s="195" t="str">
        <f t="shared" si="221"/>
        <v/>
      </c>
      <c r="AS302" s="195" t="str">
        <f t="shared" si="222"/>
        <v/>
      </c>
      <c r="AT302" s="195" t="str">
        <f t="shared" si="223"/>
        <v/>
      </c>
      <c r="AU302" s="193" t="str">
        <f t="shared" si="224"/>
        <v/>
      </c>
      <c r="AV302" s="193" t="str">
        <f>IF(OR(AD302=リスト!$B$3,AD302=リスト!$B$5,許容浮上量&lt;AP302),AD302,リスト!$B$5)</f>
        <v/>
      </c>
      <c r="AW302" s="198" t="str">
        <f t="shared" si="225"/>
        <v/>
      </c>
      <c r="AX302" s="199" t="str">
        <f t="shared" si="226"/>
        <v/>
      </c>
      <c r="AY302" s="205" t="str">
        <f t="shared" si="227"/>
        <v/>
      </c>
      <c r="AZ302" s="204" t="str">
        <f>IF(OR(BO302=リスト!$B$3,BO302=リスト!$B$5,BO302=""),"","10^-2")</f>
        <v/>
      </c>
      <c r="BA302" s="200" t="str">
        <f>IF(OR(BO302=リスト!$B$3,BO302=リスト!$B$5,BO302=""),"",2)</f>
        <v/>
      </c>
      <c r="BB302" s="195" t="str">
        <f>IFERROR(IF(OR(BO302=リスト!$B$3,BO302=リスト!$B$5,BO302=""),"",V302*U302+(R302-U302)/2*(W302-Z302)),"")</f>
        <v/>
      </c>
      <c r="BC302" s="195" t="str">
        <f>IF(OR(BO302=リスト!$B$3,BO302=リスト!$B$5,BO302=""),"",40)</f>
        <v/>
      </c>
      <c r="BD302" s="195" t="str">
        <f t="shared" si="228"/>
        <v/>
      </c>
      <c r="BE302" s="195" t="str">
        <f t="shared" si="229"/>
        <v/>
      </c>
      <c r="BF302" s="195" t="str">
        <f t="shared" si="230"/>
        <v/>
      </c>
      <c r="BG302" s="195" t="str">
        <f>IF(OR(BO302=リスト!$B$3,BO302=リスト!$B$5,BO302=""),"",0.6)</f>
        <v/>
      </c>
      <c r="BH302" s="201" t="str">
        <f>IF(OR(BO302=リスト!$B$3,BO302=リスト!$B$5,BO302=""),"",AG302)</f>
        <v/>
      </c>
      <c r="BI302" s="195" t="str">
        <f>IF(OR(BO302=リスト!$B$3,BO302=リスト!$B$5,BO302=""),"",AM302)</f>
        <v/>
      </c>
      <c r="BJ302" s="195" t="str">
        <f>IF(OR(BO302=リスト!$B$3,BO302=リスト!$B$5,BO302=""),"",AN302)</f>
        <v/>
      </c>
      <c r="BK302" s="202" t="str">
        <f>IFERROR(IF(BM302=リスト!$C$2,(1-3.142*(E302/(2*(E302+1)))^2)*(R302-(1-AG302*V302/(Z302+AG302*BG302*(W302-Z302)))*U302-(AN302+AM302)/(3.142*(Z302+AG302*BG302*(W302-Z302)))*(2/E302)^2)*100,(AW302*(BV302-BX302)*100)),"")</f>
        <v/>
      </c>
      <c r="BL302" s="202" t="str">
        <f>IFERROR(IF(BM302=リスト!$C$2,(1-3.142*(E302/(2*(E302+1)))^2)*(R302-(1-AG302*V302/(Z302+AG302*BG302*(W302-Z302)))*U302-(AN302+BF302+AM302)/(3.142*(Z302+AG302*BG302*(W302-Z302)))*(2/E302)^2)*100,(AW302*(BV302-BW302)*100)),"")</f>
        <v/>
      </c>
      <c r="BM302" s="193" t="str">
        <f>IF(OR(BO302=リスト!$B$3,BO302=リスト!$B$5),"",AU302)</f>
        <v/>
      </c>
      <c r="BN302" s="196" t="str">
        <f>IF(OR(BO302=リスト!$B$3,BO302=リスト!$B$5),"",AF302)</f>
        <v/>
      </c>
      <c r="BO302" s="193" t="str">
        <f t="shared" si="231"/>
        <v/>
      </c>
      <c r="BP302" s="193" t="str">
        <f>IF(OR(BO302=リスト!$B$3,BO302=リスト!$B$5,BO302=""),"",IF(許容浮上量+1&lt;=BK302,リスト!$F$2,リスト!$F$3))</f>
        <v/>
      </c>
      <c r="BQ302" s="202" t="str">
        <f>IF(OR(BO302=リスト!$B$3,BO302=リスト!$B$5,BO302=""),"",20)</f>
        <v/>
      </c>
      <c r="BR302" s="195" t="str">
        <f t="shared" si="232"/>
        <v/>
      </c>
      <c r="BS302" s="195" t="str">
        <f t="shared" si="233"/>
        <v/>
      </c>
      <c r="BT302" s="198" t="str">
        <f t="shared" si="234"/>
        <v/>
      </c>
      <c r="BU302" s="198" t="str">
        <f t="shared" si="235"/>
        <v/>
      </c>
      <c r="BV302" s="198" t="str">
        <f t="shared" si="200"/>
        <v/>
      </c>
      <c r="BW302" s="198" t="str">
        <f t="shared" si="201"/>
        <v/>
      </c>
      <c r="BX302" s="205" t="str">
        <f t="shared" si="202"/>
        <v/>
      </c>
      <c r="BY302" s="206" t="str">
        <f>IFERROR(IF(CC302=リスト!$C$2,(CH302-BZ302/(100*CG302))/CI302*CJ302-AN302-AM302,(CH302-BZ302/(100*AW302))/CI302*CJ302-AN302-AM302),"")</f>
        <v/>
      </c>
      <c r="BZ302" s="196" t="str">
        <f>IF(OR(CE302=リスト!$B$3,CE302=リスト!$B$5,CF302=リスト!$F$3,CE302=""),"",許容浮上量)</f>
        <v/>
      </c>
      <c r="CA302" s="198" t="str">
        <f>IF(OR(CE302=リスト!$B$3,CE302=リスト!$B$5,CF302=リスト!$F$3,CE302=""),"",CK302)</f>
        <v/>
      </c>
      <c r="CB302" s="196" t="str">
        <f t="shared" si="236"/>
        <v/>
      </c>
      <c r="CC302" s="193" t="str">
        <f>IF(OR(CE302=リスト!$B$3,CE302=リスト!$B$5,CF302=リスト!$F$3,CE302=""),"",BM302)</f>
        <v/>
      </c>
      <c r="CD302" s="196" t="str">
        <f>IF(OR(CE302=リスト!$B$3,CE302=リスト!$B$5,CF302=リスト!$F$3,CE302=""),"",AH302)</f>
        <v/>
      </c>
      <c r="CE302" s="193" t="str">
        <f t="shared" si="181"/>
        <v/>
      </c>
      <c r="CF302" s="193" t="str">
        <f t="shared" si="182"/>
        <v/>
      </c>
      <c r="CG302" s="198" t="str">
        <f t="shared" si="237"/>
        <v/>
      </c>
      <c r="CH302" s="198" t="str">
        <f t="shared" si="238"/>
        <v/>
      </c>
      <c r="CI302" s="198" t="str">
        <f t="shared" si="239"/>
        <v/>
      </c>
      <c r="CJ302" s="198" t="str">
        <f t="shared" si="207"/>
        <v/>
      </c>
      <c r="CK302" s="205" t="str">
        <f t="shared" si="240"/>
        <v/>
      </c>
      <c r="CL302" s="204" t="str">
        <f>IF(AND(CE302=リスト!$B$4,CF302=リスト!$F$2),リスト!$B$3,CE302)</f>
        <v/>
      </c>
      <c r="CM302" s="193" t="str">
        <f>IF(CL302=リスト!$B$3,"",IF(CL302=リスト!$B$5,"("&amp;リスト!$F$3&amp;")",CF302))</f>
        <v/>
      </c>
      <c r="CN302" s="196" t="str">
        <f>IF(CL302=リスト!$B$3,"",AF302)</f>
        <v/>
      </c>
      <c r="CO302" s="196" t="str">
        <f>IF(OR(CL302=リスト!$B$3,CL302=リスト!$B$5,CL302=リスト!$B$4),"",CD302)</f>
        <v/>
      </c>
      <c r="CP302" s="196" t="str">
        <f>IF(OR(CL302=リスト!$B$3,CL302=リスト!$B$5),"",IF(CB302&lt;40,40,CB302))</f>
        <v/>
      </c>
      <c r="CQ302" s="203" t="str">
        <f>IF(CL302=リスト!$B$5,リスト!$G$2,"")</f>
        <v/>
      </c>
    </row>
    <row r="303" spans="2:95" ht="26.25" customHeight="1">
      <c r="B303" s="257">
        <v>240</v>
      </c>
      <c r="C303" s="258"/>
      <c r="D303" s="259"/>
      <c r="E303" s="260"/>
      <c r="F303" s="260"/>
      <c r="G303" s="247" t="str">
        <f>IF(AE303=リスト!$C$2,"－",IF(AE303=リスト!$C$3,1.05,""))</f>
        <v/>
      </c>
      <c r="H303" s="260"/>
      <c r="I303" s="260"/>
      <c r="J303" s="260"/>
      <c r="K303" s="260"/>
      <c r="L303" s="260"/>
      <c r="M303" s="260"/>
      <c r="N303" s="260"/>
      <c r="O303" s="260"/>
      <c r="P303" s="260"/>
      <c r="Q303" s="260"/>
      <c r="R303" s="261">
        <f t="shared" si="209"/>
        <v>0</v>
      </c>
      <c r="S303" s="262" t="str">
        <f t="shared" si="210"/>
        <v/>
      </c>
      <c r="T303" s="262"/>
      <c r="U303" s="262"/>
      <c r="V303" s="259" t="str">
        <f t="shared" si="211"/>
        <v/>
      </c>
      <c r="W303" s="259" t="str">
        <f t="shared" si="212"/>
        <v/>
      </c>
      <c r="X303" s="259" t="str">
        <f t="shared" si="213"/>
        <v/>
      </c>
      <c r="Y303" s="259" t="str">
        <f t="shared" si="214"/>
        <v/>
      </c>
      <c r="Z303" s="249" t="str">
        <f t="shared" si="215"/>
        <v/>
      </c>
      <c r="AA303" s="250" t="str">
        <f t="shared" si="216"/>
        <v/>
      </c>
      <c r="AB303" s="250" t="str">
        <f t="shared" si="217"/>
        <v/>
      </c>
      <c r="AC303" s="251" t="str">
        <f t="shared" si="218"/>
        <v/>
      </c>
      <c r="AD303" s="252" t="str">
        <f>IF(OR(C303="",D303=""),"",IF(OR(10&lt;=S303,2.2&lt;F303),リスト!$B$3,IF(OR(D303=リスト!$A$2,F303&lt;0.9,S303&lt;=1.5),リスト!$B$4,リスト!$B$2)))</f>
        <v/>
      </c>
      <c r="AE303" s="263" t="str">
        <f>IF(OR(C303="",AD303=""),"",IF(N303="",リスト!$C$2,リスト!$C$3))</f>
        <v/>
      </c>
      <c r="AF303" s="254" t="str">
        <f>IF(OR(C303="",AD303=""),"",IF(D303&lt;=リスト!$A$5,リスト!$D$2,IF(D303=リスト!$A$6,リスト!$D$3,IF(D303=リスト!$A$7,リスト!$D$4,""))))</f>
        <v/>
      </c>
      <c r="AG303" s="255" t="str" cm="1">
        <f t="array" ref="AG303">IFERROR(INDEX(加味率リスト!$A$2:$J$25,MATCH(D303&amp;AF303,加味率リスト!$A$2:$A$25&amp;加味率リスト!$B$2:$B$25,0),10),"")</f>
        <v/>
      </c>
      <c r="AH303" s="264" t="str">
        <f>IF(S303="","",IF(S303&lt;3,リスト!$E$3,IF(S303&lt;5,リスト!$E$4,IF(S303&lt;7,リスト!$E$5,リスト!$E$6))))</f>
        <v/>
      </c>
      <c r="AI303" s="192" t="str">
        <f t="shared" si="178"/>
        <v/>
      </c>
      <c r="AJ303" s="193" t="str">
        <f t="shared" si="179"/>
        <v/>
      </c>
      <c r="AK303" s="141" t="str">
        <f t="shared" si="180"/>
        <v/>
      </c>
      <c r="AL303" s="194" t="str">
        <f>IFERROR(IF(AD303="","",IF(AE303=リスト!$C$2,"－",ROUND((3.142/4*E303^2*(N303+K303+J303+I303+H303)-3.142/4*(0.82^2*H303+(0.82^2+G303^2)/2*J303+G303^2*K303+(G303^2+E303^2)/2*N303))*(U303*V303+(R303-U303)*W303)/R303,2))),"")</f>
        <v/>
      </c>
      <c r="AM303" s="195" t="str">
        <f>IFERROR(IF(AD303="","",IF(AE303=リスト!$C$2,T303,T303+AL303)),"")</f>
        <v/>
      </c>
      <c r="AN303" s="195" t="str">
        <f>IFERROR(IF(AD303="","",IF(AE303=リスト!$C$2,3.142*E303*U303*AA303*V303*U303/2*TAN(X303/180*3.142),3.142*G303*U303*AA303*V303*U303/2*TAN(X303/180*3.142))),"")</f>
        <v/>
      </c>
      <c r="AO303" s="196" t="str">
        <f t="shared" si="219"/>
        <v/>
      </c>
      <c r="AP303" s="196" t="str">
        <f>IFERROR(IF(AE303=リスト!$C$2,(1-3.142*(E303/((E303+1)*2))^2)*(R303-(1-V303/(Z303+AC303*(W303-Z303)))*U303-(AN303+AM303)/(3.142*(Z303+AC303*(W303-Z303)))*(2/E303)^2)*100,AW303*(AX303-AY303)*100),"")</f>
        <v/>
      </c>
      <c r="AQ303" s="197" t="str">
        <f t="shared" si="220"/>
        <v/>
      </c>
      <c r="AR303" s="195" t="str">
        <f t="shared" si="221"/>
        <v/>
      </c>
      <c r="AS303" s="195" t="str">
        <f t="shared" si="222"/>
        <v/>
      </c>
      <c r="AT303" s="195" t="str">
        <f t="shared" si="223"/>
        <v/>
      </c>
      <c r="AU303" s="193" t="str">
        <f t="shared" si="224"/>
        <v/>
      </c>
      <c r="AV303" s="193" t="str">
        <f>IF(OR(AD303=リスト!$B$3,AD303=リスト!$B$5,許容浮上量&lt;AP303),AD303,リスト!$B$5)</f>
        <v/>
      </c>
      <c r="AW303" s="198" t="str">
        <f t="shared" si="225"/>
        <v/>
      </c>
      <c r="AX303" s="199" t="str">
        <f t="shared" si="226"/>
        <v/>
      </c>
      <c r="AY303" s="205" t="str">
        <f t="shared" si="227"/>
        <v/>
      </c>
      <c r="AZ303" s="204" t="str">
        <f>IF(OR(BO303=リスト!$B$3,BO303=リスト!$B$5,BO303=""),"","10^-2")</f>
        <v/>
      </c>
      <c r="BA303" s="200" t="str">
        <f>IF(OR(BO303=リスト!$B$3,BO303=リスト!$B$5,BO303=""),"",2)</f>
        <v/>
      </c>
      <c r="BB303" s="195" t="str">
        <f>IFERROR(IF(OR(BO303=リスト!$B$3,BO303=リスト!$B$5,BO303=""),"",V303*U303+(R303-U303)/2*(W303-Z303)),"")</f>
        <v/>
      </c>
      <c r="BC303" s="195" t="str">
        <f>IF(OR(BO303=リスト!$B$3,BO303=リスト!$B$5,BO303=""),"",40)</f>
        <v/>
      </c>
      <c r="BD303" s="195" t="str">
        <f t="shared" si="228"/>
        <v/>
      </c>
      <c r="BE303" s="195" t="str">
        <f t="shared" si="229"/>
        <v/>
      </c>
      <c r="BF303" s="195" t="str">
        <f t="shared" si="230"/>
        <v/>
      </c>
      <c r="BG303" s="195" t="str">
        <f>IF(OR(BO303=リスト!$B$3,BO303=リスト!$B$5,BO303=""),"",0.6)</f>
        <v/>
      </c>
      <c r="BH303" s="201" t="str">
        <f>IF(OR(BO303=リスト!$B$3,BO303=リスト!$B$5,BO303=""),"",AG303)</f>
        <v/>
      </c>
      <c r="BI303" s="195" t="str">
        <f>IF(OR(BO303=リスト!$B$3,BO303=リスト!$B$5,BO303=""),"",AM303)</f>
        <v/>
      </c>
      <c r="BJ303" s="195" t="str">
        <f>IF(OR(BO303=リスト!$B$3,BO303=リスト!$B$5,BO303=""),"",AN303)</f>
        <v/>
      </c>
      <c r="BK303" s="202" t="str">
        <f>IFERROR(IF(BM303=リスト!$C$2,(1-3.142*(E303/(2*(E303+1)))^2)*(R303-(1-AG303*V303/(Z303+AG303*BG303*(W303-Z303)))*U303-(AN303+AM303)/(3.142*(Z303+AG303*BG303*(W303-Z303)))*(2/E303)^2)*100,(AW303*(BV303-BX303)*100)),"")</f>
        <v/>
      </c>
      <c r="BL303" s="202" t="str">
        <f>IFERROR(IF(BM303=リスト!$C$2,(1-3.142*(E303/(2*(E303+1)))^2)*(R303-(1-AG303*V303/(Z303+AG303*BG303*(W303-Z303)))*U303-(AN303+BF303+AM303)/(3.142*(Z303+AG303*BG303*(W303-Z303)))*(2/E303)^2)*100,(AW303*(BV303-BW303)*100)),"")</f>
        <v/>
      </c>
      <c r="BM303" s="193" t="str">
        <f>IF(OR(BO303=リスト!$B$3,BO303=リスト!$B$5),"",AU303)</f>
        <v/>
      </c>
      <c r="BN303" s="196" t="str">
        <f>IF(OR(BO303=リスト!$B$3,BO303=リスト!$B$5),"",AF303)</f>
        <v/>
      </c>
      <c r="BO303" s="193" t="str">
        <f t="shared" si="231"/>
        <v/>
      </c>
      <c r="BP303" s="193" t="str">
        <f>IF(OR(BO303=リスト!$B$3,BO303=リスト!$B$5,BO303=""),"",IF(許容浮上量+1&lt;=BK303,リスト!$F$2,リスト!$F$3))</f>
        <v/>
      </c>
      <c r="BQ303" s="202" t="str">
        <f>IF(OR(BO303=リスト!$B$3,BO303=リスト!$B$5,BO303=""),"",20)</f>
        <v/>
      </c>
      <c r="BR303" s="195" t="str">
        <f t="shared" si="232"/>
        <v/>
      </c>
      <c r="BS303" s="195" t="str">
        <f t="shared" si="233"/>
        <v/>
      </c>
      <c r="BT303" s="198" t="str">
        <f t="shared" si="234"/>
        <v/>
      </c>
      <c r="BU303" s="198" t="str">
        <f t="shared" si="235"/>
        <v/>
      </c>
      <c r="BV303" s="198" t="str">
        <f t="shared" si="200"/>
        <v/>
      </c>
      <c r="BW303" s="198" t="str">
        <f t="shared" si="201"/>
        <v/>
      </c>
      <c r="BX303" s="205" t="str">
        <f t="shared" si="202"/>
        <v/>
      </c>
      <c r="BY303" s="206" t="str">
        <f>IFERROR(IF(CC303=リスト!$C$2,(CH303-BZ303/(100*CG303))/CI303*CJ303-AN303-AM303,(CH303-BZ303/(100*AW303))/CI303*CJ303-AN303-AM303),"")</f>
        <v/>
      </c>
      <c r="BZ303" s="196" t="str">
        <f>IF(OR(CE303=リスト!$B$3,CE303=リスト!$B$5,CF303=リスト!$F$3,CE303=""),"",許容浮上量)</f>
        <v/>
      </c>
      <c r="CA303" s="198" t="str">
        <f>IF(OR(CE303=リスト!$B$3,CE303=リスト!$B$5,CF303=リスト!$F$3,CE303=""),"",CK303)</f>
        <v/>
      </c>
      <c r="CB303" s="196" t="str">
        <f t="shared" si="236"/>
        <v/>
      </c>
      <c r="CC303" s="193" t="str">
        <f>IF(OR(CE303=リスト!$B$3,CE303=リスト!$B$5,CF303=リスト!$F$3,CE303=""),"",BM303)</f>
        <v/>
      </c>
      <c r="CD303" s="196" t="str">
        <f>IF(OR(CE303=リスト!$B$3,CE303=リスト!$B$5,CF303=リスト!$F$3,CE303=""),"",AH303)</f>
        <v/>
      </c>
      <c r="CE303" s="193" t="str">
        <f t="shared" si="181"/>
        <v/>
      </c>
      <c r="CF303" s="193" t="str">
        <f t="shared" si="182"/>
        <v/>
      </c>
      <c r="CG303" s="198" t="str">
        <f t="shared" si="237"/>
        <v/>
      </c>
      <c r="CH303" s="198" t="str">
        <f t="shared" si="238"/>
        <v/>
      </c>
      <c r="CI303" s="198" t="str">
        <f t="shared" si="239"/>
        <v/>
      </c>
      <c r="CJ303" s="198" t="str">
        <f t="shared" si="207"/>
        <v/>
      </c>
      <c r="CK303" s="205" t="str">
        <f t="shared" si="240"/>
        <v/>
      </c>
      <c r="CL303" s="204" t="str">
        <f>IF(AND(CE303=リスト!$B$4,CF303=リスト!$F$2),リスト!$B$3,CE303)</f>
        <v/>
      </c>
      <c r="CM303" s="193" t="str">
        <f>IF(CL303=リスト!$B$3,"",IF(CL303=リスト!$B$5,"("&amp;リスト!$F$3&amp;")",CF303))</f>
        <v/>
      </c>
      <c r="CN303" s="196" t="str">
        <f>IF(CL303=リスト!$B$3,"",AF303)</f>
        <v/>
      </c>
      <c r="CO303" s="196" t="str">
        <f>IF(OR(CL303=リスト!$B$3,CL303=リスト!$B$5,CL303=リスト!$B$4),"",CD303)</f>
        <v/>
      </c>
      <c r="CP303" s="196" t="str">
        <f>IF(OR(CL303=リスト!$B$3,CL303=リスト!$B$5),"",IF(CB303&lt;40,40,CB303))</f>
        <v/>
      </c>
      <c r="CQ303" s="203" t="str">
        <f>IF(CL303=リスト!$B$5,リスト!$G$2,"")</f>
        <v/>
      </c>
    </row>
    <row r="304" spans="2:95" ht="26.25" customHeight="1">
      <c r="B304" s="243">
        <v>241</v>
      </c>
      <c r="C304" s="244"/>
      <c r="D304" s="245"/>
      <c r="E304" s="246"/>
      <c r="F304" s="246"/>
      <c r="G304" s="247" t="str">
        <f>IF(AE304=リスト!$C$2,"－",IF(AE304=リスト!$C$3,1.05,""))</f>
        <v/>
      </c>
      <c r="H304" s="246"/>
      <c r="I304" s="246"/>
      <c r="J304" s="246"/>
      <c r="K304" s="246"/>
      <c r="L304" s="246"/>
      <c r="M304" s="246"/>
      <c r="N304" s="246"/>
      <c r="O304" s="246"/>
      <c r="P304" s="246"/>
      <c r="Q304" s="246"/>
      <c r="R304" s="248">
        <f t="shared" si="209"/>
        <v>0</v>
      </c>
      <c r="S304" s="247" t="str">
        <f t="shared" si="210"/>
        <v/>
      </c>
      <c r="T304" s="247"/>
      <c r="U304" s="247"/>
      <c r="V304" s="245" t="str">
        <f t="shared" si="211"/>
        <v/>
      </c>
      <c r="W304" s="245" t="str">
        <f t="shared" si="212"/>
        <v/>
      </c>
      <c r="X304" s="245" t="str">
        <f t="shared" si="213"/>
        <v/>
      </c>
      <c r="Y304" s="245" t="str">
        <f t="shared" si="214"/>
        <v/>
      </c>
      <c r="Z304" s="249" t="str">
        <f t="shared" si="215"/>
        <v/>
      </c>
      <c r="AA304" s="250" t="str">
        <f t="shared" si="216"/>
        <v/>
      </c>
      <c r="AB304" s="250" t="str">
        <f t="shared" si="217"/>
        <v/>
      </c>
      <c r="AC304" s="251" t="str">
        <f t="shared" si="218"/>
        <v/>
      </c>
      <c r="AD304" s="252" t="str">
        <f>IF(OR(C304="",D304=""),"",IF(OR(10&lt;=S304,2.2&lt;F304),リスト!$B$3,IF(OR(D304=リスト!$A$2,F304&lt;0.9,S304&lt;=1.5),リスト!$B$4,リスト!$B$2)))</f>
        <v/>
      </c>
      <c r="AE304" s="253" t="str">
        <f>IF(OR(C304="",AD304=""),"",IF(N304="",リスト!$C$2,リスト!$C$3))</f>
        <v/>
      </c>
      <c r="AF304" s="254" t="str">
        <f>IF(OR(C304="",AD304=""),"",IF(D304&lt;=リスト!$A$5,リスト!$D$2,IF(D304=リスト!$A$6,リスト!$D$3,IF(D304=リスト!$A$7,リスト!$D$4,""))))</f>
        <v/>
      </c>
      <c r="AG304" s="255" t="str" cm="1">
        <f t="array" ref="AG304">IFERROR(INDEX(加味率リスト!$A$2:$J$25,MATCH(D304&amp;AF304,加味率リスト!$A$2:$A$25&amp;加味率リスト!$B$2:$B$25,0),10),"")</f>
        <v/>
      </c>
      <c r="AH304" s="256" t="str">
        <f>IF(S304="","",IF(S304&lt;3,リスト!$E$3,IF(S304&lt;5,リスト!$E$4,IF(S304&lt;7,リスト!$E$5,リスト!$E$6))))</f>
        <v/>
      </c>
      <c r="AI304" s="192" t="str">
        <f t="shared" si="178"/>
        <v/>
      </c>
      <c r="AJ304" s="193" t="str">
        <f t="shared" si="179"/>
        <v/>
      </c>
      <c r="AK304" s="141" t="str">
        <f t="shared" si="180"/>
        <v/>
      </c>
      <c r="AL304" s="194" t="str">
        <f>IFERROR(IF(AD304="","",IF(AE304=リスト!$C$2,"－",ROUND((3.142/4*E304^2*(N304+K304+J304+I304+H304)-3.142/4*(0.82^2*H304+(0.82^2+G304^2)/2*J304+G304^2*K304+(G304^2+E304^2)/2*N304))*(U304*V304+(R304-U304)*W304)/R304,2))),"")</f>
        <v/>
      </c>
      <c r="AM304" s="195" t="str">
        <f>IFERROR(IF(AD304="","",IF(AE304=リスト!$C$2,T304,T304+AL304)),"")</f>
        <v/>
      </c>
      <c r="AN304" s="195" t="str">
        <f>IFERROR(IF(AD304="","",IF(AE304=リスト!$C$2,3.142*E304*U304*AA304*V304*U304/2*TAN(X304/180*3.142),3.142*G304*U304*AA304*V304*U304/2*TAN(X304/180*3.142))),"")</f>
        <v/>
      </c>
      <c r="AO304" s="196" t="str">
        <f t="shared" si="219"/>
        <v/>
      </c>
      <c r="AP304" s="196" t="str">
        <f>IFERROR(IF(AE304=リスト!$C$2,(1-3.142*(E304/((E304+1)*2))^2)*(R304-(1-V304/(Z304+AC304*(W304-Z304)))*U304-(AN304+AM304)/(3.142*(Z304+AC304*(W304-Z304)))*(2/E304)^2)*100,AW304*(AX304-AY304)*100),"")</f>
        <v/>
      </c>
      <c r="AQ304" s="197" t="str">
        <f t="shared" si="220"/>
        <v/>
      </c>
      <c r="AR304" s="195" t="str">
        <f t="shared" si="221"/>
        <v/>
      </c>
      <c r="AS304" s="195" t="str">
        <f t="shared" si="222"/>
        <v/>
      </c>
      <c r="AT304" s="195" t="str">
        <f t="shared" si="223"/>
        <v/>
      </c>
      <c r="AU304" s="193" t="str">
        <f t="shared" si="224"/>
        <v/>
      </c>
      <c r="AV304" s="193" t="str">
        <f>IF(OR(AD304=リスト!$B$3,AD304=リスト!$B$5,許容浮上量&lt;AP304),AD304,リスト!$B$5)</f>
        <v/>
      </c>
      <c r="AW304" s="198" t="str">
        <f t="shared" si="225"/>
        <v/>
      </c>
      <c r="AX304" s="199" t="str">
        <f t="shared" si="226"/>
        <v/>
      </c>
      <c r="AY304" s="205" t="str">
        <f t="shared" si="227"/>
        <v/>
      </c>
      <c r="AZ304" s="204" t="str">
        <f>IF(OR(BO304=リスト!$B$3,BO304=リスト!$B$5,BO304=""),"","10^-2")</f>
        <v/>
      </c>
      <c r="BA304" s="200" t="str">
        <f>IF(OR(BO304=リスト!$B$3,BO304=リスト!$B$5,BO304=""),"",2)</f>
        <v/>
      </c>
      <c r="BB304" s="195" t="str">
        <f>IFERROR(IF(OR(BO304=リスト!$B$3,BO304=リスト!$B$5,BO304=""),"",V304*U304+(R304-U304)/2*(W304-Z304)),"")</f>
        <v/>
      </c>
      <c r="BC304" s="195" t="str">
        <f>IF(OR(BO304=リスト!$B$3,BO304=リスト!$B$5,BO304=""),"",40)</f>
        <v/>
      </c>
      <c r="BD304" s="195" t="str">
        <f t="shared" si="228"/>
        <v/>
      </c>
      <c r="BE304" s="195" t="str">
        <f t="shared" si="229"/>
        <v/>
      </c>
      <c r="BF304" s="195" t="str">
        <f t="shared" si="230"/>
        <v/>
      </c>
      <c r="BG304" s="195" t="str">
        <f>IF(OR(BO304=リスト!$B$3,BO304=リスト!$B$5,BO304=""),"",0.6)</f>
        <v/>
      </c>
      <c r="BH304" s="201" t="str">
        <f>IF(OR(BO304=リスト!$B$3,BO304=リスト!$B$5,BO304=""),"",AG304)</f>
        <v/>
      </c>
      <c r="BI304" s="195" t="str">
        <f>IF(OR(BO304=リスト!$B$3,BO304=リスト!$B$5,BO304=""),"",AM304)</f>
        <v/>
      </c>
      <c r="BJ304" s="195" t="str">
        <f>IF(OR(BO304=リスト!$B$3,BO304=リスト!$B$5,BO304=""),"",AN304)</f>
        <v/>
      </c>
      <c r="BK304" s="202" t="str">
        <f>IFERROR(IF(BM304=リスト!$C$2,(1-3.142*(E304/(2*(E304+1)))^2)*(R304-(1-AG304*V304/(Z304+AG304*BG304*(W304-Z304)))*U304-(AN304+AM304)/(3.142*(Z304+AG304*BG304*(W304-Z304)))*(2/E304)^2)*100,(AW304*(BV304-BX304)*100)),"")</f>
        <v/>
      </c>
      <c r="BL304" s="202" t="str">
        <f>IFERROR(IF(BM304=リスト!$C$2,(1-3.142*(E304/(2*(E304+1)))^2)*(R304-(1-AG304*V304/(Z304+AG304*BG304*(W304-Z304)))*U304-(AN304+BF304+AM304)/(3.142*(Z304+AG304*BG304*(W304-Z304)))*(2/E304)^2)*100,(AW304*(BV304-BW304)*100)),"")</f>
        <v/>
      </c>
      <c r="BM304" s="193" t="str">
        <f>IF(OR(BO304=リスト!$B$3,BO304=リスト!$B$5),"",AU304)</f>
        <v/>
      </c>
      <c r="BN304" s="196" t="str">
        <f>IF(OR(BO304=リスト!$B$3,BO304=リスト!$B$5),"",AF304)</f>
        <v/>
      </c>
      <c r="BO304" s="193" t="str">
        <f t="shared" si="231"/>
        <v/>
      </c>
      <c r="BP304" s="193" t="str">
        <f>IF(OR(BO304=リスト!$B$3,BO304=リスト!$B$5,BO304=""),"",IF(許容浮上量+1&lt;=BK304,リスト!$F$2,リスト!$F$3))</f>
        <v/>
      </c>
      <c r="BQ304" s="202" t="str">
        <f>IF(OR(BO304=リスト!$B$3,BO304=リスト!$B$5,BO304=""),"",20)</f>
        <v/>
      </c>
      <c r="BR304" s="195" t="str">
        <f t="shared" si="232"/>
        <v/>
      </c>
      <c r="BS304" s="195" t="str">
        <f t="shared" si="233"/>
        <v/>
      </c>
      <c r="BT304" s="198" t="str">
        <f t="shared" si="234"/>
        <v/>
      </c>
      <c r="BU304" s="198" t="str">
        <f t="shared" si="235"/>
        <v/>
      </c>
      <c r="BV304" s="198" t="str">
        <f t="shared" si="200"/>
        <v/>
      </c>
      <c r="BW304" s="198" t="str">
        <f t="shared" si="201"/>
        <v/>
      </c>
      <c r="BX304" s="205" t="str">
        <f t="shared" si="202"/>
        <v/>
      </c>
      <c r="BY304" s="206" t="str">
        <f>IFERROR(IF(CC304=リスト!$C$2,(CH304-BZ304/(100*CG304))/CI304*CJ304-AN304-AM304,(CH304-BZ304/(100*AW304))/CI304*CJ304-AN304-AM304),"")</f>
        <v/>
      </c>
      <c r="BZ304" s="196" t="str">
        <f>IF(OR(CE304=リスト!$B$3,CE304=リスト!$B$5,CF304=リスト!$F$3,CE304=""),"",許容浮上量)</f>
        <v/>
      </c>
      <c r="CA304" s="198" t="str">
        <f>IF(OR(CE304=リスト!$B$3,CE304=リスト!$B$5,CF304=リスト!$F$3,CE304=""),"",CK304)</f>
        <v/>
      </c>
      <c r="CB304" s="196" t="str">
        <f t="shared" si="236"/>
        <v/>
      </c>
      <c r="CC304" s="193" t="str">
        <f>IF(OR(CE304=リスト!$B$3,CE304=リスト!$B$5,CF304=リスト!$F$3,CE304=""),"",BM304)</f>
        <v/>
      </c>
      <c r="CD304" s="196" t="str">
        <f>IF(OR(CE304=リスト!$B$3,CE304=リスト!$B$5,CF304=リスト!$F$3,CE304=""),"",AH304)</f>
        <v/>
      </c>
      <c r="CE304" s="193" t="str">
        <f t="shared" si="181"/>
        <v/>
      </c>
      <c r="CF304" s="193" t="str">
        <f t="shared" si="182"/>
        <v/>
      </c>
      <c r="CG304" s="198" t="str">
        <f t="shared" si="237"/>
        <v/>
      </c>
      <c r="CH304" s="198" t="str">
        <f t="shared" si="238"/>
        <v/>
      </c>
      <c r="CI304" s="198" t="str">
        <f t="shared" si="239"/>
        <v/>
      </c>
      <c r="CJ304" s="198" t="str">
        <f t="shared" si="207"/>
        <v/>
      </c>
      <c r="CK304" s="205" t="str">
        <f t="shared" si="240"/>
        <v/>
      </c>
      <c r="CL304" s="204" t="str">
        <f>IF(AND(CE304=リスト!$B$4,CF304=リスト!$F$2),リスト!$B$3,CE304)</f>
        <v/>
      </c>
      <c r="CM304" s="193" t="str">
        <f>IF(CL304=リスト!$B$3,"",IF(CL304=リスト!$B$5,"("&amp;リスト!$F$3&amp;")",CF304))</f>
        <v/>
      </c>
      <c r="CN304" s="196" t="str">
        <f>IF(CL304=リスト!$B$3,"",AF304)</f>
        <v/>
      </c>
      <c r="CO304" s="196" t="str">
        <f>IF(OR(CL304=リスト!$B$3,CL304=リスト!$B$5,CL304=リスト!$B$4),"",CD304)</f>
        <v/>
      </c>
      <c r="CP304" s="196" t="str">
        <f>IF(OR(CL304=リスト!$B$3,CL304=リスト!$B$5),"",IF(CB304&lt;40,40,CB304))</f>
        <v/>
      </c>
      <c r="CQ304" s="203" t="str">
        <f>IF(CL304=リスト!$B$5,リスト!$G$2,"")</f>
        <v/>
      </c>
    </row>
    <row r="305" spans="2:95" ht="26.25" customHeight="1">
      <c r="B305" s="257">
        <v>242</v>
      </c>
      <c r="C305" s="258"/>
      <c r="D305" s="259"/>
      <c r="E305" s="260"/>
      <c r="F305" s="260"/>
      <c r="G305" s="247" t="str">
        <f>IF(AE305=リスト!$C$2,"－",IF(AE305=リスト!$C$3,1.05,""))</f>
        <v/>
      </c>
      <c r="H305" s="260"/>
      <c r="I305" s="260"/>
      <c r="J305" s="260"/>
      <c r="K305" s="260"/>
      <c r="L305" s="260"/>
      <c r="M305" s="260"/>
      <c r="N305" s="260"/>
      <c r="O305" s="260"/>
      <c r="P305" s="260"/>
      <c r="Q305" s="260"/>
      <c r="R305" s="261">
        <f t="shared" si="209"/>
        <v>0</v>
      </c>
      <c r="S305" s="262" t="str">
        <f t="shared" si="210"/>
        <v/>
      </c>
      <c r="T305" s="262"/>
      <c r="U305" s="262"/>
      <c r="V305" s="259" t="str">
        <f t="shared" si="211"/>
        <v/>
      </c>
      <c r="W305" s="259" t="str">
        <f t="shared" si="212"/>
        <v/>
      </c>
      <c r="X305" s="259" t="str">
        <f t="shared" si="213"/>
        <v/>
      </c>
      <c r="Y305" s="259" t="str">
        <f t="shared" si="214"/>
        <v/>
      </c>
      <c r="Z305" s="249" t="str">
        <f t="shared" si="215"/>
        <v/>
      </c>
      <c r="AA305" s="250" t="str">
        <f t="shared" si="216"/>
        <v/>
      </c>
      <c r="AB305" s="250" t="str">
        <f t="shared" si="217"/>
        <v/>
      </c>
      <c r="AC305" s="251" t="str">
        <f t="shared" si="218"/>
        <v/>
      </c>
      <c r="AD305" s="252" t="str">
        <f>IF(OR(C305="",D305=""),"",IF(OR(10&lt;=S305,2.2&lt;F305),リスト!$B$3,IF(OR(D305=リスト!$A$2,F305&lt;0.9,S305&lt;=1.5),リスト!$B$4,リスト!$B$2)))</f>
        <v/>
      </c>
      <c r="AE305" s="263" t="str">
        <f>IF(OR(C305="",AD305=""),"",IF(N305="",リスト!$C$2,リスト!$C$3))</f>
        <v/>
      </c>
      <c r="AF305" s="254" t="str">
        <f>IF(OR(C305="",AD305=""),"",IF(D305&lt;=リスト!$A$5,リスト!$D$2,IF(D305=リスト!$A$6,リスト!$D$3,IF(D305=リスト!$A$7,リスト!$D$4,""))))</f>
        <v/>
      </c>
      <c r="AG305" s="255" t="str" cm="1">
        <f t="array" ref="AG305">IFERROR(INDEX(加味率リスト!$A$2:$J$25,MATCH(D305&amp;AF305,加味率リスト!$A$2:$A$25&amp;加味率リスト!$B$2:$B$25,0),10),"")</f>
        <v/>
      </c>
      <c r="AH305" s="264" t="str">
        <f>IF(S305="","",IF(S305&lt;3,リスト!$E$3,IF(S305&lt;5,リスト!$E$4,IF(S305&lt;7,リスト!$E$5,リスト!$E$6))))</f>
        <v/>
      </c>
      <c r="AI305" s="192" t="str">
        <f t="shared" si="178"/>
        <v/>
      </c>
      <c r="AJ305" s="193" t="str">
        <f t="shared" si="179"/>
        <v/>
      </c>
      <c r="AK305" s="141" t="str">
        <f t="shared" si="180"/>
        <v/>
      </c>
      <c r="AL305" s="194" t="str">
        <f>IFERROR(IF(AD305="","",IF(AE305=リスト!$C$2,"－",ROUND((3.142/4*E305^2*(N305+K305+J305+I305+H305)-3.142/4*(0.82^2*H305+(0.82^2+G305^2)/2*J305+G305^2*K305+(G305^2+E305^2)/2*N305))*(U305*V305+(R305-U305)*W305)/R305,2))),"")</f>
        <v/>
      </c>
      <c r="AM305" s="195" t="str">
        <f>IFERROR(IF(AD305="","",IF(AE305=リスト!$C$2,T305,T305+AL305)),"")</f>
        <v/>
      </c>
      <c r="AN305" s="195" t="str">
        <f>IFERROR(IF(AD305="","",IF(AE305=リスト!$C$2,3.142*E305*U305*AA305*V305*U305/2*TAN(X305/180*3.142),3.142*G305*U305*AA305*V305*U305/2*TAN(X305/180*3.142))),"")</f>
        <v/>
      </c>
      <c r="AO305" s="196" t="str">
        <f t="shared" si="219"/>
        <v/>
      </c>
      <c r="AP305" s="196" t="str">
        <f>IFERROR(IF(AE305=リスト!$C$2,(1-3.142*(E305/((E305+1)*2))^2)*(R305-(1-V305/(Z305+AC305*(W305-Z305)))*U305-(AN305+AM305)/(3.142*(Z305+AC305*(W305-Z305)))*(2/E305)^2)*100,AW305*(AX305-AY305)*100),"")</f>
        <v/>
      </c>
      <c r="AQ305" s="197" t="str">
        <f t="shared" si="220"/>
        <v/>
      </c>
      <c r="AR305" s="195" t="str">
        <f t="shared" si="221"/>
        <v/>
      </c>
      <c r="AS305" s="195" t="str">
        <f t="shared" si="222"/>
        <v/>
      </c>
      <c r="AT305" s="195" t="str">
        <f t="shared" si="223"/>
        <v/>
      </c>
      <c r="AU305" s="193" t="str">
        <f t="shared" si="224"/>
        <v/>
      </c>
      <c r="AV305" s="193" t="str">
        <f>IF(OR(AD305=リスト!$B$3,AD305=リスト!$B$5,許容浮上量&lt;AP305),AD305,リスト!$B$5)</f>
        <v/>
      </c>
      <c r="AW305" s="198" t="str">
        <f t="shared" si="225"/>
        <v/>
      </c>
      <c r="AX305" s="199" t="str">
        <f t="shared" si="226"/>
        <v/>
      </c>
      <c r="AY305" s="205" t="str">
        <f t="shared" si="227"/>
        <v/>
      </c>
      <c r="AZ305" s="204" t="str">
        <f>IF(OR(BO305=リスト!$B$3,BO305=リスト!$B$5,BO305=""),"","10^-2")</f>
        <v/>
      </c>
      <c r="BA305" s="200" t="str">
        <f>IF(OR(BO305=リスト!$B$3,BO305=リスト!$B$5,BO305=""),"",2)</f>
        <v/>
      </c>
      <c r="BB305" s="195" t="str">
        <f>IFERROR(IF(OR(BO305=リスト!$B$3,BO305=リスト!$B$5,BO305=""),"",V305*U305+(R305-U305)/2*(W305-Z305)),"")</f>
        <v/>
      </c>
      <c r="BC305" s="195" t="str">
        <f>IF(OR(BO305=リスト!$B$3,BO305=リスト!$B$5,BO305=""),"",40)</f>
        <v/>
      </c>
      <c r="BD305" s="195" t="str">
        <f t="shared" si="228"/>
        <v/>
      </c>
      <c r="BE305" s="195" t="str">
        <f t="shared" si="229"/>
        <v/>
      </c>
      <c r="BF305" s="195" t="str">
        <f t="shared" si="230"/>
        <v/>
      </c>
      <c r="BG305" s="195" t="str">
        <f>IF(OR(BO305=リスト!$B$3,BO305=リスト!$B$5,BO305=""),"",0.6)</f>
        <v/>
      </c>
      <c r="BH305" s="201" t="str">
        <f>IF(OR(BO305=リスト!$B$3,BO305=リスト!$B$5,BO305=""),"",AG305)</f>
        <v/>
      </c>
      <c r="BI305" s="195" t="str">
        <f>IF(OR(BO305=リスト!$B$3,BO305=リスト!$B$5,BO305=""),"",AM305)</f>
        <v/>
      </c>
      <c r="BJ305" s="195" t="str">
        <f>IF(OR(BO305=リスト!$B$3,BO305=リスト!$B$5,BO305=""),"",AN305)</f>
        <v/>
      </c>
      <c r="BK305" s="202" t="str">
        <f>IFERROR(IF(BM305=リスト!$C$2,(1-3.142*(E305/(2*(E305+1)))^2)*(R305-(1-AG305*V305/(Z305+AG305*BG305*(W305-Z305)))*U305-(AN305+AM305)/(3.142*(Z305+AG305*BG305*(W305-Z305)))*(2/E305)^2)*100,(AW305*(BV305-BX305)*100)),"")</f>
        <v/>
      </c>
      <c r="BL305" s="202" t="str">
        <f>IFERROR(IF(BM305=リスト!$C$2,(1-3.142*(E305/(2*(E305+1)))^2)*(R305-(1-AG305*V305/(Z305+AG305*BG305*(W305-Z305)))*U305-(AN305+BF305+AM305)/(3.142*(Z305+AG305*BG305*(W305-Z305)))*(2/E305)^2)*100,(AW305*(BV305-BW305)*100)),"")</f>
        <v/>
      </c>
      <c r="BM305" s="193" t="str">
        <f>IF(OR(BO305=リスト!$B$3,BO305=リスト!$B$5),"",AU305)</f>
        <v/>
      </c>
      <c r="BN305" s="196" t="str">
        <f>IF(OR(BO305=リスト!$B$3,BO305=リスト!$B$5),"",AF305)</f>
        <v/>
      </c>
      <c r="BO305" s="193" t="str">
        <f t="shared" si="231"/>
        <v/>
      </c>
      <c r="BP305" s="193" t="str">
        <f>IF(OR(BO305=リスト!$B$3,BO305=リスト!$B$5,BO305=""),"",IF(許容浮上量+1&lt;=BK305,リスト!$F$2,リスト!$F$3))</f>
        <v/>
      </c>
      <c r="BQ305" s="202" t="str">
        <f>IF(OR(BO305=リスト!$B$3,BO305=リスト!$B$5,BO305=""),"",20)</f>
        <v/>
      </c>
      <c r="BR305" s="195" t="str">
        <f t="shared" si="232"/>
        <v/>
      </c>
      <c r="BS305" s="195" t="str">
        <f t="shared" si="233"/>
        <v/>
      </c>
      <c r="BT305" s="198" t="str">
        <f t="shared" si="234"/>
        <v/>
      </c>
      <c r="BU305" s="198" t="str">
        <f t="shared" si="235"/>
        <v/>
      </c>
      <c r="BV305" s="198" t="str">
        <f t="shared" si="200"/>
        <v/>
      </c>
      <c r="BW305" s="198" t="str">
        <f t="shared" si="201"/>
        <v/>
      </c>
      <c r="BX305" s="205" t="str">
        <f t="shared" si="202"/>
        <v/>
      </c>
      <c r="BY305" s="206" t="str">
        <f>IFERROR(IF(CC305=リスト!$C$2,(CH305-BZ305/(100*CG305))/CI305*CJ305-AN305-AM305,(CH305-BZ305/(100*AW305))/CI305*CJ305-AN305-AM305),"")</f>
        <v/>
      </c>
      <c r="BZ305" s="196" t="str">
        <f>IF(OR(CE305=リスト!$B$3,CE305=リスト!$B$5,CF305=リスト!$F$3,CE305=""),"",許容浮上量)</f>
        <v/>
      </c>
      <c r="CA305" s="198" t="str">
        <f>IF(OR(CE305=リスト!$B$3,CE305=リスト!$B$5,CF305=リスト!$F$3,CE305=""),"",CK305)</f>
        <v/>
      </c>
      <c r="CB305" s="196" t="str">
        <f t="shared" si="236"/>
        <v/>
      </c>
      <c r="CC305" s="193" t="str">
        <f>IF(OR(CE305=リスト!$B$3,CE305=リスト!$B$5,CF305=リスト!$F$3,CE305=""),"",BM305)</f>
        <v/>
      </c>
      <c r="CD305" s="196" t="str">
        <f>IF(OR(CE305=リスト!$B$3,CE305=リスト!$B$5,CF305=リスト!$F$3,CE305=""),"",AH305)</f>
        <v/>
      </c>
      <c r="CE305" s="193" t="str">
        <f t="shared" si="181"/>
        <v/>
      </c>
      <c r="CF305" s="193" t="str">
        <f t="shared" si="182"/>
        <v/>
      </c>
      <c r="CG305" s="198" t="str">
        <f t="shared" si="237"/>
        <v/>
      </c>
      <c r="CH305" s="198" t="str">
        <f t="shared" si="238"/>
        <v/>
      </c>
      <c r="CI305" s="198" t="str">
        <f t="shared" si="239"/>
        <v/>
      </c>
      <c r="CJ305" s="198" t="str">
        <f t="shared" si="207"/>
        <v/>
      </c>
      <c r="CK305" s="205" t="str">
        <f t="shared" si="240"/>
        <v/>
      </c>
      <c r="CL305" s="204" t="str">
        <f>IF(AND(CE305=リスト!$B$4,CF305=リスト!$F$2),リスト!$B$3,CE305)</f>
        <v/>
      </c>
      <c r="CM305" s="193" t="str">
        <f>IF(CL305=リスト!$B$3,"",IF(CL305=リスト!$B$5,"("&amp;リスト!$F$3&amp;")",CF305))</f>
        <v/>
      </c>
      <c r="CN305" s="196" t="str">
        <f>IF(CL305=リスト!$B$3,"",AF305)</f>
        <v/>
      </c>
      <c r="CO305" s="196" t="str">
        <f>IF(OR(CL305=リスト!$B$3,CL305=リスト!$B$5,CL305=リスト!$B$4),"",CD305)</f>
        <v/>
      </c>
      <c r="CP305" s="196" t="str">
        <f>IF(OR(CL305=リスト!$B$3,CL305=リスト!$B$5),"",IF(CB305&lt;40,40,CB305))</f>
        <v/>
      </c>
      <c r="CQ305" s="203" t="str">
        <f>IF(CL305=リスト!$B$5,リスト!$G$2,"")</f>
        <v/>
      </c>
    </row>
    <row r="306" spans="2:95" ht="26.25" customHeight="1">
      <c r="B306" s="243">
        <v>243</v>
      </c>
      <c r="C306" s="244"/>
      <c r="D306" s="245"/>
      <c r="E306" s="246"/>
      <c r="F306" s="246"/>
      <c r="G306" s="247" t="str">
        <f>IF(AE306=リスト!$C$2,"－",IF(AE306=リスト!$C$3,1.05,""))</f>
        <v/>
      </c>
      <c r="H306" s="246"/>
      <c r="I306" s="246"/>
      <c r="J306" s="246"/>
      <c r="K306" s="246"/>
      <c r="L306" s="246"/>
      <c r="M306" s="246"/>
      <c r="N306" s="246"/>
      <c r="O306" s="246"/>
      <c r="P306" s="246"/>
      <c r="Q306" s="246"/>
      <c r="R306" s="248">
        <f t="shared" si="209"/>
        <v>0</v>
      </c>
      <c r="S306" s="247" t="str">
        <f t="shared" si="210"/>
        <v/>
      </c>
      <c r="T306" s="247"/>
      <c r="U306" s="247"/>
      <c r="V306" s="245" t="str">
        <f t="shared" si="211"/>
        <v/>
      </c>
      <c r="W306" s="245" t="str">
        <f t="shared" si="212"/>
        <v/>
      </c>
      <c r="X306" s="245" t="str">
        <f t="shared" si="213"/>
        <v/>
      </c>
      <c r="Y306" s="245" t="str">
        <f t="shared" si="214"/>
        <v/>
      </c>
      <c r="Z306" s="249" t="str">
        <f t="shared" si="215"/>
        <v/>
      </c>
      <c r="AA306" s="250" t="str">
        <f t="shared" si="216"/>
        <v/>
      </c>
      <c r="AB306" s="250" t="str">
        <f t="shared" si="217"/>
        <v/>
      </c>
      <c r="AC306" s="251" t="str">
        <f t="shared" si="218"/>
        <v/>
      </c>
      <c r="AD306" s="252" t="str">
        <f>IF(OR(C306="",D306=""),"",IF(OR(10&lt;=S306,2.2&lt;F306),リスト!$B$3,IF(OR(D306=リスト!$A$2,F306&lt;0.9,S306&lt;=1.5),リスト!$B$4,リスト!$B$2)))</f>
        <v/>
      </c>
      <c r="AE306" s="253" t="str">
        <f>IF(OR(C306="",AD306=""),"",IF(N306="",リスト!$C$2,リスト!$C$3))</f>
        <v/>
      </c>
      <c r="AF306" s="254" t="str">
        <f>IF(OR(C306="",AD306=""),"",IF(D306&lt;=リスト!$A$5,リスト!$D$2,IF(D306=リスト!$A$6,リスト!$D$3,IF(D306=リスト!$A$7,リスト!$D$4,""))))</f>
        <v/>
      </c>
      <c r="AG306" s="255" t="str" cm="1">
        <f t="array" ref="AG306">IFERROR(INDEX(加味率リスト!$A$2:$J$25,MATCH(D306&amp;AF306,加味率リスト!$A$2:$A$25&amp;加味率リスト!$B$2:$B$25,0),10),"")</f>
        <v/>
      </c>
      <c r="AH306" s="256" t="str">
        <f>IF(S306="","",IF(S306&lt;3,リスト!$E$3,IF(S306&lt;5,リスト!$E$4,IF(S306&lt;7,リスト!$E$5,リスト!$E$6))))</f>
        <v/>
      </c>
      <c r="AI306" s="192" t="str">
        <f t="shared" si="178"/>
        <v/>
      </c>
      <c r="AJ306" s="193" t="str">
        <f t="shared" si="179"/>
        <v/>
      </c>
      <c r="AK306" s="141" t="str">
        <f t="shared" si="180"/>
        <v/>
      </c>
      <c r="AL306" s="194" t="str">
        <f>IFERROR(IF(AD306="","",IF(AE306=リスト!$C$2,"－",ROUND((3.142/4*E306^2*(N306+K306+J306+I306+H306)-3.142/4*(0.82^2*H306+(0.82^2+G306^2)/2*J306+G306^2*K306+(G306^2+E306^2)/2*N306))*(U306*V306+(R306-U306)*W306)/R306,2))),"")</f>
        <v/>
      </c>
      <c r="AM306" s="195" t="str">
        <f>IFERROR(IF(AD306="","",IF(AE306=リスト!$C$2,T306,T306+AL306)),"")</f>
        <v/>
      </c>
      <c r="AN306" s="195" t="str">
        <f>IFERROR(IF(AD306="","",IF(AE306=リスト!$C$2,3.142*E306*U306*AA306*V306*U306/2*TAN(X306/180*3.142),3.142*G306*U306*AA306*V306*U306/2*TAN(X306/180*3.142))),"")</f>
        <v/>
      </c>
      <c r="AO306" s="196" t="str">
        <f t="shared" si="219"/>
        <v/>
      </c>
      <c r="AP306" s="196" t="str">
        <f>IFERROR(IF(AE306=リスト!$C$2,(1-3.142*(E306/((E306+1)*2))^2)*(R306-(1-V306/(Z306+AC306*(W306-Z306)))*U306-(AN306+AM306)/(3.142*(Z306+AC306*(W306-Z306)))*(2/E306)^2)*100,AW306*(AX306-AY306)*100),"")</f>
        <v/>
      </c>
      <c r="AQ306" s="197" t="str">
        <f t="shared" si="220"/>
        <v/>
      </c>
      <c r="AR306" s="195" t="str">
        <f t="shared" si="221"/>
        <v/>
      </c>
      <c r="AS306" s="195" t="str">
        <f t="shared" si="222"/>
        <v/>
      </c>
      <c r="AT306" s="195" t="str">
        <f t="shared" si="223"/>
        <v/>
      </c>
      <c r="AU306" s="193" t="str">
        <f t="shared" si="224"/>
        <v/>
      </c>
      <c r="AV306" s="193" t="str">
        <f>IF(OR(AD306=リスト!$B$3,AD306=リスト!$B$5,許容浮上量&lt;AP306),AD306,リスト!$B$5)</f>
        <v/>
      </c>
      <c r="AW306" s="198" t="str">
        <f t="shared" si="225"/>
        <v/>
      </c>
      <c r="AX306" s="199" t="str">
        <f t="shared" si="226"/>
        <v/>
      </c>
      <c r="AY306" s="205" t="str">
        <f t="shared" si="227"/>
        <v/>
      </c>
      <c r="AZ306" s="204" t="str">
        <f>IF(OR(BO306=リスト!$B$3,BO306=リスト!$B$5,BO306=""),"","10^-2")</f>
        <v/>
      </c>
      <c r="BA306" s="200" t="str">
        <f>IF(OR(BO306=リスト!$B$3,BO306=リスト!$B$5,BO306=""),"",2)</f>
        <v/>
      </c>
      <c r="BB306" s="195" t="str">
        <f>IFERROR(IF(OR(BO306=リスト!$B$3,BO306=リスト!$B$5,BO306=""),"",V306*U306+(R306-U306)/2*(W306-Z306)),"")</f>
        <v/>
      </c>
      <c r="BC306" s="195" t="str">
        <f>IF(OR(BO306=リスト!$B$3,BO306=リスト!$B$5,BO306=""),"",40)</f>
        <v/>
      </c>
      <c r="BD306" s="195" t="str">
        <f t="shared" si="228"/>
        <v/>
      </c>
      <c r="BE306" s="195" t="str">
        <f t="shared" si="229"/>
        <v/>
      </c>
      <c r="BF306" s="195" t="str">
        <f t="shared" si="230"/>
        <v/>
      </c>
      <c r="BG306" s="195" t="str">
        <f>IF(OR(BO306=リスト!$B$3,BO306=リスト!$B$5,BO306=""),"",0.6)</f>
        <v/>
      </c>
      <c r="BH306" s="201" t="str">
        <f>IF(OR(BO306=リスト!$B$3,BO306=リスト!$B$5,BO306=""),"",AG306)</f>
        <v/>
      </c>
      <c r="BI306" s="195" t="str">
        <f>IF(OR(BO306=リスト!$B$3,BO306=リスト!$B$5,BO306=""),"",AM306)</f>
        <v/>
      </c>
      <c r="BJ306" s="195" t="str">
        <f>IF(OR(BO306=リスト!$B$3,BO306=リスト!$B$5,BO306=""),"",AN306)</f>
        <v/>
      </c>
      <c r="BK306" s="202" t="str">
        <f>IFERROR(IF(BM306=リスト!$C$2,(1-3.142*(E306/(2*(E306+1)))^2)*(R306-(1-AG306*V306/(Z306+AG306*BG306*(W306-Z306)))*U306-(AN306+AM306)/(3.142*(Z306+AG306*BG306*(W306-Z306)))*(2/E306)^2)*100,(AW306*(BV306-BX306)*100)),"")</f>
        <v/>
      </c>
      <c r="BL306" s="202" t="str">
        <f>IFERROR(IF(BM306=リスト!$C$2,(1-3.142*(E306/(2*(E306+1)))^2)*(R306-(1-AG306*V306/(Z306+AG306*BG306*(W306-Z306)))*U306-(AN306+BF306+AM306)/(3.142*(Z306+AG306*BG306*(W306-Z306)))*(2/E306)^2)*100,(AW306*(BV306-BW306)*100)),"")</f>
        <v/>
      </c>
      <c r="BM306" s="193" t="str">
        <f>IF(OR(BO306=リスト!$B$3,BO306=リスト!$B$5),"",AU306)</f>
        <v/>
      </c>
      <c r="BN306" s="196" t="str">
        <f>IF(OR(BO306=リスト!$B$3,BO306=リスト!$B$5),"",AF306)</f>
        <v/>
      </c>
      <c r="BO306" s="193" t="str">
        <f t="shared" si="231"/>
        <v/>
      </c>
      <c r="BP306" s="193" t="str">
        <f>IF(OR(BO306=リスト!$B$3,BO306=リスト!$B$5,BO306=""),"",IF(許容浮上量+1&lt;=BK306,リスト!$F$2,リスト!$F$3))</f>
        <v/>
      </c>
      <c r="BQ306" s="202" t="str">
        <f>IF(OR(BO306=リスト!$B$3,BO306=リスト!$B$5,BO306=""),"",20)</f>
        <v/>
      </c>
      <c r="BR306" s="195" t="str">
        <f t="shared" si="232"/>
        <v/>
      </c>
      <c r="BS306" s="195" t="str">
        <f t="shared" si="233"/>
        <v/>
      </c>
      <c r="BT306" s="198" t="str">
        <f t="shared" si="234"/>
        <v/>
      </c>
      <c r="BU306" s="198" t="str">
        <f t="shared" si="235"/>
        <v/>
      </c>
      <c r="BV306" s="198" t="str">
        <f t="shared" si="200"/>
        <v/>
      </c>
      <c r="BW306" s="198" t="str">
        <f t="shared" si="201"/>
        <v/>
      </c>
      <c r="BX306" s="205" t="str">
        <f t="shared" si="202"/>
        <v/>
      </c>
      <c r="BY306" s="206" t="str">
        <f>IFERROR(IF(CC306=リスト!$C$2,(CH306-BZ306/(100*CG306))/CI306*CJ306-AN306-AM306,(CH306-BZ306/(100*AW306))/CI306*CJ306-AN306-AM306),"")</f>
        <v/>
      </c>
      <c r="BZ306" s="196" t="str">
        <f>IF(OR(CE306=リスト!$B$3,CE306=リスト!$B$5,CF306=リスト!$F$3,CE306=""),"",許容浮上量)</f>
        <v/>
      </c>
      <c r="CA306" s="198" t="str">
        <f>IF(OR(CE306=リスト!$B$3,CE306=リスト!$B$5,CF306=リスト!$F$3,CE306=""),"",CK306)</f>
        <v/>
      </c>
      <c r="CB306" s="196" t="str">
        <f t="shared" si="236"/>
        <v/>
      </c>
      <c r="CC306" s="193" t="str">
        <f>IF(OR(CE306=リスト!$B$3,CE306=リスト!$B$5,CF306=リスト!$F$3,CE306=""),"",BM306)</f>
        <v/>
      </c>
      <c r="CD306" s="196" t="str">
        <f>IF(OR(CE306=リスト!$B$3,CE306=リスト!$B$5,CF306=リスト!$F$3,CE306=""),"",AH306)</f>
        <v/>
      </c>
      <c r="CE306" s="193" t="str">
        <f t="shared" si="181"/>
        <v/>
      </c>
      <c r="CF306" s="193" t="str">
        <f t="shared" si="182"/>
        <v/>
      </c>
      <c r="CG306" s="198" t="str">
        <f t="shared" si="237"/>
        <v/>
      </c>
      <c r="CH306" s="198" t="str">
        <f t="shared" si="238"/>
        <v/>
      </c>
      <c r="CI306" s="198" t="str">
        <f t="shared" si="239"/>
        <v/>
      </c>
      <c r="CJ306" s="198" t="str">
        <f t="shared" si="207"/>
        <v/>
      </c>
      <c r="CK306" s="205" t="str">
        <f t="shared" si="240"/>
        <v/>
      </c>
      <c r="CL306" s="204" t="str">
        <f>IF(AND(CE306=リスト!$B$4,CF306=リスト!$F$2),リスト!$B$3,CE306)</f>
        <v/>
      </c>
      <c r="CM306" s="193" t="str">
        <f>IF(CL306=リスト!$B$3,"",IF(CL306=リスト!$B$5,"("&amp;リスト!$F$3&amp;")",CF306))</f>
        <v/>
      </c>
      <c r="CN306" s="196" t="str">
        <f>IF(CL306=リスト!$B$3,"",AF306)</f>
        <v/>
      </c>
      <c r="CO306" s="196" t="str">
        <f>IF(OR(CL306=リスト!$B$3,CL306=リスト!$B$5,CL306=リスト!$B$4),"",CD306)</f>
        <v/>
      </c>
      <c r="CP306" s="196" t="str">
        <f>IF(OR(CL306=リスト!$B$3,CL306=リスト!$B$5),"",IF(CB306&lt;40,40,CB306))</f>
        <v/>
      </c>
      <c r="CQ306" s="203" t="str">
        <f>IF(CL306=リスト!$B$5,リスト!$G$2,"")</f>
        <v/>
      </c>
    </row>
    <row r="307" spans="2:95" ht="26.25" customHeight="1">
      <c r="B307" s="257">
        <v>244</v>
      </c>
      <c r="C307" s="258"/>
      <c r="D307" s="259"/>
      <c r="E307" s="260"/>
      <c r="F307" s="260"/>
      <c r="G307" s="247" t="str">
        <f>IF(AE307=リスト!$C$2,"－",IF(AE307=リスト!$C$3,1.05,""))</f>
        <v/>
      </c>
      <c r="H307" s="260"/>
      <c r="I307" s="260"/>
      <c r="J307" s="260"/>
      <c r="K307" s="260"/>
      <c r="L307" s="260"/>
      <c r="M307" s="260"/>
      <c r="N307" s="260"/>
      <c r="O307" s="260"/>
      <c r="P307" s="260"/>
      <c r="Q307" s="260"/>
      <c r="R307" s="261">
        <f t="shared" si="209"/>
        <v>0</v>
      </c>
      <c r="S307" s="262" t="str">
        <f t="shared" si="210"/>
        <v/>
      </c>
      <c r="T307" s="262"/>
      <c r="U307" s="262"/>
      <c r="V307" s="259" t="str">
        <f t="shared" si="211"/>
        <v/>
      </c>
      <c r="W307" s="259" t="str">
        <f t="shared" si="212"/>
        <v/>
      </c>
      <c r="X307" s="259" t="str">
        <f t="shared" si="213"/>
        <v/>
      </c>
      <c r="Y307" s="259" t="str">
        <f t="shared" si="214"/>
        <v/>
      </c>
      <c r="Z307" s="249" t="str">
        <f t="shared" si="215"/>
        <v/>
      </c>
      <c r="AA307" s="250" t="str">
        <f t="shared" si="216"/>
        <v/>
      </c>
      <c r="AB307" s="250" t="str">
        <f t="shared" si="217"/>
        <v/>
      </c>
      <c r="AC307" s="251" t="str">
        <f t="shared" si="218"/>
        <v/>
      </c>
      <c r="AD307" s="252" t="str">
        <f>IF(OR(C307="",D307=""),"",IF(OR(10&lt;=S307,2.2&lt;F307),リスト!$B$3,IF(OR(D307=リスト!$A$2,F307&lt;0.9,S307&lt;=1.5),リスト!$B$4,リスト!$B$2)))</f>
        <v/>
      </c>
      <c r="AE307" s="263" t="str">
        <f>IF(OR(C307="",AD307=""),"",IF(N307="",リスト!$C$2,リスト!$C$3))</f>
        <v/>
      </c>
      <c r="AF307" s="254" t="str">
        <f>IF(OR(C307="",AD307=""),"",IF(D307&lt;=リスト!$A$5,リスト!$D$2,IF(D307=リスト!$A$6,リスト!$D$3,IF(D307=リスト!$A$7,リスト!$D$4,""))))</f>
        <v/>
      </c>
      <c r="AG307" s="255" t="str" cm="1">
        <f t="array" ref="AG307">IFERROR(INDEX(加味率リスト!$A$2:$J$25,MATCH(D307&amp;AF307,加味率リスト!$A$2:$A$25&amp;加味率リスト!$B$2:$B$25,0),10),"")</f>
        <v/>
      </c>
      <c r="AH307" s="264" t="str">
        <f>IF(S307="","",IF(S307&lt;3,リスト!$E$3,IF(S307&lt;5,リスト!$E$4,IF(S307&lt;7,リスト!$E$5,リスト!$E$6))))</f>
        <v/>
      </c>
      <c r="AI307" s="192" t="str">
        <f t="shared" si="178"/>
        <v/>
      </c>
      <c r="AJ307" s="193" t="str">
        <f t="shared" si="179"/>
        <v/>
      </c>
      <c r="AK307" s="141" t="str">
        <f t="shared" si="180"/>
        <v/>
      </c>
      <c r="AL307" s="194" t="str">
        <f>IFERROR(IF(AD307="","",IF(AE307=リスト!$C$2,"－",ROUND((3.142/4*E307^2*(N307+K307+J307+I307+H307)-3.142/4*(0.82^2*H307+(0.82^2+G307^2)/2*J307+G307^2*K307+(G307^2+E307^2)/2*N307))*(U307*V307+(R307-U307)*W307)/R307,2))),"")</f>
        <v/>
      </c>
      <c r="AM307" s="195" t="str">
        <f>IFERROR(IF(AD307="","",IF(AE307=リスト!$C$2,T307,T307+AL307)),"")</f>
        <v/>
      </c>
      <c r="AN307" s="195" t="str">
        <f>IFERROR(IF(AD307="","",IF(AE307=リスト!$C$2,3.142*E307*U307*AA307*V307*U307/2*TAN(X307/180*3.142),3.142*G307*U307*AA307*V307*U307/2*TAN(X307/180*3.142))),"")</f>
        <v/>
      </c>
      <c r="AO307" s="196" t="str">
        <f t="shared" si="219"/>
        <v/>
      </c>
      <c r="AP307" s="196" t="str">
        <f>IFERROR(IF(AE307=リスト!$C$2,(1-3.142*(E307/((E307+1)*2))^2)*(R307-(1-V307/(Z307+AC307*(W307-Z307)))*U307-(AN307+AM307)/(3.142*(Z307+AC307*(W307-Z307)))*(2/E307)^2)*100,AW307*(AX307-AY307)*100),"")</f>
        <v/>
      </c>
      <c r="AQ307" s="197" t="str">
        <f t="shared" si="220"/>
        <v/>
      </c>
      <c r="AR307" s="195" t="str">
        <f t="shared" si="221"/>
        <v/>
      </c>
      <c r="AS307" s="195" t="str">
        <f t="shared" si="222"/>
        <v/>
      </c>
      <c r="AT307" s="195" t="str">
        <f t="shared" si="223"/>
        <v/>
      </c>
      <c r="AU307" s="193" t="str">
        <f t="shared" si="224"/>
        <v/>
      </c>
      <c r="AV307" s="193" t="str">
        <f>IF(OR(AD307=リスト!$B$3,AD307=リスト!$B$5,許容浮上量&lt;AP307),AD307,リスト!$B$5)</f>
        <v/>
      </c>
      <c r="AW307" s="198" t="str">
        <f t="shared" si="225"/>
        <v/>
      </c>
      <c r="AX307" s="199" t="str">
        <f t="shared" si="226"/>
        <v/>
      </c>
      <c r="AY307" s="205" t="str">
        <f t="shared" si="227"/>
        <v/>
      </c>
      <c r="AZ307" s="204" t="str">
        <f>IF(OR(BO307=リスト!$B$3,BO307=リスト!$B$5,BO307=""),"","10^-2")</f>
        <v/>
      </c>
      <c r="BA307" s="200" t="str">
        <f>IF(OR(BO307=リスト!$B$3,BO307=リスト!$B$5,BO307=""),"",2)</f>
        <v/>
      </c>
      <c r="BB307" s="195" t="str">
        <f>IFERROR(IF(OR(BO307=リスト!$B$3,BO307=リスト!$B$5,BO307=""),"",V307*U307+(R307-U307)/2*(W307-Z307)),"")</f>
        <v/>
      </c>
      <c r="BC307" s="195" t="str">
        <f>IF(OR(BO307=リスト!$B$3,BO307=リスト!$B$5,BO307=""),"",40)</f>
        <v/>
      </c>
      <c r="BD307" s="195" t="str">
        <f t="shared" si="228"/>
        <v/>
      </c>
      <c r="BE307" s="195" t="str">
        <f t="shared" si="229"/>
        <v/>
      </c>
      <c r="BF307" s="195" t="str">
        <f t="shared" si="230"/>
        <v/>
      </c>
      <c r="BG307" s="195" t="str">
        <f>IF(OR(BO307=リスト!$B$3,BO307=リスト!$B$5,BO307=""),"",0.6)</f>
        <v/>
      </c>
      <c r="BH307" s="201" t="str">
        <f>IF(OR(BO307=リスト!$B$3,BO307=リスト!$B$5,BO307=""),"",AG307)</f>
        <v/>
      </c>
      <c r="BI307" s="195" t="str">
        <f>IF(OR(BO307=リスト!$B$3,BO307=リスト!$B$5,BO307=""),"",AM307)</f>
        <v/>
      </c>
      <c r="BJ307" s="195" t="str">
        <f>IF(OR(BO307=リスト!$B$3,BO307=リスト!$B$5,BO307=""),"",AN307)</f>
        <v/>
      </c>
      <c r="BK307" s="202" t="str">
        <f>IFERROR(IF(BM307=リスト!$C$2,(1-3.142*(E307/(2*(E307+1)))^2)*(R307-(1-AG307*V307/(Z307+AG307*BG307*(W307-Z307)))*U307-(AN307+AM307)/(3.142*(Z307+AG307*BG307*(W307-Z307)))*(2/E307)^2)*100,(AW307*(BV307-BX307)*100)),"")</f>
        <v/>
      </c>
      <c r="BL307" s="202" t="str">
        <f>IFERROR(IF(BM307=リスト!$C$2,(1-3.142*(E307/(2*(E307+1)))^2)*(R307-(1-AG307*V307/(Z307+AG307*BG307*(W307-Z307)))*U307-(AN307+BF307+AM307)/(3.142*(Z307+AG307*BG307*(W307-Z307)))*(2/E307)^2)*100,(AW307*(BV307-BW307)*100)),"")</f>
        <v/>
      </c>
      <c r="BM307" s="193" t="str">
        <f>IF(OR(BO307=リスト!$B$3,BO307=リスト!$B$5),"",AU307)</f>
        <v/>
      </c>
      <c r="BN307" s="196" t="str">
        <f>IF(OR(BO307=リスト!$B$3,BO307=リスト!$B$5),"",AF307)</f>
        <v/>
      </c>
      <c r="BO307" s="193" t="str">
        <f t="shared" si="231"/>
        <v/>
      </c>
      <c r="BP307" s="193" t="str">
        <f>IF(OR(BO307=リスト!$B$3,BO307=リスト!$B$5,BO307=""),"",IF(許容浮上量+1&lt;=BK307,リスト!$F$2,リスト!$F$3))</f>
        <v/>
      </c>
      <c r="BQ307" s="202" t="str">
        <f>IF(OR(BO307=リスト!$B$3,BO307=リスト!$B$5,BO307=""),"",20)</f>
        <v/>
      </c>
      <c r="BR307" s="195" t="str">
        <f t="shared" si="232"/>
        <v/>
      </c>
      <c r="BS307" s="195" t="str">
        <f t="shared" si="233"/>
        <v/>
      </c>
      <c r="BT307" s="198" t="str">
        <f t="shared" si="234"/>
        <v/>
      </c>
      <c r="BU307" s="198" t="str">
        <f t="shared" si="235"/>
        <v/>
      </c>
      <c r="BV307" s="198" t="str">
        <f t="shared" si="200"/>
        <v/>
      </c>
      <c r="BW307" s="198" t="str">
        <f t="shared" si="201"/>
        <v/>
      </c>
      <c r="BX307" s="205" t="str">
        <f t="shared" si="202"/>
        <v/>
      </c>
      <c r="BY307" s="206" t="str">
        <f>IFERROR(IF(CC307=リスト!$C$2,(CH307-BZ307/(100*CG307))/CI307*CJ307-AN307-AM307,(CH307-BZ307/(100*AW307))/CI307*CJ307-AN307-AM307),"")</f>
        <v/>
      </c>
      <c r="BZ307" s="196" t="str">
        <f>IF(OR(CE307=リスト!$B$3,CE307=リスト!$B$5,CF307=リスト!$F$3,CE307=""),"",許容浮上量)</f>
        <v/>
      </c>
      <c r="CA307" s="198" t="str">
        <f>IF(OR(CE307=リスト!$B$3,CE307=リスト!$B$5,CF307=リスト!$F$3,CE307=""),"",CK307)</f>
        <v/>
      </c>
      <c r="CB307" s="196" t="str">
        <f t="shared" si="236"/>
        <v/>
      </c>
      <c r="CC307" s="193" t="str">
        <f>IF(OR(CE307=リスト!$B$3,CE307=リスト!$B$5,CF307=リスト!$F$3,CE307=""),"",BM307)</f>
        <v/>
      </c>
      <c r="CD307" s="196" t="str">
        <f>IF(OR(CE307=リスト!$B$3,CE307=リスト!$B$5,CF307=リスト!$F$3,CE307=""),"",AH307)</f>
        <v/>
      </c>
      <c r="CE307" s="193" t="str">
        <f t="shared" si="181"/>
        <v/>
      </c>
      <c r="CF307" s="193" t="str">
        <f t="shared" si="182"/>
        <v/>
      </c>
      <c r="CG307" s="198" t="str">
        <f t="shared" si="237"/>
        <v/>
      </c>
      <c r="CH307" s="198" t="str">
        <f t="shared" si="238"/>
        <v/>
      </c>
      <c r="CI307" s="198" t="str">
        <f t="shared" si="239"/>
        <v/>
      </c>
      <c r="CJ307" s="198" t="str">
        <f t="shared" si="207"/>
        <v/>
      </c>
      <c r="CK307" s="205" t="str">
        <f t="shared" si="240"/>
        <v/>
      </c>
      <c r="CL307" s="204" t="str">
        <f>IF(AND(CE307=リスト!$B$4,CF307=リスト!$F$2),リスト!$B$3,CE307)</f>
        <v/>
      </c>
      <c r="CM307" s="193" t="str">
        <f>IF(CL307=リスト!$B$3,"",IF(CL307=リスト!$B$5,"("&amp;リスト!$F$3&amp;")",CF307))</f>
        <v/>
      </c>
      <c r="CN307" s="196" t="str">
        <f>IF(CL307=リスト!$B$3,"",AF307)</f>
        <v/>
      </c>
      <c r="CO307" s="196" t="str">
        <f>IF(OR(CL307=リスト!$B$3,CL307=リスト!$B$5,CL307=リスト!$B$4),"",CD307)</f>
        <v/>
      </c>
      <c r="CP307" s="196" t="str">
        <f>IF(OR(CL307=リスト!$B$3,CL307=リスト!$B$5),"",IF(CB307&lt;40,40,CB307))</f>
        <v/>
      </c>
      <c r="CQ307" s="203" t="str">
        <f>IF(CL307=リスト!$B$5,リスト!$G$2,"")</f>
        <v/>
      </c>
    </row>
    <row r="308" spans="2:95" ht="26.25" customHeight="1">
      <c r="B308" s="243">
        <v>245</v>
      </c>
      <c r="C308" s="244"/>
      <c r="D308" s="245"/>
      <c r="E308" s="246"/>
      <c r="F308" s="246"/>
      <c r="G308" s="247" t="str">
        <f>IF(AE308=リスト!$C$2,"－",IF(AE308=リスト!$C$3,1.05,""))</f>
        <v/>
      </c>
      <c r="H308" s="246"/>
      <c r="I308" s="246"/>
      <c r="J308" s="246"/>
      <c r="K308" s="246"/>
      <c r="L308" s="246"/>
      <c r="M308" s="246"/>
      <c r="N308" s="246"/>
      <c r="O308" s="246"/>
      <c r="P308" s="246"/>
      <c r="Q308" s="246"/>
      <c r="R308" s="248">
        <f t="shared" si="209"/>
        <v>0</v>
      </c>
      <c r="S308" s="247" t="str">
        <f t="shared" si="210"/>
        <v/>
      </c>
      <c r="T308" s="247"/>
      <c r="U308" s="247"/>
      <c r="V308" s="245" t="str">
        <f t="shared" si="211"/>
        <v/>
      </c>
      <c r="W308" s="245" t="str">
        <f t="shared" si="212"/>
        <v/>
      </c>
      <c r="X308" s="245" t="str">
        <f t="shared" si="213"/>
        <v/>
      </c>
      <c r="Y308" s="245" t="str">
        <f t="shared" si="214"/>
        <v/>
      </c>
      <c r="Z308" s="249" t="str">
        <f t="shared" si="215"/>
        <v/>
      </c>
      <c r="AA308" s="250" t="str">
        <f t="shared" si="216"/>
        <v/>
      </c>
      <c r="AB308" s="250" t="str">
        <f t="shared" si="217"/>
        <v/>
      </c>
      <c r="AC308" s="251" t="str">
        <f t="shared" si="218"/>
        <v/>
      </c>
      <c r="AD308" s="252" t="str">
        <f>IF(OR(C308="",D308=""),"",IF(OR(10&lt;=S308,2.2&lt;F308),リスト!$B$3,IF(OR(D308=リスト!$A$2,F308&lt;0.9,S308&lt;=1.5),リスト!$B$4,リスト!$B$2)))</f>
        <v/>
      </c>
      <c r="AE308" s="253" t="str">
        <f>IF(OR(C308="",AD308=""),"",IF(N308="",リスト!$C$2,リスト!$C$3))</f>
        <v/>
      </c>
      <c r="AF308" s="254" t="str">
        <f>IF(OR(C308="",AD308=""),"",IF(D308&lt;=リスト!$A$5,リスト!$D$2,IF(D308=リスト!$A$6,リスト!$D$3,IF(D308=リスト!$A$7,リスト!$D$4,""))))</f>
        <v/>
      </c>
      <c r="AG308" s="255" t="str" cm="1">
        <f t="array" ref="AG308">IFERROR(INDEX(加味率リスト!$A$2:$J$25,MATCH(D308&amp;AF308,加味率リスト!$A$2:$A$25&amp;加味率リスト!$B$2:$B$25,0),10),"")</f>
        <v/>
      </c>
      <c r="AH308" s="256" t="str">
        <f>IF(S308="","",IF(S308&lt;3,リスト!$E$3,IF(S308&lt;5,リスト!$E$4,IF(S308&lt;7,リスト!$E$5,リスト!$E$6))))</f>
        <v/>
      </c>
      <c r="AI308" s="192" t="str">
        <f t="shared" si="178"/>
        <v/>
      </c>
      <c r="AJ308" s="193" t="str">
        <f t="shared" si="179"/>
        <v/>
      </c>
      <c r="AK308" s="141" t="str">
        <f t="shared" si="180"/>
        <v/>
      </c>
      <c r="AL308" s="194" t="str">
        <f>IFERROR(IF(AD308="","",IF(AE308=リスト!$C$2,"－",ROUND((3.142/4*E308^2*(N308+K308+J308+I308+H308)-3.142/4*(0.82^2*H308+(0.82^2+G308^2)/2*J308+G308^2*K308+(G308^2+E308^2)/2*N308))*(U308*V308+(R308-U308)*W308)/R308,2))),"")</f>
        <v/>
      </c>
      <c r="AM308" s="195" t="str">
        <f>IFERROR(IF(AD308="","",IF(AE308=リスト!$C$2,T308,T308+AL308)),"")</f>
        <v/>
      </c>
      <c r="AN308" s="195" t="str">
        <f>IFERROR(IF(AD308="","",IF(AE308=リスト!$C$2,3.142*E308*U308*AA308*V308*U308/2*TAN(X308/180*3.142),3.142*G308*U308*AA308*V308*U308/2*TAN(X308/180*3.142))),"")</f>
        <v/>
      </c>
      <c r="AO308" s="196" t="str">
        <f t="shared" si="219"/>
        <v/>
      </c>
      <c r="AP308" s="196" t="str">
        <f>IFERROR(IF(AE308=リスト!$C$2,(1-3.142*(E308/((E308+1)*2))^2)*(R308-(1-V308/(Z308+AC308*(W308-Z308)))*U308-(AN308+AM308)/(3.142*(Z308+AC308*(W308-Z308)))*(2/E308)^2)*100,AW308*(AX308-AY308)*100),"")</f>
        <v/>
      </c>
      <c r="AQ308" s="197" t="str">
        <f t="shared" si="220"/>
        <v/>
      </c>
      <c r="AR308" s="195" t="str">
        <f t="shared" si="221"/>
        <v/>
      </c>
      <c r="AS308" s="195" t="str">
        <f t="shared" si="222"/>
        <v/>
      </c>
      <c r="AT308" s="195" t="str">
        <f t="shared" si="223"/>
        <v/>
      </c>
      <c r="AU308" s="193" t="str">
        <f t="shared" si="224"/>
        <v/>
      </c>
      <c r="AV308" s="193" t="str">
        <f>IF(OR(AD308=リスト!$B$3,AD308=リスト!$B$5,許容浮上量&lt;AP308),AD308,リスト!$B$5)</f>
        <v/>
      </c>
      <c r="AW308" s="198" t="str">
        <f t="shared" si="225"/>
        <v/>
      </c>
      <c r="AX308" s="199" t="str">
        <f t="shared" si="226"/>
        <v/>
      </c>
      <c r="AY308" s="205" t="str">
        <f t="shared" si="227"/>
        <v/>
      </c>
      <c r="AZ308" s="204" t="str">
        <f>IF(OR(BO308=リスト!$B$3,BO308=リスト!$B$5,BO308=""),"","10^-2")</f>
        <v/>
      </c>
      <c r="BA308" s="200" t="str">
        <f>IF(OR(BO308=リスト!$B$3,BO308=リスト!$B$5,BO308=""),"",2)</f>
        <v/>
      </c>
      <c r="BB308" s="195" t="str">
        <f>IFERROR(IF(OR(BO308=リスト!$B$3,BO308=リスト!$B$5,BO308=""),"",V308*U308+(R308-U308)/2*(W308-Z308)),"")</f>
        <v/>
      </c>
      <c r="BC308" s="195" t="str">
        <f>IF(OR(BO308=リスト!$B$3,BO308=リスト!$B$5,BO308=""),"",40)</f>
        <v/>
      </c>
      <c r="BD308" s="195" t="str">
        <f t="shared" si="228"/>
        <v/>
      </c>
      <c r="BE308" s="195" t="str">
        <f t="shared" si="229"/>
        <v/>
      </c>
      <c r="BF308" s="195" t="str">
        <f t="shared" si="230"/>
        <v/>
      </c>
      <c r="BG308" s="195" t="str">
        <f>IF(OR(BO308=リスト!$B$3,BO308=リスト!$B$5,BO308=""),"",0.6)</f>
        <v/>
      </c>
      <c r="BH308" s="201" t="str">
        <f>IF(OR(BO308=リスト!$B$3,BO308=リスト!$B$5,BO308=""),"",AG308)</f>
        <v/>
      </c>
      <c r="BI308" s="195" t="str">
        <f>IF(OR(BO308=リスト!$B$3,BO308=リスト!$B$5,BO308=""),"",AM308)</f>
        <v/>
      </c>
      <c r="BJ308" s="195" t="str">
        <f>IF(OR(BO308=リスト!$B$3,BO308=リスト!$B$5,BO308=""),"",AN308)</f>
        <v/>
      </c>
      <c r="BK308" s="202" t="str">
        <f>IFERROR(IF(BM308=リスト!$C$2,(1-3.142*(E308/(2*(E308+1)))^2)*(R308-(1-AG308*V308/(Z308+AG308*BG308*(W308-Z308)))*U308-(AN308+AM308)/(3.142*(Z308+AG308*BG308*(W308-Z308)))*(2/E308)^2)*100,(AW308*(BV308-BX308)*100)),"")</f>
        <v/>
      </c>
      <c r="BL308" s="202" t="str">
        <f>IFERROR(IF(BM308=リスト!$C$2,(1-3.142*(E308/(2*(E308+1)))^2)*(R308-(1-AG308*V308/(Z308+AG308*BG308*(W308-Z308)))*U308-(AN308+BF308+AM308)/(3.142*(Z308+AG308*BG308*(W308-Z308)))*(2/E308)^2)*100,(AW308*(BV308-BW308)*100)),"")</f>
        <v/>
      </c>
      <c r="BM308" s="193" t="str">
        <f>IF(OR(BO308=リスト!$B$3,BO308=リスト!$B$5),"",AU308)</f>
        <v/>
      </c>
      <c r="BN308" s="196" t="str">
        <f>IF(OR(BO308=リスト!$B$3,BO308=リスト!$B$5),"",AF308)</f>
        <v/>
      </c>
      <c r="BO308" s="193" t="str">
        <f t="shared" si="231"/>
        <v/>
      </c>
      <c r="BP308" s="193" t="str">
        <f>IF(OR(BO308=リスト!$B$3,BO308=リスト!$B$5,BO308=""),"",IF(許容浮上量+1&lt;=BK308,リスト!$F$2,リスト!$F$3))</f>
        <v/>
      </c>
      <c r="BQ308" s="202" t="str">
        <f>IF(OR(BO308=リスト!$B$3,BO308=リスト!$B$5,BO308=""),"",20)</f>
        <v/>
      </c>
      <c r="BR308" s="195" t="str">
        <f t="shared" si="232"/>
        <v/>
      </c>
      <c r="BS308" s="195" t="str">
        <f t="shared" si="233"/>
        <v/>
      </c>
      <c r="BT308" s="198" t="str">
        <f t="shared" si="234"/>
        <v/>
      </c>
      <c r="BU308" s="198" t="str">
        <f t="shared" si="235"/>
        <v/>
      </c>
      <c r="BV308" s="198" t="str">
        <f t="shared" si="200"/>
        <v/>
      </c>
      <c r="BW308" s="198" t="str">
        <f t="shared" si="201"/>
        <v/>
      </c>
      <c r="BX308" s="205" t="str">
        <f t="shared" si="202"/>
        <v/>
      </c>
      <c r="BY308" s="206" t="str">
        <f>IFERROR(IF(CC308=リスト!$C$2,(CH308-BZ308/(100*CG308))/CI308*CJ308-AN308-AM308,(CH308-BZ308/(100*AW308))/CI308*CJ308-AN308-AM308),"")</f>
        <v/>
      </c>
      <c r="BZ308" s="196" t="str">
        <f>IF(OR(CE308=リスト!$B$3,CE308=リスト!$B$5,CF308=リスト!$F$3,CE308=""),"",許容浮上量)</f>
        <v/>
      </c>
      <c r="CA308" s="198" t="str">
        <f>IF(OR(CE308=リスト!$B$3,CE308=リスト!$B$5,CF308=リスト!$F$3,CE308=""),"",CK308)</f>
        <v/>
      </c>
      <c r="CB308" s="196" t="str">
        <f t="shared" si="236"/>
        <v/>
      </c>
      <c r="CC308" s="193" t="str">
        <f>IF(OR(CE308=リスト!$B$3,CE308=リスト!$B$5,CF308=リスト!$F$3,CE308=""),"",BM308)</f>
        <v/>
      </c>
      <c r="CD308" s="196" t="str">
        <f>IF(OR(CE308=リスト!$B$3,CE308=リスト!$B$5,CF308=リスト!$F$3,CE308=""),"",AH308)</f>
        <v/>
      </c>
      <c r="CE308" s="193" t="str">
        <f t="shared" si="181"/>
        <v/>
      </c>
      <c r="CF308" s="193" t="str">
        <f t="shared" si="182"/>
        <v/>
      </c>
      <c r="CG308" s="198" t="str">
        <f t="shared" si="237"/>
        <v/>
      </c>
      <c r="CH308" s="198" t="str">
        <f t="shared" si="238"/>
        <v/>
      </c>
      <c r="CI308" s="198" t="str">
        <f t="shared" si="239"/>
        <v/>
      </c>
      <c r="CJ308" s="198" t="str">
        <f t="shared" si="207"/>
        <v/>
      </c>
      <c r="CK308" s="205" t="str">
        <f t="shared" si="240"/>
        <v/>
      </c>
      <c r="CL308" s="204" t="str">
        <f>IF(AND(CE308=リスト!$B$4,CF308=リスト!$F$2),リスト!$B$3,CE308)</f>
        <v/>
      </c>
      <c r="CM308" s="193" t="str">
        <f>IF(CL308=リスト!$B$3,"",IF(CL308=リスト!$B$5,"("&amp;リスト!$F$3&amp;")",CF308))</f>
        <v/>
      </c>
      <c r="CN308" s="196" t="str">
        <f>IF(CL308=リスト!$B$3,"",AF308)</f>
        <v/>
      </c>
      <c r="CO308" s="196" t="str">
        <f>IF(OR(CL308=リスト!$B$3,CL308=リスト!$B$5,CL308=リスト!$B$4),"",CD308)</f>
        <v/>
      </c>
      <c r="CP308" s="196" t="str">
        <f>IF(OR(CL308=リスト!$B$3,CL308=リスト!$B$5),"",IF(CB308&lt;40,40,CB308))</f>
        <v/>
      </c>
      <c r="CQ308" s="203" t="str">
        <f>IF(CL308=リスト!$B$5,リスト!$G$2,"")</f>
        <v/>
      </c>
    </row>
    <row r="309" spans="2:95" ht="26.25" customHeight="1">
      <c r="B309" s="257">
        <v>246</v>
      </c>
      <c r="C309" s="258"/>
      <c r="D309" s="259"/>
      <c r="E309" s="260"/>
      <c r="F309" s="260"/>
      <c r="G309" s="247" t="str">
        <f>IF(AE309=リスト!$C$2,"－",IF(AE309=リスト!$C$3,1.05,""))</f>
        <v/>
      </c>
      <c r="H309" s="260"/>
      <c r="I309" s="260"/>
      <c r="J309" s="260"/>
      <c r="K309" s="260"/>
      <c r="L309" s="260"/>
      <c r="M309" s="260"/>
      <c r="N309" s="260"/>
      <c r="O309" s="260"/>
      <c r="P309" s="260"/>
      <c r="Q309" s="260"/>
      <c r="R309" s="261">
        <f t="shared" si="209"/>
        <v>0</v>
      </c>
      <c r="S309" s="262" t="str">
        <f t="shared" si="210"/>
        <v/>
      </c>
      <c r="T309" s="262"/>
      <c r="U309" s="262"/>
      <c r="V309" s="259" t="str">
        <f t="shared" si="211"/>
        <v/>
      </c>
      <c r="W309" s="259" t="str">
        <f t="shared" si="212"/>
        <v/>
      </c>
      <c r="X309" s="259" t="str">
        <f t="shared" si="213"/>
        <v/>
      </c>
      <c r="Y309" s="259" t="str">
        <f t="shared" si="214"/>
        <v/>
      </c>
      <c r="Z309" s="249" t="str">
        <f t="shared" si="215"/>
        <v/>
      </c>
      <c r="AA309" s="250" t="str">
        <f t="shared" si="216"/>
        <v/>
      </c>
      <c r="AB309" s="250" t="str">
        <f t="shared" si="217"/>
        <v/>
      </c>
      <c r="AC309" s="251" t="str">
        <f t="shared" si="218"/>
        <v/>
      </c>
      <c r="AD309" s="252" t="str">
        <f>IF(OR(C309="",D309=""),"",IF(OR(10&lt;=S309,2.2&lt;F309),リスト!$B$3,IF(OR(D309=リスト!$A$2,F309&lt;0.9,S309&lt;=1.5),リスト!$B$4,リスト!$B$2)))</f>
        <v/>
      </c>
      <c r="AE309" s="263" t="str">
        <f>IF(OR(C309="",AD309=""),"",IF(N309="",リスト!$C$2,リスト!$C$3))</f>
        <v/>
      </c>
      <c r="AF309" s="254" t="str">
        <f>IF(OR(C309="",AD309=""),"",IF(D309&lt;=リスト!$A$5,リスト!$D$2,IF(D309=リスト!$A$6,リスト!$D$3,IF(D309=リスト!$A$7,リスト!$D$4,""))))</f>
        <v/>
      </c>
      <c r="AG309" s="255" t="str" cm="1">
        <f t="array" ref="AG309">IFERROR(INDEX(加味率リスト!$A$2:$J$25,MATCH(D309&amp;AF309,加味率リスト!$A$2:$A$25&amp;加味率リスト!$B$2:$B$25,0),10),"")</f>
        <v/>
      </c>
      <c r="AH309" s="264" t="str">
        <f>IF(S309="","",IF(S309&lt;3,リスト!$E$3,IF(S309&lt;5,リスト!$E$4,IF(S309&lt;7,リスト!$E$5,リスト!$E$6))))</f>
        <v/>
      </c>
      <c r="AI309" s="192" t="str">
        <f t="shared" si="178"/>
        <v/>
      </c>
      <c r="AJ309" s="193" t="str">
        <f t="shared" si="179"/>
        <v/>
      </c>
      <c r="AK309" s="141" t="str">
        <f t="shared" si="180"/>
        <v/>
      </c>
      <c r="AL309" s="194" t="str">
        <f>IFERROR(IF(AD309="","",IF(AE309=リスト!$C$2,"－",ROUND((3.142/4*E309^2*(N309+K309+J309+I309+H309)-3.142/4*(0.82^2*H309+(0.82^2+G309^2)/2*J309+G309^2*K309+(G309^2+E309^2)/2*N309))*(U309*V309+(R309-U309)*W309)/R309,2))),"")</f>
        <v/>
      </c>
      <c r="AM309" s="195" t="str">
        <f>IFERROR(IF(AD309="","",IF(AE309=リスト!$C$2,T309,T309+AL309)),"")</f>
        <v/>
      </c>
      <c r="AN309" s="195" t="str">
        <f>IFERROR(IF(AD309="","",IF(AE309=リスト!$C$2,3.142*E309*U309*AA309*V309*U309/2*TAN(X309/180*3.142),3.142*G309*U309*AA309*V309*U309/2*TAN(X309/180*3.142))),"")</f>
        <v/>
      </c>
      <c r="AO309" s="196" t="str">
        <f t="shared" si="219"/>
        <v/>
      </c>
      <c r="AP309" s="196" t="str">
        <f>IFERROR(IF(AE309=リスト!$C$2,(1-3.142*(E309/((E309+1)*2))^2)*(R309-(1-V309/(Z309+AC309*(W309-Z309)))*U309-(AN309+AM309)/(3.142*(Z309+AC309*(W309-Z309)))*(2/E309)^2)*100,AW309*(AX309-AY309)*100),"")</f>
        <v/>
      </c>
      <c r="AQ309" s="197" t="str">
        <f t="shared" si="220"/>
        <v/>
      </c>
      <c r="AR309" s="195" t="str">
        <f t="shared" si="221"/>
        <v/>
      </c>
      <c r="AS309" s="195" t="str">
        <f t="shared" si="222"/>
        <v/>
      </c>
      <c r="AT309" s="195" t="str">
        <f t="shared" si="223"/>
        <v/>
      </c>
      <c r="AU309" s="193" t="str">
        <f t="shared" si="224"/>
        <v/>
      </c>
      <c r="AV309" s="193" t="str">
        <f>IF(OR(AD309=リスト!$B$3,AD309=リスト!$B$5,許容浮上量&lt;AP309),AD309,リスト!$B$5)</f>
        <v/>
      </c>
      <c r="AW309" s="198" t="str">
        <f t="shared" si="225"/>
        <v/>
      </c>
      <c r="AX309" s="199" t="str">
        <f t="shared" si="226"/>
        <v/>
      </c>
      <c r="AY309" s="205" t="str">
        <f t="shared" si="227"/>
        <v/>
      </c>
      <c r="AZ309" s="204" t="str">
        <f>IF(OR(BO309=リスト!$B$3,BO309=リスト!$B$5,BO309=""),"","10^-2")</f>
        <v/>
      </c>
      <c r="BA309" s="200" t="str">
        <f>IF(OR(BO309=リスト!$B$3,BO309=リスト!$B$5,BO309=""),"",2)</f>
        <v/>
      </c>
      <c r="BB309" s="195" t="str">
        <f>IFERROR(IF(OR(BO309=リスト!$B$3,BO309=リスト!$B$5,BO309=""),"",V309*U309+(R309-U309)/2*(W309-Z309)),"")</f>
        <v/>
      </c>
      <c r="BC309" s="195" t="str">
        <f>IF(OR(BO309=リスト!$B$3,BO309=リスト!$B$5,BO309=""),"",40)</f>
        <v/>
      </c>
      <c r="BD309" s="195" t="str">
        <f t="shared" si="228"/>
        <v/>
      </c>
      <c r="BE309" s="195" t="str">
        <f t="shared" si="229"/>
        <v/>
      </c>
      <c r="BF309" s="195" t="str">
        <f t="shared" si="230"/>
        <v/>
      </c>
      <c r="BG309" s="195" t="str">
        <f>IF(OR(BO309=リスト!$B$3,BO309=リスト!$B$5,BO309=""),"",0.6)</f>
        <v/>
      </c>
      <c r="BH309" s="201" t="str">
        <f>IF(OR(BO309=リスト!$B$3,BO309=リスト!$B$5,BO309=""),"",AG309)</f>
        <v/>
      </c>
      <c r="BI309" s="195" t="str">
        <f>IF(OR(BO309=リスト!$B$3,BO309=リスト!$B$5,BO309=""),"",AM309)</f>
        <v/>
      </c>
      <c r="BJ309" s="195" t="str">
        <f>IF(OR(BO309=リスト!$B$3,BO309=リスト!$B$5,BO309=""),"",AN309)</f>
        <v/>
      </c>
      <c r="BK309" s="202" t="str">
        <f>IFERROR(IF(BM309=リスト!$C$2,(1-3.142*(E309/(2*(E309+1)))^2)*(R309-(1-AG309*V309/(Z309+AG309*BG309*(W309-Z309)))*U309-(AN309+AM309)/(3.142*(Z309+AG309*BG309*(W309-Z309)))*(2/E309)^2)*100,(AW309*(BV309-BX309)*100)),"")</f>
        <v/>
      </c>
      <c r="BL309" s="202" t="str">
        <f>IFERROR(IF(BM309=リスト!$C$2,(1-3.142*(E309/(2*(E309+1)))^2)*(R309-(1-AG309*V309/(Z309+AG309*BG309*(W309-Z309)))*U309-(AN309+BF309+AM309)/(3.142*(Z309+AG309*BG309*(W309-Z309)))*(2/E309)^2)*100,(AW309*(BV309-BW309)*100)),"")</f>
        <v/>
      </c>
      <c r="BM309" s="193" t="str">
        <f>IF(OR(BO309=リスト!$B$3,BO309=リスト!$B$5),"",AU309)</f>
        <v/>
      </c>
      <c r="BN309" s="196" t="str">
        <f>IF(OR(BO309=リスト!$B$3,BO309=リスト!$B$5),"",AF309)</f>
        <v/>
      </c>
      <c r="BO309" s="193" t="str">
        <f t="shared" si="231"/>
        <v/>
      </c>
      <c r="BP309" s="193" t="str">
        <f>IF(OR(BO309=リスト!$B$3,BO309=リスト!$B$5,BO309=""),"",IF(許容浮上量+1&lt;=BK309,リスト!$F$2,リスト!$F$3))</f>
        <v/>
      </c>
      <c r="BQ309" s="202" t="str">
        <f>IF(OR(BO309=リスト!$B$3,BO309=リスト!$B$5,BO309=""),"",20)</f>
        <v/>
      </c>
      <c r="BR309" s="195" t="str">
        <f t="shared" si="232"/>
        <v/>
      </c>
      <c r="BS309" s="195" t="str">
        <f t="shared" si="233"/>
        <v/>
      </c>
      <c r="BT309" s="198" t="str">
        <f t="shared" si="234"/>
        <v/>
      </c>
      <c r="BU309" s="198" t="str">
        <f t="shared" si="235"/>
        <v/>
      </c>
      <c r="BV309" s="198" t="str">
        <f t="shared" si="200"/>
        <v/>
      </c>
      <c r="BW309" s="198" t="str">
        <f t="shared" si="201"/>
        <v/>
      </c>
      <c r="BX309" s="205" t="str">
        <f t="shared" si="202"/>
        <v/>
      </c>
      <c r="BY309" s="206" t="str">
        <f>IFERROR(IF(CC309=リスト!$C$2,(CH309-BZ309/(100*CG309))/CI309*CJ309-AN309-AM309,(CH309-BZ309/(100*AW309))/CI309*CJ309-AN309-AM309),"")</f>
        <v/>
      </c>
      <c r="BZ309" s="196" t="str">
        <f>IF(OR(CE309=リスト!$B$3,CE309=リスト!$B$5,CF309=リスト!$F$3,CE309=""),"",許容浮上量)</f>
        <v/>
      </c>
      <c r="CA309" s="198" t="str">
        <f>IF(OR(CE309=リスト!$B$3,CE309=リスト!$B$5,CF309=リスト!$F$3,CE309=""),"",CK309)</f>
        <v/>
      </c>
      <c r="CB309" s="196" t="str">
        <f t="shared" si="236"/>
        <v/>
      </c>
      <c r="CC309" s="193" t="str">
        <f>IF(OR(CE309=リスト!$B$3,CE309=リスト!$B$5,CF309=リスト!$F$3,CE309=""),"",BM309)</f>
        <v/>
      </c>
      <c r="CD309" s="196" t="str">
        <f>IF(OR(CE309=リスト!$B$3,CE309=リスト!$B$5,CF309=リスト!$F$3,CE309=""),"",AH309)</f>
        <v/>
      </c>
      <c r="CE309" s="193" t="str">
        <f t="shared" si="181"/>
        <v/>
      </c>
      <c r="CF309" s="193" t="str">
        <f t="shared" si="182"/>
        <v/>
      </c>
      <c r="CG309" s="198" t="str">
        <f t="shared" si="237"/>
        <v/>
      </c>
      <c r="CH309" s="198" t="str">
        <f t="shared" si="238"/>
        <v/>
      </c>
      <c r="CI309" s="198" t="str">
        <f t="shared" si="239"/>
        <v/>
      </c>
      <c r="CJ309" s="198" t="str">
        <f t="shared" si="207"/>
        <v/>
      </c>
      <c r="CK309" s="205" t="str">
        <f t="shared" si="240"/>
        <v/>
      </c>
      <c r="CL309" s="204" t="str">
        <f>IF(AND(CE309=リスト!$B$4,CF309=リスト!$F$2),リスト!$B$3,CE309)</f>
        <v/>
      </c>
      <c r="CM309" s="193" t="str">
        <f>IF(CL309=リスト!$B$3,"",IF(CL309=リスト!$B$5,"("&amp;リスト!$F$3&amp;")",CF309))</f>
        <v/>
      </c>
      <c r="CN309" s="196" t="str">
        <f>IF(CL309=リスト!$B$3,"",AF309)</f>
        <v/>
      </c>
      <c r="CO309" s="196" t="str">
        <f>IF(OR(CL309=リスト!$B$3,CL309=リスト!$B$5,CL309=リスト!$B$4),"",CD309)</f>
        <v/>
      </c>
      <c r="CP309" s="196" t="str">
        <f>IF(OR(CL309=リスト!$B$3,CL309=リスト!$B$5),"",IF(CB309&lt;40,40,CB309))</f>
        <v/>
      </c>
      <c r="CQ309" s="203" t="str">
        <f>IF(CL309=リスト!$B$5,リスト!$G$2,"")</f>
        <v/>
      </c>
    </row>
    <row r="310" spans="2:95" ht="26.25" customHeight="1">
      <c r="B310" s="243">
        <v>247</v>
      </c>
      <c r="C310" s="244"/>
      <c r="D310" s="245"/>
      <c r="E310" s="246"/>
      <c r="F310" s="246"/>
      <c r="G310" s="247" t="str">
        <f>IF(AE310=リスト!$C$2,"－",IF(AE310=リスト!$C$3,1.05,""))</f>
        <v/>
      </c>
      <c r="H310" s="246"/>
      <c r="I310" s="246"/>
      <c r="J310" s="246"/>
      <c r="K310" s="246"/>
      <c r="L310" s="246"/>
      <c r="M310" s="246"/>
      <c r="N310" s="246"/>
      <c r="O310" s="246"/>
      <c r="P310" s="246"/>
      <c r="Q310" s="246"/>
      <c r="R310" s="248">
        <f t="shared" si="209"/>
        <v>0</v>
      </c>
      <c r="S310" s="247" t="str">
        <f t="shared" si="210"/>
        <v/>
      </c>
      <c r="T310" s="247"/>
      <c r="U310" s="247"/>
      <c r="V310" s="245" t="str">
        <f t="shared" si="211"/>
        <v/>
      </c>
      <c r="W310" s="245" t="str">
        <f t="shared" si="212"/>
        <v/>
      </c>
      <c r="X310" s="245" t="str">
        <f t="shared" si="213"/>
        <v/>
      </c>
      <c r="Y310" s="245" t="str">
        <f t="shared" si="214"/>
        <v/>
      </c>
      <c r="Z310" s="249" t="str">
        <f t="shared" si="215"/>
        <v/>
      </c>
      <c r="AA310" s="250" t="str">
        <f t="shared" si="216"/>
        <v/>
      </c>
      <c r="AB310" s="250" t="str">
        <f t="shared" si="217"/>
        <v/>
      </c>
      <c r="AC310" s="251" t="str">
        <f t="shared" si="218"/>
        <v/>
      </c>
      <c r="AD310" s="252" t="str">
        <f>IF(OR(C310="",D310=""),"",IF(OR(10&lt;=S310,2.2&lt;F310),リスト!$B$3,IF(OR(D310=リスト!$A$2,F310&lt;0.9,S310&lt;=1.5),リスト!$B$4,リスト!$B$2)))</f>
        <v/>
      </c>
      <c r="AE310" s="253" t="str">
        <f>IF(OR(C310="",AD310=""),"",IF(N310="",リスト!$C$2,リスト!$C$3))</f>
        <v/>
      </c>
      <c r="AF310" s="254" t="str">
        <f>IF(OR(C310="",AD310=""),"",IF(D310&lt;=リスト!$A$5,リスト!$D$2,IF(D310=リスト!$A$6,リスト!$D$3,IF(D310=リスト!$A$7,リスト!$D$4,""))))</f>
        <v/>
      </c>
      <c r="AG310" s="255" t="str" cm="1">
        <f t="array" ref="AG310">IFERROR(INDEX(加味率リスト!$A$2:$J$25,MATCH(D310&amp;AF310,加味率リスト!$A$2:$A$25&amp;加味率リスト!$B$2:$B$25,0),10),"")</f>
        <v/>
      </c>
      <c r="AH310" s="256" t="str">
        <f>IF(S310="","",IF(S310&lt;3,リスト!$E$3,IF(S310&lt;5,リスト!$E$4,IF(S310&lt;7,リスト!$E$5,リスト!$E$6))))</f>
        <v/>
      </c>
      <c r="AI310" s="192" t="str">
        <f t="shared" si="178"/>
        <v/>
      </c>
      <c r="AJ310" s="193" t="str">
        <f t="shared" si="179"/>
        <v/>
      </c>
      <c r="AK310" s="141" t="str">
        <f t="shared" si="180"/>
        <v/>
      </c>
      <c r="AL310" s="194" t="str">
        <f>IFERROR(IF(AD310="","",IF(AE310=リスト!$C$2,"－",ROUND((3.142/4*E310^2*(N310+K310+J310+I310+H310)-3.142/4*(0.82^2*H310+(0.82^2+G310^2)/2*J310+G310^2*K310+(G310^2+E310^2)/2*N310))*(U310*V310+(R310-U310)*W310)/R310,2))),"")</f>
        <v/>
      </c>
      <c r="AM310" s="195" t="str">
        <f>IFERROR(IF(AD310="","",IF(AE310=リスト!$C$2,T310,T310+AL310)),"")</f>
        <v/>
      </c>
      <c r="AN310" s="195" t="str">
        <f>IFERROR(IF(AD310="","",IF(AE310=リスト!$C$2,3.142*E310*U310*AA310*V310*U310/2*TAN(X310/180*3.142),3.142*G310*U310*AA310*V310*U310/2*TAN(X310/180*3.142))),"")</f>
        <v/>
      </c>
      <c r="AO310" s="196" t="str">
        <f t="shared" si="219"/>
        <v/>
      </c>
      <c r="AP310" s="196" t="str">
        <f>IFERROR(IF(AE310=リスト!$C$2,(1-3.142*(E310/((E310+1)*2))^2)*(R310-(1-V310/(Z310+AC310*(W310-Z310)))*U310-(AN310+AM310)/(3.142*(Z310+AC310*(W310-Z310)))*(2/E310)^2)*100,AW310*(AX310-AY310)*100),"")</f>
        <v/>
      </c>
      <c r="AQ310" s="197" t="str">
        <f t="shared" si="220"/>
        <v/>
      </c>
      <c r="AR310" s="195" t="str">
        <f t="shared" si="221"/>
        <v/>
      </c>
      <c r="AS310" s="195" t="str">
        <f t="shared" si="222"/>
        <v/>
      </c>
      <c r="AT310" s="195" t="str">
        <f t="shared" si="223"/>
        <v/>
      </c>
      <c r="AU310" s="193" t="str">
        <f t="shared" si="224"/>
        <v/>
      </c>
      <c r="AV310" s="193" t="str">
        <f>IF(OR(AD310=リスト!$B$3,AD310=リスト!$B$5,許容浮上量&lt;AP310),AD310,リスト!$B$5)</f>
        <v/>
      </c>
      <c r="AW310" s="198" t="str">
        <f t="shared" si="225"/>
        <v/>
      </c>
      <c r="AX310" s="199" t="str">
        <f t="shared" si="226"/>
        <v/>
      </c>
      <c r="AY310" s="205" t="str">
        <f t="shared" si="227"/>
        <v/>
      </c>
      <c r="AZ310" s="204" t="str">
        <f>IF(OR(BO310=リスト!$B$3,BO310=リスト!$B$5,BO310=""),"","10^-2")</f>
        <v/>
      </c>
      <c r="BA310" s="200" t="str">
        <f>IF(OR(BO310=リスト!$B$3,BO310=リスト!$B$5,BO310=""),"",2)</f>
        <v/>
      </c>
      <c r="BB310" s="195" t="str">
        <f>IFERROR(IF(OR(BO310=リスト!$B$3,BO310=リスト!$B$5,BO310=""),"",V310*U310+(R310-U310)/2*(W310-Z310)),"")</f>
        <v/>
      </c>
      <c r="BC310" s="195" t="str">
        <f>IF(OR(BO310=リスト!$B$3,BO310=リスト!$B$5,BO310=""),"",40)</f>
        <v/>
      </c>
      <c r="BD310" s="195" t="str">
        <f t="shared" si="228"/>
        <v/>
      </c>
      <c r="BE310" s="195" t="str">
        <f t="shared" si="229"/>
        <v/>
      </c>
      <c r="BF310" s="195" t="str">
        <f t="shared" si="230"/>
        <v/>
      </c>
      <c r="BG310" s="195" t="str">
        <f>IF(OR(BO310=リスト!$B$3,BO310=リスト!$B$5,BO310=""),"",0.6)</f>
        <v/>
      </c>
      <c r="BH310" s="201" t="str">
        <f>IF(OR(BO310=リスト!$B$3,BO310=リスト!$B$5,BO310=""),"",AG310)</f>
        <v/>
      </c>
      <c r="BI310" s="195" t="str">
        <f>IF(OR(BO310=リスト!$B$3,BO310=リスト!$B$5,BO310=""),"",AM310)</f>
        <v/>
      </c>
      <c r="BJ310" s="195" t="str">
        <f>IF(OR(BO310=リスト!$B$3,BO310=リスト!$B$5,BO310=""),"",AN310)</f>
        <v/>
      </c>
      <c r="BK310" s="202" t="str">
        <f>IFERROR(IF(BM310=リスト!$C$2,(1-3.142*(E310/(2*(E310+1)))^2)*(R310-(1-AG310*V310/(Z310+AG310*BG310*(W310-Z310)))*U310-(AN310+AM310)/(3.142*(Z310+AG310*BG310*(W310-Z310)))*(2/E310)^2)*100,(AW310*(BV310-BX310)*100)),"")</f>
        <v/>
      </c>
      <c r="BL310" s="202" t="str">
        <f>IFERROR(IF(BM310=リスト!$C$2,(1-3.142*(E310/(2*(E310+1)))^2)*(R310-(1-AG310*V310/(Z310+AG310*BG310*(W310-Z310)))*U310-(AN310+BF310+AM310)/(3.142*(Z310+AG310*BG310*(W310-Z310)))*(2/E310)^2)*100,(AW310*(BV310-BW310)*100)),"")</f>
        <v/>
      </c>
      <c r="BM310" s="193" t="str">
        <f>IF(OR(BO310=リスト!$B$3,BO310=リスト!$B$5),"",AU310)</f>
        <v/>
      </c>
      <c r="BN310" s="196" t="str">
        <f>IF(OR(BO310=リスト!$B$3,BO310=リスト!$B$5),"",AF310)</f>
        <v/>
      </c>
      <c r="BO310" s="193" t="str">
        <f t="shared" si="231"/>
        <v/>
      </c>
      <c r="BP310" s="193" t="str">
        <f>IF(OR(BO310=リスト!$B$3,BO310=リスト!$B$5,BO310=""),"",IF(許容浮上量+1&lt;=BK310,リスト!$F$2,リスト!$F$3))</f>
        <v/>
      </c>
      <c r="BQ310" s="202" t="str">
        <f>IF(OR(BO310=リスト!$B$3,BO310=リスト!$B$5,BO310=""),"",20)</f>
        <v/>
      </c>
      <c r="BR310" s="195" t="str">
        <f t="shared" si="232"/>
        <v/>
      </c>
      <c r="BS310" s="195" t="str">
        <f t="shared" si="233"/>
        <v/>
      </c>
      <c r="BT310" s="198" t="str">
        <f t="shared" si="234"/>
        <v/>
      </c>
      <c r="BU310" s="198" t="str">
        <f t="shared" si="235"/>
        <v/>
      </c>
      <c r="BV310" s="198" t="str">
        <f t="shared" si="200"/>
        <v/>
      </c>
      <c r="BW310" s="198" t="str">
        <f t="shared" si="201"/>
        <v/>
      </c>
      <c r="BX310" s="205" t="str">
        <f t="shared" si="202"/>
        <v/>
      </c>
      <c r="BY310" s="206" t="str">
        <f>IFERROR(IF(CC310=リスト!$C$2,(CH310-BZ310/(100*CG310))/CI310*CJ310-AN310-AM310,(CH310-BZ310/(100*AW310))/CI310*CJ310-AN310-AM310),"")</f>
        <v/>
      </c>
      <c r="BZ310" s="196" t="str">
        <f>IF(OR(CE310=リスト!$B$3,CE310=リスト!$B$5,CF310=リスト!$F$3,CE310=""),"",許容浮上量)</f>
        <v/>
      </c>
      <c r="CA310" s="198" t="str">
        <f>IF(OR(CE310=リスト!$B$3,CE310=リスト!$B$5,CF310=リスト!$F$3,CE310=""),"",CK310)</f>
        <v/>
      </c>
      <c r="CB310" s="196" t="str">
        <f t="shared" si="236"/>
        <v/>
      </c>
      <c r="CC310" s="193" t="str">
        <f>IF(OR(CE310=リスト!$B$3,CE310=リスト!$B$5,CF310=リスト!$F$3,CE310=""),"",BM310)</f>
        <v/>
      </c>
      <c r="CD310" s="196" t="str">
        <f>IF(OR(CE310=リスト!$B$3,CE310=リスト!$B$5,CF310=リスト!$F$3,CE310=""),"",AH310)</f>
        <v/>
      </c>
      <c r="CE310" s="193" t="str">
        <f t="shared" si="181"/>
        <v/>
      </c>
      <c r="CF310" s="193" t="str">
        <f t="shared" si="182"/>
        <v/>
      </c>
      <c r="CG310" s="198" t="str">
        <f t="shared" si="237"/>
        <v/>
      </c>
      <c r="CH310" s="198" t="str">
        <f t="shared" si="238"/>
        <v/>
      </c>
      <c r="CI310" s="198" t="str">
        <f t="shared" si="239"/>
        <v/>
      </c>
      <c r="CJ310" s="198" t="str">
        <f t="shared" si="207"/>
        <v/>
      </c>
      <c r="CK310" s="205" t="str">
        <f t="shared" si="240"/>
        <v/>
      </c>
      <c r="CL310" s="204" t="str">
        <f>IF(AND(CE310=リスト!$B$4,CF310=リスト!$F$2),リスト!$B$3,CE310)</f>
        <v/>
      </c>
      <c r="CM310" s="193" t="str">
        <f>IF(CL310=リスト!$B$3,"",IF(CL310=リスト!$B$5,"("&amp;リスト!$F$3&amp;")",CF310))</f>
        <v/>
      </c>
      <c r="CN310" s="196" t="str">
        <f>IF(CL310=リスト!$B$3,"",AF310)</f>
        <v/>
      </c>
      <c r="CO310" s="196" t="str">
        <f>IF(OR(CL310=リスト!$B$3,CL310=リスト!$B$5,CL310=リスト!$B$4),"",CD310)</f>
        <v/>
      </c>
      <c r="CP310" s="196" t="str">
        <f>IF(OR(CL310=リスト!$B$3,CL310=リスト!$B$5),"",IF(CB310&lt;40,40,CB310))</f>
        <v/>
      </c>
      <c r="CQ310" s="203" t="str">
        <f>IF(CL310=リスト!$B$5,リスト!$G$2,"")</f>
        <v/>
      </c>
    </row>
    <row r="311" spans="2:95" ht="26.25" customHeight="1">
      <c r="B311" s="257">
        <v>248</v>
      </c>
      <c r="C311" s="258"/>
      <c r="D311" s="259"/>
      <c r="E311" s="260"/>
      <c r="F311" s="260"/>
      <c r="G311" s="247" t="str">
        <f>IF(AE311=リスト!$C$2,"－",IF(AE311=リスト!$C$3,1.05,""))</f>
        <v/>
      </c>
      <c r="H311" s="260"/>
      <c r="I311" s="260"/>
      <c r="J311" s="260"/>
      <c r="K311" s="260"/>
      <c r="L311" s="260"/>
      <c r="M311" s="260"/>
      <c r="N311" s="260"/>
      <c r="O311" s="260"/>
      <c r="P311" s="260"/>
      <c r="Q311" s="260"/>
      <c r="R311" s="261">
        <f t="shared" si="209"/>
        <v>0</v>
      </c>
      <c r="S311" s="262" t="str">
        <f t="shared" si="210"/>
        <v/>
      </c>
      <c r="T311" s="262"/>
      <c r="U311" s="262"/>
      <c r="V311" s="259" t="str">
        <f t="shared" si="211"/>
        <v/>
      </c>
      <c r="W311" s="259" t="str">
        <f t="shared" si="212"/>
        <v/>
      </c>
      <c r="X311" s="259" t="str">
        <f t="shared" si="213"/>
        <v/>
      </c>
      <c r="Y311" s="259" t="str">
        <f t="shared" si="214"/>
        <v/>
      </c>
      <c r="Z311" s="249" t="str">
        <f t="shared" si="215"/>
        <v/>
      </c>
      <c r="AA311" s="250" t="str">
        <f t="shared" si="216"/>
        <v/>
      </c>
      <c r="AB311" s="250" t="str">
        <f t="shared" si="217"/>
        <v/>
      </c>
      <c r="AC311" s="251" t="str">
        <f t="shared" si="218"/>
        <v/>
      </c>
      <c r="AD311" s="252" t="str">
        <f>IF(OR(C311="",D311=""),"",IF(OR(10&lt;=S311,2.2&lt;F311),リスト!$B$3,IF(OR(D311=リスト!$A$2,F311&lt;0.9,S311&lt;=1.5),リスト!$B$4,リスト!$B$2)))</f>
        <v/>
      </c>
      <c r="AE311" s="263" t="str">
        <f>IF(OR(C311="",AD311=""),"",IF(N311="",リスト!$C$2,リスト!$C$3))</f>
        <v/>
      </c>
      <c r="AF311" s="254" t="str">
        <f>IF(OR(C311="",AD311=""),"",IF(D311&lt;=リスト!$A$5,リスト!$D$2,IF(D311=リスト!$A$6,リスト!$D$3,IF(D311=リスト!$A$7,リスト!$D$4,""))))</f>
        <v/>
      </c>
      <c r="AG311" s="255" t="str" cm="1">
        <f t="array" ref="AG311">IFERROR(INDEX(加味率リスト!$A$2:$J$25,MATCH(D311&amp;AF311,加味率リスト!$A$2:$A$25&amp;加味率リスト!$B$2:$B$25,0),10),"")</f>
        <v/>
      </c>
      <c r="AH311" s="264" t="str">
        <f>IF(S311="","",IF(S311&lt;3,リスト!$E$3,IF(S311&lt;5,リスト!$E$4,IF(S311&lt;7,リスト!$E$5,リスト!$E$6))))</f>
        <v/>
      </c>
      <c r="AI311" s="192" t="str">
        <f t="shared" si="178"/>
        <v/>
      </c>
      <c r="AJ311" s="193" t="str">
        <f t="shared" si="179"/>
        <v/>
      </c>
      <c r="AK311" s="141" t="str">
        <f t="shared" si="180"/>
        <v/>
      </c>
      <c r="AL311" s="194" t="str">
        <f>IFERROR(IF(AD311="","",IF(AE311=リスト!$C$2,"－",ROUND((3.142/4*E311^2*(N311+K311+J311+I311+H311)-3.142/4*(0.82^2*H311+(0.82^2+G311^2)/2*J311+G311^2*K311+(G311^2+E311^2)/2*N311))*(U311*V311+(R311-U311)*W311)/R311,2))),"")</f>
        <v/>
      </c>
      <c r="AM311" s="195" t="str">
        <f>IFERROR(IF(AD311="","",IF(AE311=リスト!$C$2,T311,T311+AL311)),"")</f>
        <v/>
      </c>
      <c r="AN311" s="195" t="str">
        <f>IFERROR(IF(AD311="","",IF(AE311=リスト!$C$2,3.142*E311*U311*AA311*V311*U311/2*TAN(X311/180*3.142),3.142*G311*U311*AA311*V311*U311/2*TAN(X311/180*3.142))),"")</f>
        <v/>
      </c>
      <c r="AO311" s="196" t="str">
        <f t="shared" si="219"/>
        <v/>
      </c>
      <c r="AP311" s="196" t="str">
        <f>IFERROR(IF(AE311=リスト!$C$2,(1-3.142*(E311/((E311+1)*2))^2)*(R311-(1-V311/(Z311+AC311*(W311-Z311)))*U311-(AN311+AM311)/(3.142*(Z311+AC311*(W311-Z311)))*(2/E311)^2)*100,AW311*(AX311-AY311)*100),"")</f>
        <v/>
      </c>
      <c r="AQ311" s="197" t="str">
        <f t="shared" si="220"/>
        <v/>
      </c>
      <c r="AR311" s="195" t="str">
        <f t="shared" si="221"/>
        <v/>
      </c>
      <c r="AS311" s="195" t="str">
        <f t="shared" si="222"/>
        <v/>
      </c>
      <c r="AT311" s="195" t="str">
        <f t="shared" si="223"/>
        <v/>
      </c>
      <c r="AU311" s="193" t="str">
        <f t="shared" si="224"/>
        <v/>
      </c>
      <c r="AV311" s="193" t="str">
        <f>IF(OR(AD311=リスト!$B$3,AD311=リスト!$B$5,許容浮上量&lt;AP311),AD311,リスト!$B$5)</f>
        <v/>
      </c>
      <c r="AW311" s="198" t="str">
        <f t="shared" si="225"/>
        <v/>
      </c>
      <c r="AX311" s="199" t="str">
        <f t="shared" si="226"/>
        <v/>
      </c>
      <c r="AY311" s="205" t="str">
        <f t="shared" si="227"/>
        <v/>
      </c>
      <c r="AZ311" s="204" t="str">
        <f>IF(OR(BO311=リスト!$B$3,BO311=リスト!$B$5,BO311=""),"","10^-2")</f>
        <v/>
      </c>
      <c r="BA311" s="200" t="str">
        <f>IF(OR(BO311=リスト!$B$3,BO311=リスト!$B$5,BO311=""),"",2)</f>
        <v/>
      </c>
      <c r="BB311" s="195" t="str">
        <f>IFERROR(IF(OR(BO311=リスト!$B$3,BO311=リスト!$B$5,BO311=""),"",V311*U311+(R311-U311)/2*(W311-Z311)),"")</f>
        <v/>
      </c>
      <c r="BC311" s="195" t="str">
        <f>IF(OR(BO311=リスト!$B$3,BO311=リスト!$B$5,BO311=""),"",40)</f>
        <v/>
      </c>
      <c r="BD311" s="195" t="str">
        <f t="shared" si="228"/>
        <v/>
      </c>
      <c r="BE311" s="195" t="str">
        <f t="shared" si="229"/>
        <v/>
      </c>
      <c r="BF311" s="195" t="str">
        <f t="shared" si="230"/>
        <v/>
      </c>
      <c r="BG311" s="195" t="str">
        <f>IF(OR(BO311=リスト!$B$3,BO311=リスト!$B$5,BO311=""),"",0.6)</f>
        <v/>
      </c>
      <c r="BH311" s="201" t="str">
        <f>IF(OR(BO311=リスト!$B$3,BO311=リスト!$B$5,BO311=""),"",AG311)</f>
        <v/>
      </c>
      <c r="BI311" s="195" t="str">
        <f>IF(OR(BO311=リスト!$B$3,BO311=リスト!$B$5,BO311=""),"",AM311)</f>
        <v/>
      </c>
      <c r="BJ311" s="195" t="str">
        <f>IF(OR(BO311=リスト!$B$3,BO311=リスト!$B$5,BO311=""),"",AN311)</f>
        <v/>
      </c>
      <c r="BK311" s="202" t="str">
        <f>IFERROR(IF(BM311=リスト!$C$2,(1-3.142*(E311/(2*(E311+1)))^2)*(R311-(1-AG311*V311/(Z311+AG311*BG311*(W311-Z311)))*U311-(AN311+AM311)/(3.142*(Z311+AG311*BG311*(W311-Z311)))*(2/E311)^2)*100,(AW311*(BV311-BX311)*100)),"")</f>
        <v/>
      </c>
      <c r="BL311" s="202" t="str">
        <f>IFERROR(IF(BM311=リスト!$C$2,(1-3.142*(E311/(2*(E311+1)))^2)*(R311-(1-AG311*V311/(Z311+AG311*BG311*(W311-Z311)))*U311-(AN311+BF311+AM311)/(3.142*(Z311+AG311*BG311*(W311-Z311)))*(2/E311)^2)*100,(AW311*(BV311-BW311)*100)),"")</f>
        <v/>
      </c>
      <c r="BM311" s="193" t="str">
        <f>IF(OR(BO311=リスト!$B$3,BO311=リスト!$B$5),"",AU311)</f>
        <v/>
      </c>
      <c r="BN311" s="196" t="str">
        <f>IF(OR(BO311=リスト!$B$3,BO311=リスト!$B$5),"",AF311)</f>
        <v/>
      </c>
      <c r="BO311" s="193" t="str">
        <f t="shared" si="231"/>
        <v/>
      </c>
      <c r="BP311" s="193" t="str">
        <f>IF(OR(BO311=リスト!$B$3,BO311=リスト!$B$5,BO311=""),"",IF(許容浮上量+1&lt;=BK311,リスト!$F$2,リスト!$F$3))</f>
        <v/>
      </c>
      <c r="BQ311" s="202" t="str">
        <f>IF(OR(BO311=リスト!$B$3,BO311=リスト!$B$5,BO311=""),"",20)</f>
        <v/>
      </c>
      <c r="BR311" s="195" t="str">
        <f t="shared" si="232"/>
        <v/>
      </c>
      <c r="BS311" s="195" t="str">
        <f t="shared" si="233"/>
        <v/>
      </c>
      <c r="BT311" s="198" t="str">
        <f t="shared" si="234"/>
        <v/>
      </c>
      <c r="BU311" s="198" t="str">
        <f t="shared" si="235"/>
        <v/>
      </c>
      <c r="BV311" s="198" t="str">
        <f t="shared" si="200"/>
        <v/>
      </c>
      <c r="BW311" s="198" t="str">
        <f t="shared" si="201"/>
        <v/>
      </c>
      <c r="BX311" s="205" t="str">
        <f t="shared" si="202"/>
        <v/>
      </c>
      <c r="BY311" s="206" t="str">
        <f>IFERROR(IF(CC311=リスト!$C$2,(CH311-BZ311/(100*CG311))/CI311*CJ311-AN311-AM311,(CH311-BZ311/(100*AW311))/CI311*CJ311-AN311-AM311),"")</f>
        <v/>
      </c>
      <c r="BZ311" s="196" t="str">
        <f>IF(OR(CE311=リスト!$B$3,CE311=リスト!$B$5,CF311=リスト!$F$3,CE311=""),"",許容浮上量)</f>
        <v/>
      </c>
      <c r="CA311" s="198" t="str">
        <f>IF(OR(CE311=リスト!$B$3,CE311=リスト!$B$5,CF311=リスト!$F$3,CE311=""),"",CK311)</f>
        <v/>
      </c>
      <c r="CB311" s="196" t="str">
        <f t="shared" si="236"/>
        <v/>
      </c>
      <c r="CC311" s="193" t="str">
        <f>IF(OR(CE311=リスト!$B$3,CE311=リスト!$B$5,CF311=リスト!$F$3,CE311=""),"",BM311)</f>
        <v/>
      </c>
      <c r="CD311" s="196" t="str">
        <f>IF(OR(CE311=リスト!$B$3,CE311=リスト!$B$5,CF311=リスト!$F$3,CE311=""),"",AH311)</f>
        <v/>
      </c>
      <c r="CE311" s="193" t="str">
        <f t="shared" si="181"/>
        <v/>
      </c>
      <c r="CF311" s="193" t="str">
        <f t="shared" si="182"/>
        <v/>
      </c>
      <c r="CG311" s="198" t="str">
        <f t="shared" si="237"/>
        <v/>
      </c>
      <c r="CH311" s="198" t="str">
        <f t="shared" si="238"/>
        <v/>
      </c>
      <c r="CI311" s="198" t="str">
        <f t="shared" si="239"/>
        <v/>
      </c>
      <c r="CJ311" s="198" t="str">
        <f t="shared" si="207"/>
        <v/>
      </c>
      <c r="CK311" s="205" t="str">
        <f t="shared" si="240"/>
        <v/>
      </c>
      <c r="CL311" s="204" t="str">
        <f>IF(AND(CE311=リスト!$B$4,CF311=リスト!$F$2),リスト!$B$3,CE311)</f>
        <v/>
      </c>
      <c r="CM311" s="193" t="str">
        <f>IF(CL311=リスト!$B$3,"",IF(CL311=リスト!$B$5,"("&amp;リスト!$F$3&amp;")",CF311))</f>
        <v/>
      </c>
      <c r="CN311" s="196" t="str">
        <f>IF(CL311=リスト!$B$3,"",AF311)</f>
        <v/>
      </c>
      <c r="CO311" s="196" t="str">
        <f>IF(OR(CL311=リスト!$B$3,CL311=リスト!$B$5,CL311=リスト!$B$4),"",CD311)</f>
        <v/>
      </c>
      <c r="CP311" s="196" t="str">
        <f>IF(OR(CL311=リスト!$B$3,CL311=リスト!$B$5),"",IF(CB311&lt;40,40,CB311))</f>
        <v/>
      </c>
      <c r="CQ311" s="203" t="str">
        <f>IF(CL311=リスト!$B$5,リスト!$G$2,"")</f>
        <v/>
      </c>
    </row>
    <row r="312" spans="2:95" ht="26.25" customHeight="1">
      <c r="B312" s="243">
        <v>249</v>
      </c>
      <c r="C312" s="244"/>
      <c r="D312" s="245"/>
      <c r="E312" s="246"/>
      <c r="F312" s="246"/>
      <c r="G312" s="247" t="str">
        <f>IF(AE312=リスト!$C$2,"－",IF(AE312=リスト!$C$3,1.05,""))</f>
        <v/>
      </c>
      <c r="H312" s="246"/>
      <c r="I312" s="246"/>
      <c r="J312" s="246"/>
      <c r="K312" s="246"/>
      <c r="L312" s="246"/>
      <c r="M312" s="246"/>
      <c r="N312" s="246"/>
      <c r="O312" s="246"/>
      <c r="P312" s="246"/>
      <c r="Q312" s="246"/>
      <c r="R312" s="248">
        <f t="shared" si="209"/>
        <v>0</v>
      </c>
      <c r="S312" s="247" t="str">
        <f t="shared" si="210"/>
        <v/>
      </c>
      <c r="T312" s="247"/>
      <c r="U312" s="247"/>
      <c r="V312" s="245" t="str">
        <f t="shared" si="211"/>
        <v/>
      </c>
      <c r="W312" s="245" t="str">
        <f t="shared" si="212"/>
        <v/>
      </c>
      <c r="X312" s="245" t="str">
        <f t="shared" si="213"/>
        <v/>
      </c>
      <c r="Y312" s="245" t="str">
        <f t="shared" si="214"/>
        <v/>
      </c>
      <c r="Z312" s="249" t="str">
        <f t="shared" si="215"/>
        <v/>
      </c>
      <c r="AA312" s="250" t="str">
        <f t="shared" si="216"/>
        <v/>
      </c>
      <c r="AB312" s="250" t="str">
        <f t="shared" si="217"/>
        <v/>
      </c>
      <c r="AC312" s="251" t="str">
        <f t="shared" si="218"/>
        <v/>
      </c>
      <c r="AD312" s="252" t="str">
        <f>IF(OR(C312="",D312=""),"",IF(OR(10&lt;=S312,2.2&lt;F312),リスト!$B$3,IF(OR(D312=リスト!$A$2,F312&lt;0.9,S312&lt;=1.5),リスト!$B$4,リスト!$B$2)))</f>
        <v/>
      </c>
      <c r="AE312" s="253" t="str">
        <f>IF(OR(C312="",AD312=""),"",IF(N312="",リスト!$C$2,リスト!$C$3))</f>
        <v/>
      </c>
      <c r="AF312" s="254" t="str">
        <f>IF(OR(C312="",AD312=""),"",IF(D312&lt;=リスト!$A$5,リスト!$D$2,IF(D312=リスト!$A$6,リスト!$D$3,IF(D312=リスト!$A$7,リスト!$D$4,""))))</f>
        <v/>
      </c>
      <c r="AG312" s="255" t="str" cm="1">
        <f t="array" ref="AG312">IFERROR(INDEX(加味率リスト!$A$2:$J$25,MATCH(D312&amp;AF312,加味率リスト!$A$2:$A$25&amp;加味率リスト!$B$2:$B$25,0),10),"")</f>
        <v/>
      </c>
      <c r="AH312" s="256" t="str">
        <f>IF(S312="","",IF(S312&lt;3,リスト!$E$3,IF(S312&lt;5,リスト!$E$4,IF(S312&lt;7,リスト!$E$5,リスト!$E$6))))</f>
        <v/>
      </c>
      <c r="AI312" s="192" t="str">
        <f t="shared" si="178"/>
        <v/>
      </c>
      <c r="AJ312" s="193" t="str">
        <f t="shared" si="179"/>
        <v/>
      </c>
      <c r="AK312" s="141" t="str">
        <f t="shared" si="180"/>
        <v/>
      </c>
      <c r="AL312" s="194" t="str">
        <f>IFERROR(IF(AD312="","",IF(AE312=リスト!$C$2,"－",ROUND((3.142/4*E312^2*(N312+K312+J312+I312+H312)-3.142/4*(0.82^2*H312+(0.82^2+G312^2)/2*J312+G312^2*K312+(G312^2+E312^2)/2*N312))*(U312*V312+(R312-U312)*W312)/R312,2))),"")</f>
        <v/>
      </c>
      <c r="AM312" s="195" t="str">
        <f>IFERROR(IF(AD312="","",IF(AE312=リスト!$C$2,T312,T312+AL312)),"")</f>
        <v/>
      </c>
      <c r="AN312" s="195" t="str">
        <f>IFERROR(IF(AD312="","",IF(AE312=リスト!$C$2,3.142*E312*U312*AA312*V312*U312/2*TAN(X312/180*3.142),3.142*G312*U312*AA312*V312*U312/2*TAN(X312/180*3.142))),"")</f>
        <v/>
      </c>
      <c r="AO312" s="196" t="str">
        <f t="shared" si="219"/>
        <v/>
      </c>
      <c r="AP312" s="196" t="str">
        <f>IFERROR(IF(AE312=リスト!$C$2,(1-3.142*(E312/((E312+1)*2))^2)*(R312-(1-V312/(Z312+AC312*(W312-Z312)))*U312-(AN312+AM312)/(3.142*(Z312+AC312*(W312-Z312)))*(2/E312)^2)*100,AW312*(AX312-AY312)*100),"")</f>
        <v/>
      </c>
      <c r="AQ312" s="197" t="str">
        <f t="shared" si="220"/>
        <v/>
      </c>
      <c r="AR312" s="195" t="str">
        <f t="shared" si="221"/>
        <v/>
      </c>
      <c r="AS312" s="195" t="str">
        <f t="shared" si="222"/>
        <v/>
      </c>
      <c r="AT312" s="195" t="str">
        <f t="shared" si="223"/>
        <v/>
      </c>
      <c r="AU312" s="193" t="str">
        <f t="shared" si="224"/>
        <v/>
      </c>
      <c r="AV312" s="193" t="str">
        <f>IF(OR(AD312=リスト!$B$3,AD312=リスト!$B$5,許容浮上量&lt;AP312),AD312,リスト!$B$5)</f>
        <v/>
      </c>
      <c r="AW312" s="198" t="str">
        <f t="shared" si="225"/>
        <v/>
      </c>
      <c r="AX312" s="199" t="str">
        <f t="shared" si="226"/>
        <v/>
      </c>
      <c r="AY312" s="205" t="str">
        <f t="shared" si="227"/>
        <v/>
      </c>
      <c r="AZ312" s="204" t="str">
        <f>IF(OR(BO312=リスト!$B$3,BO312=リスト!$B$5,BO312=""),"","10^-2")</f>
        <v/>
      </c>
      <c r="BA312" s="200" t="str">
        <f>IF(OR(BO312=リスト!$B$3,BO312=リスト!$B$5,BO312=""),"",2)</f>
        <v/>
      </c>
      <c r="BB312" s="195" t="str">
        <f>IFERROR(IF(OR(BO312=リスト!$B$3,BO312=リスト!$B$5,BO312=""),"",V312*U312+(R312-U312)/2*(W312-Z312)),"")</f>
        <v/>
      </c>
      <c r="BC312" s="195" t="str">
        <f>IF(OR(BO312=リスト!$B$3,BO312=リスト!$B$5,BO312=""),"",40)</f>
        <v/>
      </c>
      <c r="BD312" s="195" t="str">
        <f t="shared" si="228"/>
        <v/>
      </c>
      <c r="BE312" s="195" t="str">
        <f t="shared" si="229"/>
        <v/>
      </c>
      <c r="BF312" s="195" t="str">
        <f t="shared" si="230"/>
        <v/>
      </c>
      <c r="BG312" s="195" t="str">
        <f>IF(OR(BO312=リスト!$B$3,BO312=リスト!$B$5,BO312=""),"",0.6)</f>
        <v/>
      </c>
      <c r="BH312" s="201" t="str">
        <f>IF(OR(BO312=リスト!$B$3,BO312=リスト!$B$5,BO312=""),"",AG312)</f>
        <v/>
      </c>
      <c r="BI312" s="195" t="str">
        <f>IF(OR(BO312=リスト!$B$3,BO312=リスト!$B$5,BO312=""),"",AM312)</f>
        <v/>
      </c>
      <c r="BJ312" s="195" t="str">
        <f>IF(OR(BO312=リスト!$B$3,BO312=リスト!$B$5,BO312=""),"",AN312)</f>
        <v/>
      </c>
      <c r="BK312" s="202" t="str">
        <f>IFERROR(IF(BM312=リスト!$C$2,(1-3.142*(E312/(2*(E312+1)))^2)*(R312-(1-AG312*V312/(Z312+AG312*BG312*(W312-Z312)))*U312-(AN312+AM312)/(3.142*(Z312+AG312*BG312*(W312-Z312)))*(2/E312)^2)*100,(AW312*(BV312-BX312)*100)),"")</f>
        <v/>
      </c>
      <c r="BL312" s="202" t="str">
        <f>IFERROR(IF(BM312=リスト!$C$2,(1-3.142*(E312/(2*(E312+1)))^2)*(R312-(1-AG312*V312/(Z312+AG312*BG312*(W312-Z312)))*U312-(AN312+BF312+AM312)/(3.142*(Z312+AG312*BG312*(W312-Z312)))*(2/E312)^2)*100,(AW312*(BV312-BW312)*100)),"")</f>
        <v/>
      </c>
      <c r="BM312" s="193" t="str">
        <f>IF(OR(BO312=リスト!$B$3,BO312=リスト!$B$5),"",AU312)</f>
        <v/>
      </c>
      <c r="BN312" s="196" t="str">
        <f>IF(OR(BO312=リスト!$B$3,BO312=リスト!$B$5),"",AF312)</f>
        <v/>
      </c>
      <c r="BO312" s="193" t="str">
        <f t="shared" si="231"/>
        <v/>
      </c>
      <c r="BP312" s="193" t="str">
        <f>IF(OR(BO312=リスト!$B$3,BO312=リスト!$B$5,BO312=""),"",IF(許容浮上量+1&lt;=BK312,リスト!$F$2,リスト!$F$3))</f>
        <v/>
      </c>
      <c r="BQ312" s="202" t="str">
        <f>IF(OR(BO312=リスト!$B$3,BO312=リスト!$B$5,BO312=""),"",20)</f>
        <v/>
      </c>
      <c r="BR312" s="195" t="str">
        <f t="shared" si="232"/>
        <v/>
      </c>
      <c r="BS312" s="195" t="str">
        <f t="shared" si="233"/>
        <v/>
      </c>
      <c r="BT312" s="198" t="str">
        <f t="shared" si="234"/>
        <v/>
      </c>
      <c r="BU312" s="198" t="str">
        <f t="shared" si="235"/>
        <v/>
      </c>
      <c r="BV312" s="198" t="str">
        <f t="shared" si="200"/>
        <v/>
      </c>
      <c r="BW312" s="198" t="str">
        <f t="shared" si="201"/>
        <v/>
      </c>
      <c r="BX312" s="205" t="str">
        <f t="shared" si="202"/>
        <v/>
      </c>
      <c r="BY312" s="206" t="str">
        <f>IFERROR(IF(CC312=リスト!$C$2,(CH312-BZ312/(100*CG312))/CI312*CJ312-AN312-AM312,(CH312-BZ312/(100*AW312))/CI312*CJ312-AN312-AM312),"")</f>
        <v/>
      </c>
      <c r="BZ312" s="196" t="str">
        <f>IF(OR(CE312=リスト!$B$3,CE312=リスト!$B$5,CF312=リスト!$F$3,CE312=""),"",許容浮上量)</f>
        <v/>
      </c>
      <c r="CA312" s="198" t="str">
        <f>IF(OR(CE312=リスト!$B$3,CE312=リスト!$B$5,CF312=リスト!$F$3,CE312=""),"",CK312)</f>
        <v/>
      </c>
      <c r="CB312" s="196" t="str">
        <f t="shared" si="236"/>
        <v/>
      </c>
      <c r="CC312" s="193" t="str">
        <f>IF(OR(CE312=リスト!$B$3,CE312=リスト!$B$5,CF312=リスト!$F$3,CE312=""),"",BM312)</f>
        <v/>
      </c>
      <c r="CD312" s="196" t="str">
        <f>IF(OR(CE312=リスト!$B$3,CE312=リスト!$B$5,CF312=リスト!$F$3,CE312=""),"",AH312)</f>
        <v/>
      </c>
      <c r="CE312" s="193" t="str">
        <f t="shared" si="181"/>
        <v/>
      </c>
      <c r="CF312" s="193" t="str">
        <f t="shared" si="182"/>
        <v/>
      </c>
      <c r="CG312" s="198" t="str">
        <f t="shared" si="237"/>
        <v/>
      </c>
      <c r="CH312" s="198" t="str">
        <f t="shared" si="238"/>
        <v/>
      </c>
      <c r="CI312" s="198" t="str">
        <f t="shared" si="239"/>
        <v/>
      </c>
      <c r="CJ312" s="198" t="str">
        <f t="shared" si="207"/>
        <v/>
      </c>
      <c r="CK312" s="205" t="str">
        <f t="shared" si="240"/>
        <v/>
      </c>
      <c r="CL312" s="204" t="str">
        <f>IF(AND(CE312=リスト!$B$4,CF312=リスト!$F$2),リスト!$B$3,CE312)</f>
        <v/>
      </c>
      <c r="CM312" s="193" t="str">
        <f>IF(CL312=リスト!$B$3,"",IF(CL312=リスト!$B$5,"("&amp;リスト!$F$3&amp;")",CF312))</f>
        <v/>
      </c>
      <c r="CN312" s="196" t="str">
        <f>IF(CL312=リスト!$B$3,"",AF312)</f>
        <v/>
      </c>
      <c r="CO312" s="196" t="str">
        <f>IF(OR(CL312=リスト!$B$3,CL312=リスト!$B$5,CL312=リスト!$B$4),"",CD312)</f>
        <v/>
      </c>
      <c r="CP312" s="196" t="str">
        <f>IF(OR(CL312=リスト!$B$3,CL312=リスト!$B$5),"",IF(CB312&lt;40,40,CB312))</f>
        <v/>
      </c>
      <c r="CQ312" s="203" t="str">
        <f>IF(CL312=リスト!$B$5,リスト!$G$2,"")</f>
        <v/>
      </c>
    </row>
    <row r="313" spans="2:95" ht="26.25" customHeight="1">
      <c r="B313" s="257">
        <v>250</v>
      </c>
      <c r="C313" s="258"/>
      <c r="D313" s="259"/>
      <c r="E313" s="260"/>
      <c r="F313" s="260"/>
      <c r="G313" s="247" t="str">
        <f>IF(AE313=リスト!$C$2,"－",IF(AE313=リスト!$C$3,1.05,""))</f>
        <v/>
      </c>
      <c r="H313" s="260"/>
      <c r="I313" s="260"/>
      <c r="J313" s="260"/>
      <c r="K313" s="260"/>
      <c r="L313" s="260"/>
      <c r="M313" s="260"/>
      <c r="N313" s="260"/>
      <c r="O313" s="260"/>
      <c r="P313" s="260"/>
      <c r="Q313" s="260"/>
      <c r="R313" s="261">
        <f t="shared" si="209"/>
        <v>0</v>
      </c>
      <c r="S313" s="262" t="str">
        <f t="shared" si="210"/>
        <v/>
      </c>
      <c r="T313" s="262"/>
      <c r="U313" s="262"/>
      <c r="V313" s="259" t="str">
        <f t="shared" si="211"/>
        <v/>
      </c>
      <c r="W313" s="259" t="str">
        <f t="shared" si="212"/>
        <v/>
      </c>
      <c r="X313" s="259" t="str">
        <f t="shared" si="213"/>
        <v/>
      </c>
      <c r="Y313" s="259" t="str">
        <f t="shared" si="214"/>
        <v/>
      </c>
      <c r="Z313" s="249" t="str">
        <f t="shared" si="215"/>
        <v/>
      </c>
      <c r="AA313" s="250" t="str">
        <f t="shared" si="216"/>
        <v/>
      </c>
      <c r="AB313" s="250" t="str">
        <f t="shared" si="217"/>
        <v/>
      </c>
      <c r="AC313" s="251" t="str">
        <f t="shared" si="218"/>
        <v/>
      </c>
      <c r="AD313" s="252" t="str">
        <f>IF(OR(C313="",D313=""),"",IF(OR(10&lt;=S313,2.2&lt;F313),リスト!$B$3,IF(OR(D313=リスト!$A$2,F313&lt;0.9,S313&lt;=1.5),リスト!$B$4,リスト!$B$2)))</f>
        <v/>
      </c>
      <c r="AE313" s="263" t="str">
        <f>IF(OR(C313="",AD313=""),"",IF(N313="",リスト!$C$2,リスト!$C$3))</f>
        <v/>
      </c>
      <c r="AF313" s="254" t="str">
        <f>IF(OR(C313="",AD313=""),"",IF(D313&lt;=リスト!$A$5,リスト!$D$2,IF(D313=リスト!$A$6,リスト!$D$3,IF(D313=リスト!$A$7,リスト!$D$4,""))))</f>
        <v/>
      </c>
      <c r="AG313" s="255" t="str" cm="1">
        <f t="array" ref="AG313">IFERROR(INDEX(加味率リスト!$A$2:$J$25,MATCH(D313&amp;AF313,加味率リスト!$A$2:$A$25&amp;加味率リスト!$B$2:$B$25,0),10),"")</f>
        <v/>
      </c>
      <c r="AH313" s="264" t="str">
        <f>IF(S313="","",IF(S313&lt;3,リスト!$E$3,IF(S313&lt;5,リスト!$E$4,IF(S313&lt;7,リスト!$E$5,リスト!$E$6))))</f>
        <v/>
      </c>
      <c r="AI313" s="192" t="str">
        <f t="shared" si="178"/>
        <v/>
      </c>
      <c r="AJ313" s="193" t="str">
        <f t="shared" si="179"/>
        <v/>
      </c>
      <c r="AK313" s="141" t="str">
        <f t="shared" si="180"/>
        <v/>
      </c>
      <c r="AL313" s="194" t="str">
        <f>IFERROR(IF(AD313="","",IF(AE313=リスト!$C$2,"－",ROUND((3.142/4*E313^2*(N313+K313+J313+I313+H313)-3.142/4*(0.82^2*H313+(0.82^2+G313^2)/2*J313+G313^2*K313+(G313^2+E313^2)/2*N313))*(U313*V313+(R313-U313)*W313)/R313,2))),"")</f>
        <v/>
      </c>
      <c r="AM313" s="195" t="str">
        <f>IFERROR(IF(AD313="","",IF(AE313=リスト!$C$2,T313,T313+AL313)),"")</f>
        <v/>
      </c>
      <c r="AN313" s="195" t="str">
        <f>IFERROR(IF(AD313="","",IF(AE313=リスト!$C$2,3.142*E313*U313*AA313*V313*U313/2*TAN(X313/180*3.142),3.142*G313*U313*AA313*V313*U313/2*TAN(X313/180*3.142))),"")</f>
        <v/>
      </c>
      <c r="AO313" s="196" t="str">
        <f t="shared" si="219"/>
        <v/>
      </c>
      <c r="AP313" s="196" t="str">
        <f>IFERROR(IF(AE313=リスト!$C$2,(1-3.142*(E313/((E313+1)*2))^2)*(R313-(1-V313/(Z313+AC313*(W313-Z313)))*U313-(AN313+AM313)/(3.142*(Z313+AC313*(W313-Z313)))*(2/E313)^2)*100,AW313*(AX313-AY313)*100),"")</f>
        <v/>
      </c>
      <c r="AQ313" s="197" t="str">
        <f t="shared" si="220"/>
        <v/>
      </c>
      <c r="AR313" s="195" t="str">
        <f t="shared" si="221"/>
        <v/>
      </c>
      <c r="AS313" s="195" t="str">
        <f t="shared" si="222"/>
        <v/>
      </c>
      <c r="AT313" s="195" t="str">
        <f t="shared" si="223"/>
        <v/>
      </c>
      <c r="AU313" s="193" t="str">
        <f t="shared" si="224"/>
        <v/>
      </c>
      <c r="AV313" s="193" t="str">
        <f>IF(OR(AD313=リスト!$B$3,AD313=リスト!$B$5,許容浮上量&lt;AP313),AD313,リスト!$B$5)</f>
        <v/>
      </c>
      <c r="AW313" s="198" t="str">
        <f t="shared" si="225"/>
        <v/>
      </c>
      <c r="AX313" s="199" t="str">
        <f t="shared" si="226"/>
        <v/>
      </c>
      <c r="AY313" s="205" t="str">
        <f t="shared" si="227"/>
        <v/>
      </c>
      <c r="AZ313" s="204" t="str">
        <f>IF(OR(BO313=リスト!$B$3,BO313=リスト!$B$5,BO313=""),"","10^-2")</f>
        <v/>
      </c>
      <c r="BA313" s="200" t="str">
        <f>IF(OR(BO313=リスト!$B$3,BO313=リスト!$B$5,BO313=""),"",2)</f>
        <v/>
      </c>
      <c r="BB313" s="195" t="str">
        <f>IFERROR(IF(OR(BO313=リスト!$B$3,BO313=リスト!$B$5,BO313=""),"",V313*U313+(R313-U313)/2*(W313-Z313)),"")</f>
        <v/>
      </c>
      <c r="BC313" s="195" t="str">
        <f>IF(OR(BO313=リスト!$B$3,BO313=リスト!$B$5,BO313=""),"",40)</f>
        <v/>
      </c>
      <c r="BD313" s="195" t="str">
        <f t="shared" si="228"/>
        <v/>
      </c>
      <c r="BE313" s="195" t="str">
        <f t="shared" si="229"/>
        <v/>
      </c>
      <c r="BF313" s="195" t="str">
        <f t="shared" si="230"/>
        <v/>
      </c>
      <c r="BG313" s="195" t="str">
        <f>IF(OR(BO313=リスト!$B$3,BO313=リスト!$B$5,BO313=""),"",0.6)</f>
        <v/>
      </c>
      <c r="BH313" s="201" t="str">
        <f>IF(OR(BO313=リスト!$B$3,BO313=リスト!$B$5,BO313=""),"",AG313)</f>
        <v/>
      </c>
      <c r="BI313" s="195" t="str">
        <f>IF(OR(BO313=リスト!$B$3,BO313=リスト!$B$5,BO313=""),"",AM313)</f>
        <v/>
      </c>
      <c r="BJ313" s="195" t="str">
        <f>IF(OR(BO313=リスト!$B$3,BO313=リスト!$B$5,BO313=""),"",AN313)</f>
        <v/>
      </c>
      <c r="BK313" s="202" t="str">
        <f>IFERROR(IF(BM313=リスト!$C$2,(1-3.142*(E313/(2*(E313+1)))^2)*(R313-(1-AG313*V313/(Z313+AG313*BG313*(W313-Z313)))*U313-(AN313+AM313)/(3.142*(Z313+AG313*BG313*(W313-Z313)))*(2/E313)^2)*100,(AW313*(BV313-BX313)*100)),"")</f>
        <v/>
      </c>
      <c r="BL313" s="202" t="str">
        <f>IFERROR(IF(BM313=リスト!$C$2,(1-3.142*(E313/(2*(E313+1)))^2)*(R313-(1-AG313*V313/(Z313+AG313*BG313*(W313-Z313)))*U313-(AN313+BF313+AM313)/(3.142*(Z313+AG313*BG313*(W313-Z313)))*(2/E313)^2)*100,(AW313*(BV313-BW313)*100)),"")</f>
        <v/>
      </c>
      <c r="BM313" s="193" t="str">
        <f>IF(OR(BO313=リスト!$B$3,BO313=リスト!$B$5),"",AU313)</f>
        <v/>
      </c>
      <c r="BN313" s="196" t="str">
        <f>IF(OR(BO313=リスト!$B$3,BO313=リスト!$B$5),"",AF313)</f>
        <v/>
      </c>
      <c r="BO313" s="193" t="str">
        <f t="shared" si="231"/>
        <v/>
      </c>
      <c r="BP313" s="193" t="str">
        <f>IF(OR(BO313=リスト!$B$3,BO313=リスト!$B$5,BO313=""),"",IF(許容浮上量+1&lt;=BK313,リスト!$F$2,リスト!$F$3))</f>
        <v/>
      </c>
      <c r="BQ313" s="202" t="str">
        <f>IF(OR(BO313=リスト!$B$3,BO313=リスト!$B$5,BO313=""),"",20)</f>
        <v/>
      </c>
      <c r="BR313" s="195" t="str">
        <f t="shared" si="232"/>
        <v/>
      </c>
      <c r="BS313" s="195" t="str">
        <f t="shared" si="233"/>
        <v/>
      </c>
      <c r="BT313" s="198" t="str">
        <f t="shared" si="234"/>
        <v/>
      </c>
      <c r="BU313" s="198" t="str">
        <f t="shared" si="235"/>
        <v/>
      </c>
      <c r="BV313" s="198" t="str">
        <f t="shared" si="200"/>
        <v/>
      </c>
      <c r="BW313" s="198" t="str">
        <f t="shared" si="201"/>
        <v/>
      </c>
      <c r="BX313" s="205" t="str">
        <f t="shared" si="202"/>
        <v/>
      </c>
      <c r="BY313" s="206" t="str">
        <f>IFERROR(IF(CC313=リスト!$C$2,(CH313-BZ313/(100*CG313))/CI313*CJ313-AN313-AM313,(CH313-BZ313/(100*AW313))/CI313*CJ313-AN313-AM313),"")</f>
        <v/>
      </c>
      <c r="BZ313" s="196" t="str">
        <f>IF(OR(CE313=リスト!$B$3,CE313=リスト!$B$5,CF313=リスト!$F$3,CE313=""),"",許容浮上量)</f>
        <v/>
      </c>
      <c r="CA313" s="198" t="str">
        <f>IF(OR(CE313=リスト!$B$3,CE313=リスト!$B$5,CF313=リスト!$F$3,CE313=""),"",CK313)</f>
        <v/>
      </c>
      <c r="CB313" s="196" t="str">
        <f t="shared" si="236"/>
        <v/>
      </c>
      <c r="CC313" s="193" t="str">
        <f>IF(OR(CE313=リスト!$B$3,CE313=リスト!$B$5,CF313=リスト!$F$3,CE313=""),"",BM313)</f>
        <v/>
      </c>
      <c r="CD313" s="196" t="str">
        <f>IF(OR(CE313=リスト!$B$3,CE313=リスト!$B$5,CF313=リスト!$F$3,CE313=""),"",AH313)</f>
        <v/>
      </c>
      <c r="CE313" s="193" t="str">
        <f t="shared" si="181"/>
        <v/>
      </c>
      <c r="CF313" s="193" t="str">
        <f t="shared" si="182"/>
        <v/>
      </c>
      <c r="CG313" s="198" t="str">
        <f t="shared" si="237"/>
        <v/>
      </c>
      <c r="CH313" s="198" t="str">
        <f t="shared" si="238"/>
        <v/>
      </c>
      <c r="CI313" s="198" t="str">
        <f t="shared" si="239"/>
        <v/>
      </c>
      <c r="CJ313" s="198" t="str">
        <f t="shared" si="207"/>
        <v/>
      </c>
      <c r="CK313" s="205" t="str">
        <f t="shared" si="240"/>
        <v/>
      </c>
      <c r="CL313" s="204" t="str">
        <f>IF(AND(CE313=リスト!$B$4,CF313=リスト!$F$2),リスト!$B$3,CE313)</f>
        <v/>
      </c>
      <c r="CM313" s="193" t="str">
        <f>IF(CL313=リスト!$B$3,"",IF(CL313=リスト!$B$5,"("&amp;リスト!$F$3&amp;")",CF313))</f>
        <v/>
      </c>
      <c r="CN313" s="196" t="str">
        <f>IF(CL313=リスト!$B$3,"",AF313)</f>
        <v/>
      </c>
      <c r="CO313" s="196" t="str">
        <f>IF(OR(CL313=リスト!$B$3,CL313=リスト!$B$5,CL313=リスト!$B$4),"",CD313)</f>
        <v/>
      </c>
      <c r="CP313" s="196" t="str">
        <f>IF(OR(CL313=リスト!$B$3,CL313=リスト!$B$5),"",IF(CB313&lt;40,40,CB313))</f>
        <v/>
      </c>
      <c r="CQ313" s="203" t="str">
        <f>IF(CL313=リスト!$B$5,リスト!$G$2,"")</f>
        <v/>
      </c>
    </row>
    <row r="314" spans="2:95" ht="26.25" customHeight="1">
      <c r="B314" s="243">
        <v>251</v>
      </c>
      <c r="C314" s="244"/>
      <c r="D314" s="245"/>
      <c r="E314" s="246"/>
      <c r="F314" s="246"/>
      <c r="G314" s="247" t="str">
        <f>IF(AE314=リスト!$C$2,"－",IF(AE314=リスト!$C$3,1.05,""))</f>
        <v/>
      </c>
      <c r="H314" s="246"/>
      <c r="I314" s="246"/>
      <c r="J314" s="246"/>
      <c r="K314" s="246"/>
      <c r="L314" s="246"/>
      <c r="M314" s="246"/>
      <c r="N314" s="246"/>
      <c r="O314" s="246"/>
      <c r="P314" s="246"/>
      <c r="Q314" s="246"/>
      <c r="R314" s="248">
        <f t="shared" si="209"/>
        <v>0</v>
      </c>
      <c r="S314" s="247" t="str">
        <f t="shared" si="210"/>
        <v/>
      </c>
      <c r="T314" s="247"/>
      <c r="U314" s="247"/>
      <c r="V314" s="245" t="str">
        <f t="shared" si="211"/>
        <v/>
      </c>
      <c r="W314" s="245" t="str">
        <f t="shared" si="212"/>
        <v/>
      </c>
      <c r="X314" s="245" t="str">
        <f t="shared" si="213"/>
        <v/>
      </c>
      <c r="Y314" s="245" t="str">
        <f t="shared" si="214"/>
        <v/>
      </c>
      <c r="Z314" s="249" t="str">
        <f t="shared" si="215"/>
        <v/>
      </c>
      <c r="AA314" s="250" t="str">
        <f t="shared" si="216"/>
        <v/>
      </c>
      <c r="AB314" s="250" t="str">
        <f t="shared" si="217"/>
        <v/>
      </c>
      <c r="AC314" s="251" t="str">
        <f t="shared" si="218"/>
        <v/>
      </c>
      <c r="AD314" s="252" t="str">
        <f>IF(OR(C314="",D314=""),"",IF(OR(10&lt;=S314,2.2&lt;F314),リスト!$B$3,IF(OR(D314=リスト!$A$2,F314&lt;0.9,S314&lt;=1.5),リスト!$B$4,リスト!$B$2)))</f>
        <v/>
      </c>
      <c r="AE314" s="253" t="str">
        <f>IF(OR(C314="",AD314=""),"",IF(N314="",リスト!$C$2,リスト!$C$3))</f>
        <v/>
      </c>
      <c r="AF314" s="254" t="str">
        <f>IF(OR(C314="",AD314=""),"",IF(D314&lt;=リスト!$A$5,リスト!$D$2,IF(D314=リスト!$A$6,リスト!$D$3,IF(D314=リスト!$A$7,リスト!$D$4,""))))</f>
        <v/>
      </c>
      <c r="AG314" s="255" t="str" cm="1">
        <f t="array" ref="AG314">IFERROR(INDEX(加味率リスト!$A$2:$J$25,MATCH(D314&amp;AF314,加味率リスト!$A$2:$A$25&amp;加味率リスト!$B$2:$B$25,0),10),"")</f>
        <v/>
      </c>
      <c r="AH314" s="256" t="str">
        <f>IF(S314="","",IF(S314&lt;3,リスト!$E$3,IF(S314&lt;5,リスト!$E$4,IF(S314&lt;7,リスト!$E$5,リスト!$E$6))))</f>
        <v/>
      </c>
      <c r="AI314" s="192" t="str">
        <f t="shared" si="178"/>
        <v/>
      </c>
      <c r="AJ314" s="193" t="str">
        <f t="shared" si="179"/>
        <v/>
      </c>
      <c r="AK314" s="141" t="str">
        <f t="shared" si="180"/>
        <v/>
      </c>
      <c r="AL314" s="194" t="str">
        <f>IFERROR(IF(AD314="","",IF(AE314=リスト!$C$2,"－",ROUND((3.142/4*E314^2*(N314+K314+J314+I314+H314)-3.142/4*(0.82^2*H314+(0.82^2+G314^2)/2*J314+G314^2*K314+(G314^2+E314^2)/2*N314))*(U314*V314+(R314-U314)*W314)/R314,2))),"")</f>
        <v/>
      </c>
      <c r="AM314" s="195" t="str">
        <f>IFERROR(IF(AD314="","",IF(AE314=リスト!$C$2,T314,T314+AL314)),"")</f>
        <v/>
      </c>
      <c r="AN314" s="195" t="str">
        <f>IFERROR(IF(AD314="","",IF(AE314=リスト!$C$2,3.142*E314*U314*AA314*V314*U314/2*TAN(X314/180*3.142),3.142*G314*U314*AA314*V314*U314/2*TAN(X314/180*3.142))),"")</f>
        <v/>
      </c>
      <c r="AO314" s="196" t="str">
        <f t="shared" si="219"/>
        <v/>
      </c>
      <c r="AP314" s="196" t="str">
        <f>IFERROR(IF(AE314=リスト!$C$2,(1-3.142*(E314/((E314+1)*2))^2)*(R314-(1-V314/(Z314+AC314*(W314-Z314)))*U314-(AN314+AM314)/(3.142*(Z314+AC314*(W314-Z314)))*(2/E314)^2)*100,AW314*(AX314-AY314)*100),"")</f>
        <v/>
      </c>
      <c r="AQ314" s="197" t="str">
        <f t="shared" si="220"/>
        <v/>
      </c>
      <c r="AR314" s="195" t="str">
        <f t="shared" si="221"/>
        <v/>
      </c>
      <c r="AS314" s="195" t="str">
        <f t="shared" si="222"/>
        <v/>
      </c>
      <c r="AT314" s="195" t="str">
        <f t="shared" si="223"/>
        <v/>
      </c>
      <c r="AU314" s="193" t="str">
        <f t="shared" si="224"/>
        <v/>
      </c>
      <c r="AV314" s="193" t="str">
        <f>IF(OR(AD314=リスト!$B$3,AD314=リスト!$B$5,許容浮上量&lt;AP314),AD314,リスト!$B$5)</f>
        <v/>
      </c>
      <c r="AW314" s="198" t="str">
        <f t="shared" si="225"/>
        <v/>
      </c>
      <c r="AX314" s="199" t="str">
        <f t="shared" si="226"/>
        <v/>
      </c>
      <c r="AY314" s="205" t="str">
        <f t="shared" si="227"/>
        <v/>
      </c>
      <c r="AZ314" s="204" t="str">
        <f>IF(OR(BO314=リスト!$B$3,BO314=リスト!$B$5,BO314=""),"","10^-2")</f>
        <v/>
      </c>
      <c r="BA314" s="200" t="str">
        <f>IF(OR(BO314=リスト!$B$3,BO314=リスト!$B$5,BO314=""),"",2)</f>
        <v/>
      </c>
      <c r="BB314" s="195" t="str">
        <f>IFERROR(IF(OR(BO314=リスト!$B$3,BO314=リスト!$B$5,BO314=""),"",V314*U314+(R314-U314)/2*(W314-Z314)),"")</f>
        <v/>
      </c>
      <c r="BC314" s="195" t="str">
        <f>IF(OR(BO314=リスト!$B$3,BO314=リスト!$B$5,BO314=""),"",40)</f>
        <v/>
      </c>
      <c r="BD314" s="195" t="str">
        <f t="shared" si="228"/>
        <v/>
      </c>
      <c r="BE314" s="195" t="str">
        <f t="shared" si="229"/>
        <v/>
      </c>
      <c r="BF314" s="195" t="str">
        <f t="shared" si="230"/>
        <v/>
      </c>
      <c r="BG314" s="195" t="str">
        <f>IF(OR(BO314=リスト!$B$3,BO314=リスト!$B$5,BO314=""),"",0.6)</f>
        <v/>
      </c>
      <c r="BH314" s="201" t="str">
        <f>IF(OR(BO314=リスト!$B$3,BO314=リスト!$B$5,BO314=""),"",AG314)</f>
        <v/>
      </c>
      <c r="BI314" s="195" t="str">
        <f>IF(OR(BO314=リスト!$B$3,BO314=リスト!$B$5,BO314=""),"",AM314)</f>
        <v/>
      </c>
      <c r="BJ314" s="195" t="str">
        <f>IF(OR(BO314=リスト!$B$3,BO314=リスト!$B$5,BO314=""),"",AN314)</f>
        <v/>
      </c>
      <c r="BK314" s="202" t="str">
        <f>IFERROR(IF(BM314=リスト!$C$2,(1-3.142*(E314/(2*(E314+1)))^2)*(R314-(1-AG314*V314/(Z314+AG314*BG314*(W314-Z314)))*U314-(AN314+AM314)/(3.142*(Z314+AG314*BG314*(W314-Z314)))*(2/E314)^2)*100,(AW314*(BV314-BX314)*100)),"")</f>
        <v/>
      </c>
      <c r="BL314" s="202" t="str">
        <f>IFERROR(IF(BM314=リスト!$C$2,(1-3.142*(E314/(2*(E314+1)))^2)*(R314-(1-AG314*V314/(Z314+AG314*BG314*(W314-Z314)))*U314-(AN314+BF314+AM314)/(3.142*(Z314+AG314*BG314*(W314-Z314)))*(2/E314)^2)*100,(AW314*(BV314-BW314)*100)),"")</f>
        <v/>
      </c>
      <c r="BM314" s="193" t="str">
        <f>IF(OR(BO314=リスト!$B$3,BO314=リスト!$B$5),"",AU314)</f>
        <v/>
      </c>
      <c r="BN314" s="196" t="str">
        <f>IF(OR(BO314=リスト!$B$3,BO314=リスト!$B$5),"",AF314)</f>
        <v/>
      </c>
      <c r="BO314" s="193" t="str">
        <f t="shared" si="231"/>
        <v/>
      </c>
      <c r="BP314" s="193" t="str">
        <f>IF(OR(BO314=リスト!$B$3,BO314=リスト!$B$5,BO314=""),"",IF(許容浮上量+1&lt;=BK314,リスト!$F$2,リスト!$F$3))</f>
        <v/>
      </c>
      <c r="BQ314" s="202" t="str">
        <f>IF(OR(BO314=リスト!$B$3,BO314=リスト!$B$5,BO314=""),"",20)</f>
        <v/>
      </c>
      <c r="BR314" s="195" t="str">
        <f t="shared" si="232"/>
        <v/>
      </c>
      <c r="BS314" s="195" t="str">
        <f t="shared" si="233"/>
        <v/>
      </c>
      <c r="BT314" s="198" t="str">
        <f t="shared" si="234"/>
        <v/>
      </c>
      <c r="BU314" s="198" t="str">
        <f t="shared" si="235"/>
        <v/>
      </c>
      <c r="BV314" s="198" t="str">
        <f t="shared" si="200"/>
        <v/>
      </c>
      <c r="BW314" s="198" t="str">
        <f t="shared" si="201"/>
        <v/>
      </c>
      <c r="BX314" s="205" t="str">
        <f t="shared" si="202"/>
        <v/>
      </c>
      <c r="BY314" s="206" t="str">
        <f>IFERROR(IF(CC314=リスト!$C$2,(CH314-BZ314/(100*CG314))/CI314*CJ314-AN314-AM314,(CH314-BZ314/(100*AW314))/CI314*CJ314-AN314-AM314),"")</f>
        <v/>
      </c>
      <c r="BZ314" s="196" t="str">
        <f>IF(OR(CE314=リスト!$B$3,CE314=リスト!$B$5,CF314=リスト!$F$3,CE314=""),"",許容浮上量)</f>
        <v/>
      </c>
      <c r="CA314" s="198" t="str">
        <f>IF(OR(CE314=リスト!$B$3,CE314=リスト!$B$5,CF314=リスト!$F$3,CE314=""),"",CK314)</f>
        <v/>
      </c>
      <c r="CB314" s="196" t="str">
        <f t="shared" si="236"/>
        <v/>
      </c>
      <c r="CC314" s="193" t="str">
        <f>IF(OR(CE314=リスト!$B$3,CE314=リスト!$B$5,CF314=リスト!$F$3,CE314=""),"",BM314)</f>
        <v/>
      </c>
      <c r="CD314" s="196" t="str">
        <f>IF(OR(CE314=リスト!$B$3,CE314=リスト!$B$5,CF314=リスト!$F$3,CE314=""),"",AH314)</f>
        <v/>
      </c>
      <c r="CE314" s="193" t="str">
        <f t="shared" si="181"/>
        <v/>
      </c>
      <c r="CF314" s="193" t="str">
        <f t="shared" si="182"/>
        <v/>
      </c>
      <c r="CG314" s="198" t="str">
        <f t="shared" si="237"/>
        <v/>
      </c>
      <c r="CH314" s="198" t="str">
        <f t="shared" si="238"/>
        <v/>
      </c>
      <c r="CI314" s="198" t="str">
        <f t="shared" si="239"/>
        <v/>
      </c>
      <c r="CJ314" s="198" t="str">
        <f t="shared" si="207"/>
        <v/>
      </c>
      <c r="CK314" s="205" t="str">
        <f t="shared" si="240"/>
        <v/>
      </c>
      <c r="CL314" s="204" t="str">
        <f>IF(AND(CE314=リスト!$B$4,CF314=リスト!$F$2),リスト!$B$3,CE314)</f>
        <v/>
      </c>
      <c r="CM314" s="193" t="str">
        <f>IF(CL314=リスト!$B$3,"",IF(CL314=リスト!$B$5,"("&amp;リスト!$F$3&amp;")",CF314))</f>
        <v/>
      </c>
      <c r="CN314" s="196" t="str">
        <f>IF(CL314=リスト!$B$3,"",AF314)</f>
        <v/>
      </c>
      <c r="CO314" s="196" t="str">
        <f>IF(OR(CL314=リスト!$B$3,CL314=リスト!$B$5,CL314=リスト!$B$4),"",CD314)</f>
        <v/>
      </c>
      <c r="CP314" s="196" t="str">
        <f>IF(OR(CL314=リスト!$B$3,CL314=リスト!$B$5),"",IF(CB314&lt;40,40,CB314))</f>
        <v/>
      </c>
      <c r="CQ314" s="203" t="str">
        <f>IF(CL314=リスト!$B$5,リスト!$G$2,"")</f>
        <v/>
      </c>
    </row>
    <row r="315" spans="2:95" ht="26.25" customHeight="1">
      <c r="B315" s="257">
        <v>252</v>
      </c>
      <c r="C315" s="258"/>
      <c r="D315" s="259"/>
      <c r="E315" s="260"/>
      <c r="F315" s="260"/>
      <c r="G315" s="247" t="str">
        <f>IF(AE315=リスト!$C$2,"－",IF(AE315=リスト!$C$3,1.05,""))</f>
        <v/>
      </c>
      <c r="H315" s="260"/>
      <c r="I315" s="260"/>
      <c r="J315" s="260"/>
      <c r="K315" s="260"/>
      <c r="L315" s="260"/>
      <c r="M315" s="260"/>
      <c r="N315" s="260"/>
      <c r="O315" s="260"/>
      <c r="P315" s="260"/>
      <c r="Q315" s="260"/>
      <c r="R315" s="261">
        <f t="shared" si="209"/>
        <v>0</v>
      </c>
      <c r="S315" s="262" t="str">
        <f t="shared" si="210"/>
        <v/>
      </c>
      <c r="T315" s="262"/>
      <c r="U315" s="262"/>
      <c r="V315" s="259" t="str">
        <f t="shared" si="211"/>
        <v/>
      </c>
      <c r="W315" s="259" t="str">
        <f t="shared" si="212"/>
        <v/>
      </c>
      <c r="X315" s="259" t="str">
        <f t="shared" si="213"/>
        <v/>
      </c>
      <c r="Y315" s="259" t="str">
        <f t="shared" si="214"/>
        <v/>
      </c>
      <c r="Z315" s="249" t="str">
        <f t="shared" si="215"/>
        <v/>
      </c>
      <c r="AA315" s="250" t="str">
        <f t="shared" si="216"/>
        <v/>
      </c>
      <c r="AB315" s="250" t="str">
        <f t="shared" si="217"/>
        <v/>
      </c>
      <c r="AC315" s="251" t="str">
        <f t="shared" si="218"/>
        <v/>
      </c>
      <c r="AD315" s="252" t="str">
        <f>IF(OR(C315="",D315=""),"",IF(OR(10&lt;=S315,2.2&lt;F315),リスト!$B$3,IF(OR(D315=リスト!$A$2,F315&lt;0.9,S315&lt;=1.5),リスト!$B$4,リスト!$B$2)))</f>
        <v/>
      </c>
      <c r="AE315" s="263" t="str">
        <f>IF(OR(C315="",AD315=""),"",IF(N315="",リスト!$C$2,リスト!$C$3))</f>
        <v/>
      </c>
      <c r="AF315" s="254" t="str">
        <f>IF(OR(C315="",AD315=""),"",IF(D315&lt;=リスト!$A$5,リスト!$D$2,IF(D315=リスト!$A$6,リスト!$D$3,IF(D315=リスト!$A$7,リスト!$D$4,""))))</f>
        <v/>
      </c>
      <c r="AG315" s="255" t="str" cm="1">
        <f t="array" ref="AG315">IFERROR(INDEX(加味率リスト!$A$2:$J$25,MATCH(D315&amp;AF315,加味率リスト!$A$2:$A$25&amp;加味率リスト!$B$2:$B$25,0),10),"")</f>
        <v/>
      </c>
      <c r="AH315" s="264" t="str">
        <f>IF(S315="","",IF(S315&lt;3,リスト!$E$3,IF(S315&lt;5,リスト!$E$4,IF(S315&lt;7,リスト!$E$5,リスト!$E$6))))</f>
        <v/>
      </c>
      <c r="AI315" s="192" t="str">
        <f t="shared" si="178"/>
        <v/>
      </c>
      <c r="AJ315" s="193" t="str">
        <f t="shared" si="179"/>
        <v/>
      </c>
      <c r="AK315" s="141" t="str">
        <f t="shared" si="180"/>
        <v/>
      </c>
      <c r="AL315" s="194" t="str">
        <f>IFERROR(IF(AD315="","",IF(AE315=リスト!$C$2,"－",ROUND((3.142/4*E315^2*(N315+K315+J315+I315+H315)-3.142/4*(0.82^2*H315+(0.82^2+G315^2)/2*J315+G315^2*K315+(G315^2+E315^2)/2*N315))*(U315*V315+(R315-U315)*W315)/R315,2))),"")</f>
        <v/>
      </c>
      <c r="AM315" s="195" t="str">
        <f>IFERROR(IF(AD315="","",IF(AE315=リスト!$C$2,T315,T315+AL315)),"")</f>
        <v/>
      </c>
      <c r="AN315" s="195" t="str">
        <f>IFERROR(IF(AD315="","",IF(AE315=リスト!$C$2,3.142*E315*U315*AA315*V315*U315/2*TAN(X315/180*3.142),3.142*G315*U315*AA315*V315*U315/2*TAN(X315/180*3.142))),"")</f>
        <v/>
      </c>
      <c r="AO315" s="196" t="str">
        <f t="shared" si="219"/>
        <v/>
      </c>
      <c r="AP315" s="196" t="str">
        <f>IFERROR(IF(AE315=リスト!$C$2,(1-3.142*(E315/((E315+1)*2))^2)*(R315-(1-V315/(Z315+AC315*(W315-Z315)))*U315-(AN315+AM315)/(3.142*(Z315+AC315*(W315-Z315)))*(2/E315)^2)*100,AW315*(AX315-AY315)*100),"")</f>
        <v/>
      </c>
      <c r="AQ315" s="197" t="str">
        <f t="shared" si="220"/>
        <v/>
      </c>
      <c r="AR315" s="195" t="str">
        <f t="shared" si="221"/>
        <v/>
      </c>
      <c r="AS315" s="195" t="str">
        <f t="shared" si="222"/>
        <v/>
      </c>
      <c r="AT315" s="195" t="str">
        <f t="shared" si="223"/>
        <v/>
      </c>
      <c r="AU315" s="193" t="str">
        <f t="shared" si="224"/>
        <v/>
      </c>
      <c r="AV315" s="193" t="str">
        <f>IF(OR(AD315=リスト!$B$3,AD315=リスト!$B$5,許容浮上量&lt;AP315),AD315,リスト!$B$5)</f>
        <v/>
      </c>
      <c r="AW315" s="198" t="str">
        <f t="shared" si="225"/>
        <v/>
      </c>
      <c r="AX315" s="199" t="str">
        <f t="shared" si="226"/>
        <v/>
      </c>
      <c r="AY315" s="205" t="str">
        <f t="shared" si="227"/>
        <v/>
      </c>
      <c r="AZ315" s="204" t="str">
        <f>IF(OR(BO315=リスト!$B$3,BO315=リスト!$B$5,BO315=""),"","10^-2")</f>
        <v/>
      </c>
      <c r="BA315" s="200" t="str">
        <f>IF(OR(BO315=リスト!$B$3,BO315=リスト!$B$5,BO315=""),"",2)</f>
        <v/>
      </c>
      <c r="BB315" s="195" t="str">
        <f>IFERROR(IF(OR(BO315=リスト!$B$3,BO315=リスト!$B$5,BO315=""),"",V315*U315+(R315-U315)/2*(W315-Z315)),"")</f>
        <v/>
      </c>
      <c r="BC315" s="195" t="str">
        <f>IF(OR(BO315=リスト!$B$3,BO315=リスト!$B$5,BO315=""),"",40)</f>
        <v/>
      </c>
      <c r="BD315" s="195" t="str">
        <f t="shared" si="228"/>
        <v/>
      </c>
      <c r="BE315" s="195" t="str">
        <f t="shared" si="229"/>
        <v/>
      </c>
      <c r="BF315" s="195" t="str">
        <f t="shared" si="230"/>
        <v/>
      </c>
      <c r="BG315" s="195" t="str">
        <f>IF(OR(BO315=リスト!$B$3,BO315=リスト!$B$5,BO315=""),"",0.6)</f>
        <v/>
      </c>
      <c r="BH315" s="201" t="str">
        <f>IF(OR(BO315=リスト!$B$3,BO315=リスト!$B$5,BO315=""),"",AG315)</f>
        <v/>
      </c>
      <c r="BI315" s="195" t="str">
        <f>IF(OR(BO315=リスト!$B$3,BO315=リスト!$B$5,BO315=""),"",AM315)</f>
        <v/>
      </c>
      <c r="BJ315" s="195" t="str">
        <f>IF(OR(BO315=リスト!$B$3,BO315=リスト!$B$5,BO315=""),"",AN315)</f>
        <v/>
      </c>
      <c r="BK315" s="202" t="str">
        <f>IFERROR(IF(BM315=リスト!$C$2,(1-3.142*(E315/(2*(E315+1)))^2)*(R315-(1-AG315*V315/(Z315+AG315*BG315*(W315-Z315)))*U315-(AN315+AM315)/(3.142*(Z315+AG315*BG315*(W315-Z315)))*(2/E315)^2)*100,(AW315*(BV315-BX315)*100)),"")</f>
        <v/>
      </c>
      <c r="BL315" s="202" t="str">
        <f>IFERROR(IF(BM315=リスト!$C$2,(1-3.142*(E315/(2*(E315+1)))^2)*(R315-(1-AG315*V315/(Z315+AG315*BG315*(W315-Z315)))*U315-(AN315+BF315+AM315)/(3.142*(Z315+AG315*BG315*(W315-Z315)))*(2/E315)^2)*100,(AW315*(BV315-BW315)*100)),"")</f>
        <v/>
      </c>
      <c r="BM315" s="193" t="str">
        <f>IF(OR(BO315=リスト!$B$3,BO315=リスト!$B$5),"",AU315)</f>
        <v/>
      </c>
      <c r="BN315" s="196" t="str">
        <f>IF(OR(BO315=リスト!$B$3,BO315=リスト!$B$5),"",AF315)</f>
        <v/>
      </c>
      <c r="BO315" s="193" t="str">
        <f t="shared" si="231"/>
        <v/>
      </c>
      <c r="BP315" s="193" t="str">
        <f>IF(OR(BO315=リスト!$B$3,BO315=リスト!$B$5,BO315=""),"",IF(許容浮上量+1&lt;=BK315,リスト!$F$2,リスト!$F$3))</f>
        <v/>
      </c>
      <c r="BQ315" s="202" t="str">
        <f>IF(OR(BO315=リスト!$B$3,BO315=リスト!$B$5,BO315=""),"",20)</f>
        <v/>
      </c>
      <c r="BR315" s="195" t="str">
        <f t="shared" si="232"/>
        <v/>
      </c>
      <c r="BS315" s="195" t="str">
        <f t="shared" si="233"/>
        <v/>
      </c>
      <c r="BT315" s="198" t="str">
        <f t="shared" si="234"/>
        <v/>
      </c>
      <c r="BU315" s="198" t="str">
        <f t="shared" si="235"/>
        <v/>
      </c>
      <c r="BV315" s="198" t="str">
        <f t="shared" si="200"/>
        <v/>
      </c>
      <c r="BW315" s="198" t="str">
        <f t="shared" si="201"/>
        <v/>
      </c>
      <c r="BX315" s="205" t="str">
        <f t="shared" si="202"/>
        <v/>
      </c>
      <c r="BY315" s="206" t="str">
        <f>IFERROR(IF(CC315=リスト!$C$2,(CH315-BZ315/(100*CG315))/CI315*CJ315-AN315-AM315,(CH315-BZ315/(100*AW315))/CI315*CJ315-AN315-AM315),"")</f>
        <v/>
      </c>
      <c r="BZ315" s="196" t="str">
        <f>IF(OR(CE315=リスト!$B$3,CE315=リスト!$B$5,CF315=リスト!$F$3,CE315=""),"",許容浮上量)</f>
        <v/>
      </c>
      <c r="CA315" s="198" t="str">
        <f>IF(OR(CE315=リスト!$B$3,CE315=リスト!$B$5,CF315=リスト!$F$3,CE315=""),"",CK315)</f>
        <v/>
      </c>
      <c r="CB315" s="196" t="str">
        <f t="shared" si="236"/>
        <v/>
      </c>
      <c r="CC315" s="193" t="str">
        <f>IF(OR(CE315=リスト!$B$3,CE315=リスト!$B$5,CF315=リスト!$F$3,CE315=""),"",BM315)</f>
        <v/>
      </c>
      <c r="CD315" s="196" t="str">
        <f>IF(OR(CE315=リスト!$B$3,CE315=リスト!$B$5,CF315=リスト!$F$3,CE315=""),"",AH315)</f>
        <v/>
      </c>
      <c r="CE315" s="193" t="str">
        <f t="shared" si="181"/>
        <v/>
      </c>
      <c r="CF315" s="193" t="str">
        <f t="shared" si="182"/>
        <v/>
      </c>
      <c r="CG315" s="198" t="str">
        <f t="shared" si="237"/>
        <v/>
      </c>
      <c r="CH315" s="198" t="str">
        <f t="shared" si="238"/>
        <v/>
      </c>
      <c r="CI315" s="198" t="str">
        <f t="shared" si="239"/>
        <v/>
      </c>
      <c r="CJ315" s="198" t="str">
        <f t="shared" si="207"/>
        <v/>
      </c>
      <c r="CK315" s="205" t="str">
        <f t="shared" si="240"/>
        <v/>
      </c>
      <c r="CL315" s="204" t="str">
        <f>IF(AND(CE315=リスト!$B$4,CF315=リスト!$F$2),リスト!$B$3,CE315)</f>
        <v/>
      </c>
      <c r="CM315" s="193" t="str">
        <f>IF(CL315=リスト!$B$3,"",IF(CL315=リスト!$B$5,"("&amp;リスト!$F$3&amp;")",CF315))</f>
        <v/>
      </c>
      <c r="CN315" s="196" t="str">
        <f>IF(CL315=リスト!$B$3,"",AF315)</f>
        <v/>
      </c>
      <c r="CO315" s="196" t="str">
        <f>IF(OR(CL315=リスト!$B$3,CL315=リスト!$B$5,CL315=リスト!$B$4),"",CD315)</f>
        <v/>
      </c>
      <c r="CP315" s="196" t="str">
        <f>IF(OR(CL315=リスト!$B$3,CL315=リスト!$B$5),"",IF(CB315&lt;40,40,CB315))</f>
        <v/>
      </c>
      <c r="CQ315" s="203" t="str">
        <f>IF(CL315=リスト!$B$5,リスト!$G$2,"")</f>
        <v/>
      </c>
    </row>
    <row r="316" spans="2:95" ht="26.25" customHeight="1">
      <c r="B316" s="243">
        <v>253</v>
      </c>
      <c r="C316" s="244"/>
      <c r="D316" s="245"/>
      <c r="E316" s="246"/>
      <c r="F316" s="246"/>
      <c r="G316" s="247" t="str">
        <f>IF(AE316=リスト!$C$2,"－",IF(AE316=リスト!$C$3,1.05,""))</f>
        <v/>
      </c>
      <c r="H316" s="246"/>
      <c r="I316" s="246"/>
      <c r="J316" s="246"/>
      <c r="K316" s="246"/>
      <c r="L316" s="246"/>
      <c r="M316" s="246"/>
      <c r="N316" s="246"/>
      <c r="O316" s="246"/>
      <c r="P316" s="246"/>
      <c r="Q316" s="246"/>
      <c r="R316" s="248">
        <f t="shared" si="209"/>
        <v>0</v>
      </c>
      <c r="S316" s="247" t="str">
        <f t="shared" si="210"/>
        <v/>
      </c>
      <c r="T316" s="247"/>
      <c r="U316" s="247"/>
      <c r="V316" s="245" t="str">
        <f t="shared" si="211"/>
        <v/>
      </c>
      <c r="W316" s="245" t="str">
        <f t="shared" si="212"/>
        <v/>
      </c>
      <c r="X316" s="245" t="str">
        <f t="shared" si="213"/>
        <v/>
      </c>
      <c r="Y316" s="245" t="str">
        <f t="shared" si="214"/>
        <v/>
      </c>
      <c r="Z316" s="249" t="str">
        <f t="shared" si="215"/>
        <v/>
      </c>
      <c r="AA316" s="250" t="str">
        <f t="shared" si="216"/>
        <v/>
      </c>
      <c r="AB316" s="250" t="str">
        <f t="shared" si="217"/>
        <v/>
      </c>
      <c r="AC316" s="251" t="str">
        <f t="shared" si="218"/>
        <v/>
      </c>
      <c r="AD316" s="252" t="str">
        <f>IF(OR(C316="",D316=""),"",IF(OR(10&lt;=S316,2.2&lt;F316),リスト!$B$3,IF(OR(D316=リスト!$A$2,F316&lt;0.9,S316&lt;=1.5),リスト!$B$4,リスト!$B$2)))</f>
        <v/>
      </c>
      <c r="AE316" s="253" t="str">
        <f>IF(OR(C316="",AD316=""),"",IF(N316="",リスト!$C$2,リスト!$C$3))</f>
        <v/>
      </c>
      <c r="AF316" s="254" t="str">
        <f>IF(OR(C316="",AD316=""),"",IF(D316&lt;=リスト!$A$5,リスト!$D$2,IF(D316=リスト!$A$6,リスト!$D$3,IF(D316=リスト!$A$7,リスト!$D$4,""))))</f>
        <v/>
      </c>
      <c r="AG316" s="255" t="str" cm="1">
        <f t="array" ref="AG316">IFERROR(INDEX(加味率リスト!$A$2:$J$25,MATCH(D316&amp;AF316,加味率リスト!$A$2:$A$25&amp;加味率リスト!$B$2:$B$25,0),10),"")</f>
        <v/>
      </c>
      <c r="AH316" s="256" t="str">
        <f>IF(S316="","",IF(S316&lt;3,リスト!$E$3,IF(S316&lt;5,リスト!$E$4,IF(S316&lt;7,リスト!$E$5,リスト!$E$6))))</f>
        <v/>
      </c>
      <c r="AI316" s="192" t="str">
        <f t="shared" si="178"/>
        <v/>
      </c>
      <c r="AJ316" s="193" t="str">
        <f t="shared" si="179"/>
        <v/>
      </c>
      <c r="AK316" s="141" t="str">
        <f t="shared" si="180"/>
        <v/>
      </c>
      <c r="AL316" s="194" t="str">
        <f>IFERROR(IF(AD316="","",IF(AE316=リスト!$C$2,"－",ROUND((3.142/4*E316^2*(N316+K316+J316+I316+H316)-3.142/4*(0.82^2*H316+(0.82^2+G316^2)/2*J316+G316^2*K316+(G316^2+E316^2)/2*N316))*(U316*V316+(R316-U316)*W316)/R316,2))),"")</f>
        <v/>
      </c>
      <c r="AM316" s="195" t="str">
        <f>IFERROR(IF(AD316="","",IF(AE316=リスト!$C$2,T316,T316+AL316)),"")</f>
        <v/>
      </c>
      <c r="AN316" s="195" t="str">
        <f>IFERROR(IF(AD316="","",IF(AE316=リスト!$C$2,3.142*E316*U316*AA316*V316*U316/2*TAN(X316/180*3.142),3.142*G316*U316*AA316*V316*U316/2*TAN(X316/180*3.142))),"")</f>
        <v/>
      </c>
      <c r="AO316" s="196" t="str">
        <f t="shared" si="219"/>
        <v/>
      </c>
      <c r="AP316" s="196" t="str">
        <f>IFERROR(IF(AE316=リスト!$C$2,(1-3.142*(E316/((E316+1)*2))^2)*(R316-(1-V316/(Z316+AC316*(W316-Z316)))*U316-(AN316+AM316)/(3.142*(Z316+AC316*(W316-Z316)))*(2/E316)^2)*100,AW316*(AX316-AY316)*100),"")</f>
        <v/>
      </c>
      <c r="AQ316" s="197" t="str">
        <f t="shared" si="220"/>
        <v/>
      </c>
      <c r="AR316" s="195" t="str">
        <f t="shared" si="221"/>
        <v/>
      </c>
      <c r="AS316" s="195" t="str">
        <f t="shared" si="222"/>
        <v/>
      </c>
      <c r="AT316" s="195" t="str">
        <f t="shared" si="223"/>
        <v/>
      </c>
      <c r="AU316" s="193" t="str">
        <f t="shared" si="224"/>
        <v/>
      </c>
      <c r="AV316" s="193" t="str">
        <f>IF(OR(AD316=リスト!$B$3,AD316=リスト!$B$5,許容浮上量&lt;AP316),AD316,リスト!$B$5)</f>
        <v/>
      </c>
      <c r="AW316" s="198" t="str">
        <f t="shared" si="225"/>
        <v/>
      </c>
      <c r="AX316" s="199" t="str">
        <f t="shared" si="226"/>
        <v/>
      </c>
      <c r="AY316" s="205" t="str">
        <f t="shared" si="227"/>
        <v/>
      </c>
      <c r="AZ316" s="204" t="str">
        <f>IF(OR(BO316=リスト!$B$3,BO316=リスト!$B$5,BO316=""),"","10^-2")</f>
        <v/>
      </c>
      <c r="BA316" s="200" t="str">
        <f>IF(OR(BO316=リスト!$B$3,BO316=リスト!$B$5,BO316=""),"",2)</f>
        <v/>
      </c>
      <c r="BB316" s="195" t="str">
        <f>IFERROR(IF(OR(BO316=リスト!$B$3,BO316=リスト!$B$5,BO316=""),"",V316*U316+(R316-U316)/2*(W316-Z316)),"")</f>
        <v/>
      </c>
      <c r="BC316" s="195" t="str">
        <f>IF(OR(BO316=リスト!$B$3,BO316=リスト!$B$5,BO316=""),"",40)</f>
        <v/>
      </c>
      <c r="BD316" s="195" t="str">
        <f t="shared" si="228"/>
        <v/>
      </c>
      <c r="BE316" s="195" t="str">
        <f t="shared" si="229"/>
        <v/>
      </c>
      <c r="BF316" s="195" t="str">
        <f t="shared" si="230"/>
        <v/>
      </c>
      <c r="BG316" s="195" t="str">
        <f>IF(OR(BO316=リスト!$B$3,BO316=リスト!$B$5,BO316=""),"",0.6)</f>
        <v/>
      </c>
      <c r="BH316" s="201" t="str">
        <f>IF(OR(BO316=リスト!$B$3,BO316=リスト!$B$5,BO316=""),"",AG316)</f>
        <v/>
      </c>
      <c r="BI316" s="195" t="str">
        <f>IF(OR(BO316=リスト!$B$3,BO316=リスト!$B$5,BO316=""),"",AM316)</f>
        <v/>
      </c>
      <c r="BJ316" s="195" t="str">
        <f>IF(OR(BO316=リスト!$B$3,BO316=リスト!$B$5,BO316=""),"",AN316)</f>
        <v/>
      </c>
      <c r="BK316" s="202" t="str">
        <f>IFERROR(IF(BM316=リスト!$C$2,(1-3.142*(E316/(2*(E316+1)))^2)*(R316-(1-AG316*V316/(Z316+AG316*BG316*(W316-Z316)))*U316-(AN316+AM316)/(3.142*(Z316+AG316*BG316*(W316-Z316)))*(2/E316)^2)*100,(AW316*(BV316-BX316)*100)),"")</f>
        <v/>
      </c>
      <c r="BL316" s="202" t="str">
        <f>IFERROR(IF(BM316=リスト!$C$2,(1-3.142*(E316/(2*(E316+1)))^2)*(R316-(1-AG316*V316/(Z316+AG316*BG316*(W316-Z316)))*U316-(AN316+BF316+AM316)/(3.142*(Z316+AG316*BG316*(W316-Z316)))*(2/E316)^2)*100,(AW316*(BV316-BW316)*100)),"")</f>
        <v/>
      </c>
      <c r="BM316" s="193" t="str">
        <f>IF(OR(BO316=リスト!$B$3,BO316=リスト!$B$5),"",AU316)</f>
        <v/>
      </c>
      <c r="BN316" s="196" t="str">
        <f>IF(OR(BO316=リスト!$B$3,BO316=リスト!$B$5),"",AF316)</f>
        <v/>
      </c>
      <c r="BO316" s="193" t="str">
        <f t="shared" si="231"/>
        <v/>
      </c>
      <c r="BP316" s="193" t="str">
        <f>IF(OR(BO316=リスト!$B$3,BO316=リスト!$B$5,BO316=""),"",IF(許容浮上量+1&lt;=BK316,リスト!$F$2,リスト!$F$3))</f>
        <v/>
      </c>
      <c r="BQ316" s="202" t="str">
        <f>IF(OR(BO316=リスト!$B$3,BO316=リスト!$B$5,BO316=""),"",20)</f>
        <v/>
      </c>
      <c r="BR316" s="195" t="str">
        <f t="shared" si="232"/>
        <v/>
      </c>
      <c r="BS316" s="195" t="str">
        <f t="shared" si="233"/>
        <v/>
      </c>
      <c r="BT316" s="198" t="str">
        <f t="shared" si="234"/>
        <v/>
      </c>
      <c r="BU316" s="198" t="str">
        <f t="shared" si="235"/>
        <v/>
      </c>
      <c r="BV316" s="198" t="str">
        <f t="shared" si="200"/>
        <v/>
      </c>
      <c r="BW316" s="198" t="str">
        <f t="shared" si="201"/>
        <v/>
      </c>
      <c r="BX316" s="205" t="str">
        <f t="shared" si="202"/>
        <v/>
      </c>
      <c r="BY316" s="206" t="str">
        <f>IFERROR(IF(CC316=リスト!$C$2,(CH316-BZ316/(100*CG316))/CI316*CJ316-AN316-AM316,(CH316-BZ316/(100*AW316))/CI316*CJ316-AN316-AM316),"")</f>
        <v/>
      </c>
      <c r="BZ316" s="196" t="str">
        <f>IF(OR(CE316=リスト!$B$3,CE316=リスト!$B$5,CF316=リスト!$F$3,CE316=""),"",許容浮上量)</f>
        <v/>
      </c>
      <c r="CA316" s="198" t="str">
        <f>IF(OR(CE316=リスト!$B$3,CE316=リスト!$B$5,CF316=リスト!$F$3,CE316=""),"",CK316)</f>
        <v/>
      </c>
      <c r="CB316" s="196" t="str">
        <f t="shared" si="236"/>
        <v/>
      </c>
      <c r="CC316" s="193" t="str">
        <f>IF(OR(CE316=リスト!$B$3,CE316=リスト!$B$5,CF316=リスト!$F$3,CE316=""),"",BM316)</f>
        <v/>
      </c>
      <c r="CD316" s="196" t="str">
        <f>IF(OR(CE316=リスト!$B$3,CE316=リスト!$B$5,CF316=リスト!$F$3,CE316=""),"",AH316)</f>
        <v/>
      </c>
      <c r="CE316" s="193" t="str">
        <f t="shared" si="181"/>
        <v/>
      </c>
      <c r="CF316" s="193" t="str">
        <f t="shared" si="182"/>
        <v/>
      </c>
      <c r="CG316" s="198" t="str">
        <f t="shared" si="237"/>
        <v/>
      </c>
      <c r="CH316" s="198" t="str">
        <f t="shared" si="238"/>
        <v/>
      </c>
      <c r="CI316" s="198" t="str">
        <f t="shared" si="239"/>
        <v/>
      </c>
      <c r="CJ316" s="198" t="str">
        <f t="shared" si="207"/>
        <v/>
      </c>
      <c r="CK316" s="205" t="str">
        <f t="shared" si="240"/>
        <v/>
      </c>
      <c r="CL316" s="204" t="str">
        <f>IF(AND(CE316=リスト!$B$4,CF316=リスト!$F$2),リスト!$B$3,CE316)</f>
        <v/>
      </c>
      <c r="CM316" s="193" t="str">
        <f>IF(CL316=リスト!$B$3,"",IF(CL316=リスト!$B$5,"("&amp;リスト!$F$3&amp;")",CF316))</f>
        <v/>
      </c>
      <c r="CN316" s="196" t="str">
        <f>IF(CL316=リスト!$B$3,"",AF316)</f>
        <v/>
      </c>
      <c r="CO316" s="196" t="str">
        <f>IF(OR(CL316=リスト!$B$3,CL316=リスト!$B$5,CL316=リスト!$B$4),"",CD316)</f>
        <v/>
      </c>
      <c r="CP316" s="196" t="str">
        <f>IF(OR(CL316=リスト!$B$3,CL316=リスト!$B$5),"",IF(CB316&lt;40,40,CB316))</f>
        <v/>
      </c>
      <c r="CQ316" s="203" t="str">
        <f>IF(CL316=リスト!$B$5,リスト!$G$2,"")</f>
        <v/>
      </c>
    </row>
    <row r="317" spans="2:95" ht="26.25" customHeight="1">
      <c r="B317" s="257">
        <v>254</v>
      </c>
      <c r="C317" s="258"/>
      <c r="D317" s="259"/>
      <c r="E317" s="260"/>
      <c r="F317" s="260"/>
      <c r="G317" s="247" t="str">
        <f>IF(AE317=リスト!$C$2,"－",IF(AE317=リスト!$C$3,1.05,""))</f>
        <v/>
      </c>
      <c r="H317" s="260"/>
      <c r="I317" s="260"/>
      <c r="J317" s="260"/>
      <c r="K317" s="260"/>
      <c r="L317" s="260"/>
      <c r="M317" s="260"/>
      <c r="N317" s="260"/>
      <c r="O317" s="260"/>
      <c r="P317" s="260"/>
      <c r="Q317" s="260"/>
      <c r="R317" s="261">
        <f t="shared" si="209"/>
        <v>0</v>
      </c>
      <c r="S317" s="262" t="str">
        <f t="shared" si="210"/>
        <v/>
      </c>
      <c r="T317" s="262"/>
      <c r="U317" s="262"/>
      <c r="V317" s="259" t="str">
        <f t="shared" si="211"/>
        <v/>
      </c>
      <c r="W317" s="259" t="str">
        <f t="shared" si="212"/>
        <v/>
      </c>
      <c r="X317" s="259" t="str">
        <f t="shared" si="213"/>
        <v/>
      </c>
      <c r="Y317" s="259" t="str">
        <f t="shared" si="214"/>
        <v/>
      </c>
      <c r="Z317" s="249" t="str">
        <f t="shared" si="215"/>
        <v/>
      </c>
      <c r="AA317" s="250" t="str">
        <f t="shared" si="216"/>
        <v/>
      </c>
      <c r="AB317" s="250" t="str">
        <f t="shared" si="217"/>
        <v/>
      </c>
      <c r="AC317" s="251" t="str">
        <f t="shared" si="218"/>
        <v/>
      </c>
      <c r="AD317" s="252" t="str">
        <f>IF(OR(C317="",D317=""),"",IF(OR(10&lt;=S317,2.2&lt;F317),リスト!$B$3,IF(OR(D317=リスト!$A$2,F317&lt;0.9,S317&lt;=1.5),リスト!$B$4,リスト!$B$2)))</f>
        <v/>
      </c>
      <c r="AE317" s="263" t="str">
        <f>IF(OR(C317="",AD317=""),"",IF(N317="",リスト!$C$2,リスト!$C$3))</f>
        <v/>
      </c>
      <c r="AF317" s="254" t="str">
        <f>IF(OR(C317="",AD317=""),"",IF(D317&lt;=リスト!$A$5,リスト!$D$2,IF(D317=リスト!$A$6,リスト!$D$3,IF(D317=リスト!$A$7,リスト!$D$4,""))))</f>
        <v/>
      </c>
      <c r="AG317" s="255" t="str" cm="1">
        <f t="array" ref="AG317">IFERROR(INDEX(加味率リスト!$A$2:$J$25,MATCH(D317&amp;AF317,加味率リスト!$A$2:$A$25&amp;加味率リスト!$B$2:$B$25,0),10),"")</f>
        <v/>
      </c>
      <c r="AH317" s="264" t="str">
        <f>IF(S317="","",IF(S317&lt;3,リスト!$E$3,IF(S317&lt;5,リスト!$E$4,IF(S317&lt;7,リスト!$E$5,リスト!$E$6))))</f>
        <v/>
      </c>
      <c r="AI317" s="192" t="str">
        <f t="shared" si="178"/>
        <v/>
      </c>
      <c r="AJ317" s="193" t="str">
        <f t="shared" si="179"/>
        <v/>
      </c>
      <c r="AK317" s="141" t="str">
        <f t="shared" si="180"/>
        <v/>
      </c>
      <c r="AL317" s="194" t="str">
        <f>IFERROR(IF(AD317="","",IF(AE317=リスト!$C$2,"－",ROUND((3.142/4*E317^2*(N317+K317+J317+I317+H317)-3.142/4*(0.82^2*H317+(0.82^2+G317^2)/2*J317+G317^2*K317+(G317^2+E317^2)/2*N317))*(U317*V317+(R317-U317)*W317)/R317,2))),"")</f>
        <v/>
      </c>
      <c r="AM317" s="195" t="str">
        <f>IFERROR(IF(AD317="","",IF(AE317=リスト!$C$2,T317,T317+AL317)),"")</f>
        <v/>
      </c>
      <c r="AN317" s="195" t="str">
        <f>IFERROR(IF(AD317="","",IF(AE317=リスト!$C$2,3.142*E317*U317*AA317*V317*U317/2*TAN(X317/180*3.142),3.142*G317*U317*AA317*V317*U317/2*TAN(X317/180*3.142))),"")</f>
        <v/>
      </c>
      <c r="AO317" s="196" t="str">
        <f t="shared" si="219"/>
        <v/>
      </c>
      <c r="AP317" s="196" t="str">
        <f>IFERROR(IF(AE317=リスト!$C$2,(1-3.142*(E317/((E317+1)*2))^2)*(R317-(1-V317/(Z317+AC317*(W317-Z317)))*U317-(AN317+AM317)/(3.142*(Z317+AC317*(W317-Z317)))*(2/E317)^2)*100,AW317*(AX317-AY317)*100),"")</f>
        <v/>
      </c>
      <c r="AQ317" s="197" t="str">
        <f t="shared" si="220"/>
        <v/>
      </c>
      <c r="AR317" s="195" t="str">
        <f t="shared" si="221"/>
        <v/>
      </c>
      <c r="AS317" s="195" t="str">
        <f t="shared" si="222"/>
        <v/>
      </c>
      <c r="AT317" s="195" t="str">
        <f t="shared" si="223"/>
        <v/>
      </c>
      <c r="AU317" s="193" t="str">
        <f t="shared" si="224"/>
        <v/>
      </c>
      <c r="AV317" s="193" t="str">
        <f>IF(OR(AD317=リスト!$B$3,AD317=リスト!$B$5,許容浮上量&lt;AP317),AD317,リスト!$B$5)</f>
        <v/>
      </c>
      <c r="AW317" s="198" t="str">
        <f t="shared" si="225"/>
        <v/>
      </c>
      <c r="AX317" s="199" t="str">
        <f t="shared" si="226"/>
        <v/>
      </c>
      <c r="AY317" s="205" t="str">
        <f t="shared" si="227"/>
        <v/>
      </c>
      <c r="AZ317" s="204" t="str">
        <f>IF(OR(BO317=リスト!$B$3,BO317=リスト!$B$5,BO317=""),"","10^-2")</f>
        <v/>
      </c>
      <c r="BA317" s="200" t="str">
        <f>IF(OR(BO317=リスト!$B$3,BO317=リスト!$B$5,BO317=""),"",2)</f>
        <v/>
      </c>
      <c r="BB317" s="195" t="str">
        <f>IFERROR(IF(OR(BO317=リスト!$B$3,BO317=リスト!$B$5,BO317=""),"",V317*U317+(R317-U317)/2*(W317-Z317)),"")</f>
        <v/>
      </c>
      <c r="BC317" s="195" t="str">
        <f>IF(OR(BO317=リスト!$B$3,BO317=リスト!$B$5,BO317=""),"",40)</f>
        <v/>
      </c>
      <c r="BD317" s="195" t="str">
        <f t="shared" si="228"/>
        <v/>
      </c>
      <c r="BE317" s="195" t="str">
        <f t="shared" si="229"/>
        <v/>
      </c>
      <c r="BF317" s="195" t="str">
        <f t="shared" si="230"/>
        <v/>
      </c>
      <c r="BG317" s="195" t="str">
        <f>IF(OR(BO317=リスト!$B$3,BO317=リスト!$B$5,BO317=""),"",0.6)</f>
        <v/>
      </c>
      <c r="BH317" s="201" t="str">
        <f>IF(OR(BO317=リスト!$B$3,BO317=リスト!$B$5,BO317=""),"",AG317)</f>
        <v/>
      </c>
      <c r="BI317" s="195" t="str">
        <f>IF(OR(BO317=リスト!$B$3,BO317=リスト!$B$5,BO317=""),"",AM317)</f>
        <v/>
      </c>
      <c r="BJ317" s="195" t="str">
        <f>IF(OR(BO317=リスト!$B$3,BO317=リスト!$B$5,BO317=""),"",AN317)</f>
        <v/>
      </c>
      <c r="BK317" s="202" t="str">
        <f>IFERROR(IF(BM317=リスト!$C$2,(1-3.142*(E317/(2*(E317+1)))^2)*(R317-(1-AG317*V317/(Z317+AG317*BG317*(W317-Z317)))*U317-(AN317+AM317)/(3.142*(Z317+AG317*BG317*(W317-Z317)))*(2/E317)^2)*100,(AW317*(BV317-BX317)*100)),"")</f>
        <v/>
      </c>
      <c r="BL317" s="202" t="str">
        <f>IFERROR(IF(BM317=リスト!$C$2,(1-3.142*(E317/(2*(E317+1)))^2)*(R317-(1-AG317*V317/(Z317+AG317*BG317*(W317-Z317)))*U317-(AN317+BF317+AM317)/(3.142*(Z317+AG317*BG317*(W317-Z317)))*(2/E317)^2)*100,(AW317*(BV317-BW317)*100)),"")</f>
        <v/>
      </c>
      <c r="BM317" s="193" t="str">
        <f>IF(OR(BO317=リスト!$B$3,BO317=リスト!$B$5),"",AU317)</f>
        <v/>
      </c>
      <c r="BN317" s="196" t="str">
        <f>IF(OR(BO317=リスト!$B$3,BO317=リスト!$B$5),"",AF317)</f>
        <v/>
      </c>
      <c r="BO317" s="193" t="str">
        <f t="shared" si="231"/>
        <v/>
      </c>
      <c r="BP317" s="193" t="str">
        <f>IF(OR(BO317=リスト!$B$3,BO317=リスト!$B$5,BO317=""),"",IF(許容浮上量+1&lt;=BK317,リスト!$F$2,リスト!$F$3))</f>
        <v/>
      </c>
      <c r="BQ317" s="202" t="str">
        <f>IF(OR(BO317=リスト!$B$3,BO317=リスト!$B$5,BO317=""),"",20)</f>
        <v/>
      </c>
      <c r="BR317" s="195" t="str">
        <f t="shared" si="232"/>
        <v/>
      </c>
      <c r="BS317" s="195" t="str">
        <f t="shared" si="233"/>
        <v/>
      </c>
      <c r="BT317" s="198" t="str">
        <f t="shared" si="234"/>
        <v/>
      </c>
      <c r="BU317" s="198" t="str">
        <f t="shared" si="235"/>
        <v/>
      </c>
      <c r="BV317" s="198" t="str">
        <f t="shared" si="200"/>
        <v/>
      </c>
      <c r="BW317" s="198" t="str">
        <f t="shared" si="201"/>
        <v/>
      </c>
      <c r="BX317" s="205" t="str">
        <f t="shared" si="202"/>
        <v/>
      </c>
      <c r="BY317" s="206" t="str">
        <f>IFERROR(IF(CC317=リスト!$C$2,(CH317-BZ317/(100*CG317))/CI317*CJ317-AN317-AM317,(CH317-BZ317/(100*AW317))/CI317*CJ317-AN317-AM317),"")</f>
        <v/>
      </c>
      <c r="BZ317" s="196" t="str">
        <f>IF(OR(CE317=リスト!$B$3,CE317=リスト!$B$5,CF317=リスト!$F$3,CE317=""),"",許容浮上量)</f>
        <v/>
      </c>
      <c r="CA317" s="198" t="str">
        <f>IF(OR(CE317=リスト!$B$3,CE317=リスト!$B$5,CF317=リスト!$F$3,CE317=""),"",CK317)</f>
        <v/>
      </c>
      <c r="CB317" s="196" t="str">
        <f t="shared" si="236"/>
        <v/>
      </c>
      <c r="CC317" s="193" t="str">
        <f>IF(OR(CE317=リスト!$B$3,CE317=リスト!$B$5,CF317=リスト!$F$3,CE317=""),"",BM317)</f>
        <v/>
      </c>
      <c r="CD317" s="196" t="str">
        <f>IF(OR(CE317=リスト!$B$3,CE317=リスト!$B$5,CF317=リスト!$F$3,CE317=""),"",AH317)</f>
        <v/>
      </c>
      <c r="CE317" s="193" t="str">
        <f t="shared" si="181"/>
        <v/>
      </c>
      <c r="CF317" s="193" t="str">
        <f t="shared" si="182"/>
        <v/>
      </c>
      <c r="CG317" s="198" t="str">
        <f t="shared" si="237"/>
        <v/>
      </c>
      <c r="CH317" s="198" t="str">
        <f t="shared" si="238"/>
        <v/>
      </c>
      <c r="CI317" s="198" t="str">
        <f t="shared" si="239"/>
        <v/>
      </c>
      <c r="CJ317" s="198" t="str">
        <f t="shared" si="207"/>
        <v/>
      </c>
      <c r="CK317" s="205" t="str">
        <f t="shared" si="240"/>
        <v/>
      </c>
      <c r="CL317" s="204" t="str">
        <f>IF(AND(CE317=リスト!$B$4,CF317=リスト!$F$2),リスト!$B$3,CE317)</f>
        <v/>
      </c>
      <c r="CM317" s="193" t="str">
        <f>IF(CL317=リスト!$B$3,"",IF(CL317=リスト!$B$5,"("&amp;リスト!$F$3&amp;")",CF317))</f>
        <v/>
      </c>
      <c r="CN317" s="196" t="str">
        <f>IF(CL317=リスト!$B$3,"",AF317)</f>
        <v/>
      </c>
      <c r="CO317" s="196" t="str">
        <f>IF(OR(CL317=リスト!$B$3,CL317=リスト!$B$5,CL317=リスト!$B$4),"",CD317)</f>
        <v/>
      </c>
      <c r="CP317" s="196" t="str">
        <f>IF(OR(CL317=リスト!$B$3,CL317=リスト!$B$5),"",IF(CB317&lt;40,40,CB317))</f>
        <v/>
      </c>
      <c r="CQ317" s="203" t="str">
        <f>IF(CL317=リスト!$B$5,リスト!$G$2,"")</f>
        <v/>
      </c>
    </row>
    <row r="318" spans="2:95" ht="26.25" customHeight="1">
      <c r="B318" s="243">
        <v>255</v>
      </c>
      <c r="C318" s="244"/>
      <c r="D318" s="245"/>
      <c r="E318" s="246"/>
      <c r="F318" s="246"/>
      <c r="G318" s="247" t="str">
        <f>IF(AE318=リスト!$C$2,"－",IF(AE318=リスト!$C$3,1.05,""))</f>
        <v/>
      </c>
      <c r="H318" s="246"/>
      <c r="I318" s="246"/>
      <c r="J318" s="246"/>
      <c r="K318" s="246"/>
      <c r="L318" s="246"/>
      <c r="M318" s="246"/>
      <c r="N318" s="246"/>
      <c r="O318" s="246"/>
      <c r="P318" s="246"/>
      <c r="Q318" s="246"/>
      <c r="R318" s="248">
        <f t="shared" si="209"/>
        <v>0</v>
      </c>
      <c r="S318" s="247" t="str">
        <f t="shared" si="210"/>
        <v/>
      </c>
      <c r="T318" s="247"/>
      <c r="U318" s="247"/>
      <c r="V318" s="245" t="str">
        <f t="shared" si="211"/>
        <v/>
      </c>
      <c r="W318" s="245" t="str">
        <f t="shared" si="212"/>
        <v/>
      </c>
      <c r="X318" s="245" t="str">
        <f t="shared" si="213"/>
        <v/>
      </c>
      <c r="Y318" s="245" t="str">
        <f t="shared" si="214"/>
        <v/>
      </c>
      <c r="Z318" s="249" t="str">
        <f t="shared" si="215"/>
        <v/>
      </c>
      <c r="AA318" s="250" t="str">
        <f t="shared" si="216"/>
        <v/>
      </c>
      <c r="AB318" s="250" t="str">
        <f t="shared" si="217"/>
        <v/>
      </c>
      <c r="AC318" s="251" t="str">
        <f t="shared" si="218"/>
        <v/>
      </c>
      <c r="AD318" s="252" t="str">
        <f>IF(OR(C318="",D318=""),"",IF(OR(10&lt;=S318,2.2&lt;F318),リスト!$B$3,IF(OR(D318=リスト!$A$2,F318&lt;0.9,S318&lt;=1.5),リスト!$B$4,リスト!$B$2)))</f>
        <v/>
      </c>
      <c r="AE318" s="253" t="str">
        <f>IF(OR(C318="",AD318=""),"",IF(N318="",リスト!$C$2,リスト!$C$3))</f>
        <v/>
      </c>
      <c r="AF318" s="254" t="str">
        <f>IF(OR(C318="",AD318=""),"",IF(D318&lt;=リスト!$A$5,リスト!$D$2,IF(D318=リスト!$A$6,リスト!$D$3,IF(D318=リスト!$A$7,リスト!$D$4,""))))</f>
        <v/>
      </c>
      <c r="AG318" s="255" t="str" cm="1">
        <f t="array" ref="AG318">IFERROR(INDEX(加味率リスト!$A$2:$J$25,MATCH(D318&amp;AF318,加味率リスト!$A$2:$A$25&amp;加味率リスト!$B$2:$B$25,0),10),"")</f>
        <v/>
      </c>
      <c r="AH318" s="256" t="str">
        <f>IF(S318="","",IF(S318&lt;3,リスト!$E$3,IF(S318&lt;5,リスト!$E$4,IF(S318&lt;7,リスト!$E$5,リスト!$E$6))))</f>
        <v/>
      </c>
      <c r="AI318" s="192" t="str">
        <f t="shared" si="178"/>
        <v/>
      </c>
      <c r="AJ318" s="193" t="str">
        <f t="shared" si="179"/>
        <v/>
      </c>
      <c r="AK318" s="141" t="str">
        <f t="shared" si="180"/>
        <v/>
      </c>
      <c r="AL318" s="194" t="str">
        <f>IFERROR(IF(AD318="","",IF(AE318=リスト!$C$2,"－",ROUND((3.142/4*E318^2*(N318+K318+J318+I318+H318)-3.142/4*(0.82^2*H318+(0.82^2+G318^2)/2*J318+G318^2*K318+(G318^2+E318^2)/2*N318))*(U318*V318+(R318-U318)*W318)/R318,2))),"")</f>
        <v/>
      </c>
      <c r="AM318" s="195" t="str">
        <f>IFERROR(IF(AD318="","",IF(AE318=リスト!$C$2,T318,T318+AL318)),"")</f>
        <v/>
      </c>
      <c r="AN318" s="195" t="str">
        <f>IFERROR(IF(AD318="","",IF(AE318=リスト!$C$2,3.142*E318*U318*AA318*V318*U318/2*TAN(X318/180*3.142),3.142*G318*U318*AA318*V318*U318/2*TAN(X318/180*3.142))),"")</f>
        <v/>
      </c>
      <c r="AO318" s="196" t="str">
        <f t="shared" si="219"/>
        <v/>
      </c>
      <c r="AP318" s="196" t="str">
        <f>IFERROR(IF(AE318=リスト!$C$2,(1-3.142*(E318/((E318+1)*2))^2)*(R318-(1-V318/(Z318+AC318*(W318-Z318)))*U318-(AN318+AM318)/(3.142*(Z318+AC318*(W318-Z318)))*(2/E318)^2)*100,AW318*(AX318-AY318)*100),"")</f>
        <v/>
      </c>
      <c r="AQ318" s="197" t="str">
        <f t="shared" si="220"/>
        <v/>
      </c>
      <c r="AR318" s="195" t="str">
        <f t="shared" si="221"/>
        <v/>
      </c>
      <c r="AS318" s="195" t="str">
        <f t="shared" si="222"/>
        <v/>
      </c>
      <c r="AT318" s="195" t="str">
        <f t="shared" si="223"/>
        <v/>
      </c>
      <c r="AU318" s="193" t="str">
        <f t="shared" si="224"/>
        <v/>
      </c>
      <c r="AV318" s="193" t="str">
        <f>IF(OR(AD318=リスト!$B$3,AD318=リスト!$B$5,許容浮上量&lt;AP318),AD318,リスト!$B$5)</f>
        <v/>
      </c>
      <c r="AW318" s="198" t="str">
        <f t="shared" si="225"/>
        <v/>
      </c>
      <c r="AX318" s="199" t="str">
        <f t="shared" si="226"/>
        <v/>
      </c>
      <c r="AY318" s="205" t="str">
        <f t="shared" si="227"/>
        <v/>
      </c>
      <c r="AZ318" s="204" t="str">
        <f>IF(OR(BO318=リスト!$B$3,BO318=リスト!$B$5,BO318=""),"","10^-2")</f>
        <v/>
      </c>
      <c r="BA318" s="200" t="str">
        <f>IF(OR(BO318=リスト!$B$3,BO318=リスト!$B$5,BO318=""),"",2)</f>
        <v/>
      </c>
      <c r="BB318" s="195" t="str">
        <f>IFERROR(IF(OR(BO318=リスト!$B$3,BO318=リスト!$B$5,BO318=""),"",V318*U318+(R318-U318)/2*(W318-Z318)),"")</f>
        <v/>
      </c>
      <c r="BC318" s="195" t="str">
        <f>IF(OR(BO318=リスト!$B$3,BO318=リスト!$B$5,BO318=""),"",40)</f>
        <v/>
      </c>
      <c r="BD318" s="195" t="str">
        <f t="shared" si="228"/>
        <v/>
      </c>
      <c r="BE318" s="195" t="str">
        <f t="shared" si="229"/>
        <v/>
      </c>
      <c r="BF318" s="195" t="str">
        <f t="shared" si="230"/>
        <v/>
      </c>
      <c r="BG318" s="195" t="str">
        <f>IF(OR(BO318=リスト!$B$3,BO318=リスト!$B$5,BO318=""),"",0.6)</f>
        <v/>
      </c>
      <c r="BH318" s="201" t="str">
        <f>IF(OR(BO318=リスト!$B$3,BO318=リスト!$B$5,BO318=""),"",AG318)</f>
        <v/>
      </c>
      <c r="BI318" s="195" t="str">
        <f>IF(OR(BO318=リスト!$B$3,BO318=リスト!$B$5,BO318=""),"",AM318)</f>
        <v/>
      </c>
      <c r="BJ318" s="195" t="str">
        <f>IF(OR(BO318=リスト!$B$3,BO318=リスト!$B$5,BO318=""),"",AN318)</f>
        <v/>
      </c>
      <c r="BK318" s="202" t="str">
        <f>IFERROR(IF(BM318=リスト!$C$2,(1-3.142*(E318/(2*(E318+1)))^2)*(R318-(1-AG318*V318/(Z318+AG318*BG318*(W318-Z318)))*U318-(AN318+AM318)/(3.142*(Z318+AG318*BG318*(W318-Z318)))*(2/E318)^2)*100,(AW318*(BV318-BX318)*100)),"")</f>
        <v/>
      </c>
      <c r="BL318" s="202" t="str">
        <f>IFERROR(IF(BM318=リスト!$C$2,(1-3.142*(E318/(2*(E318+1)))^2)*(R318-(1-AG318*V318/(Z318+AG318*BG318*(W318-Z318)))*U318-(AN318+BF318+AM318)/(3.142*(Z318+AG318*BG318*(W318-Z318)))*(2/E318)^2)*100,(AW318*(BV318-BW318)*100)),"")</f>
        <v/>
      </c>
      <c r="BM318" s="193" t="str">
        <f>IF(OR(BO318=リスト!$B$3,BO318=リスト!$B$5),"",AU318)</f>
        <v/>
      </c>
      <c r="BN318" s="196" t="str">
        <f>IF(OR(BO318=リスト!$B$3,BO318=リスト!$B$5),"",AF318)</f>
        <v/>
      </c>
      <c r="BO318" s="193" t="str">
        <f t="shared" si="231"/>
        <v/>
      </c>
      <c r="BP318" s="193" t="str">
        <f>IF(OR(BO318=リスト!$B$3,BO318=リスト!$B$5,BO318=""),"",IF(許容浮上量+1&lt;=BK318,リスト!$F$2,リスト!$F$3))</f>
        <v/>
      </c>
      <c r="BQ318" s="202" t="str">
        <f>IF(OR(BO318=リスト!$B$3,BO318=リスト!$B$5,BO318=""),"",20)</f>
        <v/>
      </c>
      <c r="BR318" s="195" t="str">
        <f t="shared" si="232"/>
        <v/>
      </c>
      <c r="BS318" s="195" t="str">
        <f t="shared" si="233"/>
        <v/>
      </c>
      <c r="BT318" s="198" t="str">
        <f t="shared" si="234"/>
        <v/>
      </c>
      <c r="BU318" s="198" t="str">
        <f t="shared" si="235"/>
        <v/>
      </c>
      <c r="BV318" s="198" t="str">
        <f t="shared" si="200"/>
        <v/>
      </c>
      <c r="BW318" s="198" t="str">
        <f t="shared" si="201"/>
        <v/>
      </c>
      <c r="BX318" s="205" t="str">
        <f t="shared" si="202"/>
        <v/>
      </c>
      <c r="BY318" s="206" t="str">
        <f>IFERROR(IF(CC318=リスト!$C$2,(CH318-BZ318/(100*CG318))/CI318*CJ318-AN318-AM318,(CH318-BZ318/(100*AW318))/CI318*CJ318-AN318-AM318),"")</f>
        <v/>
      </c>
      <c r="BZ318" s="196" t="str">
        <f>IF(OR(CE318=リスト!$B$3,CE318=リスト!$B$5,CF318=リスト!$F$3,CE318=""),"",許容浮上量)</f>
        <v/>
      </c>
      <c r="CA318" s="198" t="str">
        <f>IF(OR(CE318=リスト!$B$3,CE318=リスト!$B$5,CF318=リスト!$F$3,CE318=""),"",CK318)</f>
        <v/>
      </c>
      <c r="CB318" s="196" t="str">
        <f t="shared" si="236"/>
        <v/>
      </c>
      <c r="CC318" s="193" t="str">
        <f>IF(OR(CE318=リスト!$B$3,CE318=リスト!$B$5,CF318=リスト!$F$3,CE318=""),"",BM318)</f>
        <v/>
      </c>
      <c r="CD318" s="196" t="str">
        <f>IF(OR(CE318=リスト!$B$3,CE318=リスト!$B$5,CF318=リスト!$F$3,CE318=""),"",AH318)</f>
        <v/>
      </c>
      <c r="CE318" s="193" t="str">
        <f t="shared" si="181"/>
        <v/>
      </c>
      <c r="CF318" s="193" t="str">
        <f t="shared" si="182"/>
        <v/>
      </c>
      <c r="CG318" s="198" t="str">
        <f t="shared" si="237"/>
        <v/>
      </c>
      <c r="CH318" s="198" t="str">
        <f t="shared" si="238"/>
        <v/>
      </c>
      <c r="CI318" s="198" t="str">
        <f t="shared" si="239"/>
        <v/>
      </c>
      <c r="CJ318" s="198" t="str">
        <f t="shared" si="207"/>
        <v/>
      </c>
      <c r="CK318" s="205" t="str">
        <f t="shared" si="240"/>
        <v/>
      </c>
      <c r="CL318" s="204" t="str">
        <f>IF(AND(CE318=リスト!$B$4,CF318=リスト!$F$2),リスト!$B$3,CE318)</f>
        <v/>
      </c>
      <c r="CM318" s="193" t="str">
        <f>IF(CL318=リスト!$B$3,"",IF(CL318=リスト!$B$5,"("&amp;リスト!$F$3&amp;")",CF318))</f>
        <v/>
      </c>
      <c r="CN318" s="196" t="str">
        <f>IF(CL318=リスト!$B$3,"",AF318)</f>
        <v/>
      </c>
      <c r="CO318" s="196" t="str">
        <f>IF(OR(CL318=リスト!$B$3,CL318=リスト!$B$5,CL318=リスト!$B$4),"",CD318)</f>
        <v/>
      </c>
      <c r="CP318" s="196" t="str">
        <f>IF(OR(CL318=リスト!$B$3,CL318=リスト!$B$5),"",IF(CB318&lt;40,40,CB318))</f>
        <v/>
      </c>
      <c r="CQ318" s="203" t="str">
        <f>IF(CL318=リスト!$B$5,リスト!$G$2,"")</f>
        <v/>
      </c>
    </row>
    <row r="319" spans="2:95" ht="26.25" customHeight="1">
      <c r="B319" s="257">
        <v>256</v>
      </c>
      <c r="C319" s="258"/>
      <c r="D319" s="259"/>
      <c r="E319" s="260"/>
      <c r="F319" s="260"/>
      <c r="G319" s="247" t="str">
        <f>IF(AE319=リスト!$C$2,"－",IF(AE319=リスト!$C$3,1.05,""))</f>
        <v/>
      </c>
      <c r="H319" s="260"/>
      <c r="I319" s="260"/>
      <c r="J319" s="260"/>
      <c r="K319" s="260"/>
      <c r="L319" s="260"/>
      <c r="M319" s="260"/>
      <c r="N319" s="260"/>
      <c r="O319" s="260"/>
      <c r="P319" s="260"/>
      <c r="Q319" s="260"/>
      <c r="R319" s="261">
        <f t="shared" si="209"/>
        <v>0</v>
      </c>
      <c r="S319" s="262" t="str">
        <f t="shared" si="210"/>
        <v/>
      </c>
      <c r="T319" s="262"/>
      <c r="U319" s="262"/>
      <c r="V319" s="259" t="str">
        <f t="shared" si="211"/>
        <v/>
      </c>
      <c r="W319" s="259" t="str">
        <f t="shared" si="212"/>
        <v/>
      </c>
      <c r="X319" s="259" t="str">
        <f t="shared" si="213"/>
        <v/>
      </c>
      <c r="Y319" s="259" t="str">
        <f t="shared" si="214"/>
        <v/>
      </c>
      <c r="Z319" s="249" t="str">
        <f t="shared" si="215"/>
        <v/>
      </c>
      <c r="AA319" s="250" t="str">
        <f t="shared" si="216"/>
        <v/>
      </c>
      <c r="AB319" s="250" t="str">
        <f t="shared" si="217"/>
        <v/>
      </c>
      <c r="AC319" s="251" t="str">
        <f t="shared" si="218"/>
        <v/>
      </c>
      <c r="AD319" s="252" t="str">
        <f>IF(OR(C319="",D319=""),"",IF(OR(10&lt;=S319,2.2&lt;F319),リスト!$B$3,IF(OR(D319=リスト!$A$2,F319&lt;0.9,S319&lt;=1.5),リスト!$B$4,リスト!$B$2)))</f>
        <v/>
      </c>
      <c r="AE319" s="263" t="str">
        <f>IF(OR(C319="",AD319=""),"",IF(N319="",リスト!$C$2,リスト!$C$3))</f>
        <v/>
      </c>
      <c r="AF319" s="254" t="str">
        <f>IF(OR(C319="",AD319=""),"",IF(D319&lt;=リスト!$A$5,リスト!$D$2,IF(D319=リスト!$A$6,リスト!$D$3,IF(D319=リスト!$A$7,リスト!$D$4,""))))</f>
        <v/>
      </c>
      <c r="AG319" s="255" t="str" cm="1">
        <f t="array" ref="AG319">IFERROR(INDEX(加味率リスト!$A$2:$J$25,MATCH(D319&amp;AF319,加味率リスト!$A$2:$A$25&amp;加味率リスト!$B$2:$B$25,0),10),"")</f>
        <v/>
      </c>
      <c r="AH319" s="264" t="str">
        <f>IF(S319="","",IF(S319&lt;3,リスト!$E$3,IF(S319&lt;5,リスト!$E$4,IF(S319&lt;7,リスト!$E$5,リスト!$E$6))))</f>
        <v/>
      </c>
      <c r="AI319" s="192" t="str">
        <f t="shared" si="178"/>
        <v/>
      </c>
      <c r="AJ319" s="193" t="str">
        <f t="shared" si="179"/>
        <v/>
      </c>
      <c r="AK319" s="141" t="str">
        <f t="shared" si="180"/>
        <v/>
      </c>
      <c r="AL319" s="194" t="str">
        <f>IFERROR(IF(AD319="","",IF(AE319=リスト!$C$2,"－",ROUND((3.142/4*E319^2*(N319+K319+J319+I319+H319)-3.142/4*(0.82^2*H319+(0.82^2+G319^2)/2*J319+G319^2*K319+(G319^2+E319^2)/2*N319))*(U319*V319+(R319-U319)*W319)/R319,2))),"")</f>
        <v/>
      </c>
      <c r="AM319" s="195" t="str">
        <f>IFERROR(IF(AD319="","",IF(AE319=リスト!$C$2,T319,T319+AL319)),"")</f>
        <v/>
      </c>
      <c r="AN319" s="195" t="str">
        <f>IFERROR(IF(AD319="","",IF(AE319=リスト!$C$2,3.142*E319*U319*AA319*V319*U319/2*TAN(X319/180*3.142),3.142*G319*U319*AA319*V319*U319/2*TAN(X319/180*3.142))),"")</f>
        <v/>
      </c>
      <c r="AO319" s="196" t="str">
        <f t="shared" si="219"/>
        <v/>
      </c>
      <c r="AP319" s="196" t="str">
        <f>IFERROR(IF(AE319=リスト!$C$2,(1-3.142*(E319/((E319+1)*2))^2)*(R319-(1-V319/(Z319+AC319*(W319-Z319)))*U319-(AN319+AM319)/(3.142*(Z319+AC319*(W319-Z319)))*(2/E319)^2)*100,AW319*(AX319-AY319)*100),"")</f>
        <v/>
      </c>
      <c r="AQ319" s="197" t="str">
        <f t="shared" si="220"/>
        <v/>
      </c>
      <c r="AR319" s="195" t="str">
        <f t="shared" si="221"/>
        <v/>
      </c>
      <c r="AS319" s="195" t="str">
        <f t="shared" si="222"/>
        <v/>
      </c>
      <c r="AT319" s="195" t="str">
        <f t="shared" si="223"/>
        <v/>
      </c>
      <c r="AU319" s="193" t="str">
        <f t="shared" si="224"/>
        <v/>
      </c>
      <c r="AV319" s="193" t="str">
        <f>IF(OR(AD319=リスト!$B$3,AD319=リスト!$B$5,許容浮上量&lt;AP319),AD319,リスト!$B$5)</f>
        <v/>
      </c>
      <c r="AW319" s="198" t="str">
        <f t="shared" si="225"/>
        <v/>
      </c>
      <c r="AX319" s="199" t="str">
        <f t="shared" si="226"/>
        <v/>
      </c>
      <c r="AY319" s="205" t="str">
        <f t="shared" si="227"/>
        <v/>
      </c>
      <c r="AZ319" s="204" t="str">
        <f>IF(OR(BO319=リスト!$B$3,BO319=リスト!$B$5,BO319=""),"","10^-2")</f>
        <v/>
      </c>
      <c r="BA319" s="200" t="str">
        <f>IF(OR(BO319=リスト!$B$3,BO319=リスト!$B$5,BO319=""),"",2)</f>
        <v/>
      </c>
      <c r="BB319" s="195" t="str">
        <f>IFERROR(IF(OR(BO319=リスト!$B$3,BO319=リスト!$B$5,BO319=""),"",V319*U319+(R319-U319)/2*(W319-Z319)),"")</f>
        <v/>
      </c>
      <c r="BC319" s="195" t="str">
        <f>IF(OR(BO319=リスト!$B$3,BO319=リスト!$B$5,BO319=""),"",40)</f>
        <v/>
      </c>
      <c r="BD319" s="195" t="str">
        <f t="shared" si="228"/>
        <v/>
      </c>
      <c r="BE319" s="195" t="str">
        <f t="shared" si="229"/>
        <v/>
      </c>
      <c r="BF319" s="195" t="str">
        <f t="shared" si="230"/>
        <v/>
      </c>
      <c r="BG319" s="195" t="str">
        <f>IF(OR(BO319=リスト!$B$3,BO319=リスト!$B$5,BO319=""),"",0.6)</f>
        <v/>
      </c>
      <c r="BH319" s="201" t="str">
        <f>IF(OR(BO319=リスト!$B$3,BO319=リスト!$B$5,BO319=""),"",AG319)</f>
        <v/>
      </c>
      <c r="BI319" s="195" t="str">
        <f>IF(OR(BO319=リスト!$B$3,BO319=リスト!$B$5,BO319=""),"",AM319)</f>
        <v/>
      </c>
      <c r="BJ319" s="195" t="str">
        <f>IF(OR(BO319=リスト!$B$3,BO319=リスト!$B$5,BO319=""),"",AN319)</f>
        <v/>
      </c>
      <c r="BK319" s="202" t="str">
        <f>IFERROR(IF(BM319=リスト!$C$2,(1-3.142*(E319/(2*(E319+1)))^2)*(R319-(1-AG319*V319/(Z319+AG319*BG319*(W319-Z319)))*U319-(AN319+AM319)/(3.142*(Z319+AG319*BG319*(W319-Z319)))*(2/E319)^2)*100,(AW319*(BV319-BX319)*100)),"")</f>
        <v/>
      </c>
      <c r="BL319" s="202" t="str">
        <f>IFERROR(IF(BM319=リスト!$C$2,(1-3.142*(E319/(2*(E319+1)))^2)*(R319-(1-AG319*V319/(Z319+AG319*BG319*(W319-Z319)))*U319-(AN319+BF319+AM319)/(3.142*(Z319+AG319*BG319*(W319-Z319)))*(2/E319)^2)*100,(AW319*(BV319-BW319)*100)),"")</f>
        <v/>
      </c>
      <c r="BM319" s="193" t="str">
        <f>IF(OR(BO319=リスト!$B$3,BO319=リスト!$B$5),"",AU319)</f>
        <v/>
      </c>
      <c r="BN319" s="196" t="str">
        <f>IF(OR(BO319=リスト!$B$3,BO319=リスト!$B$5),"",AF319)</f>
        <v/>
      </c>
      <c r="BO319" s="193" t="str">
        <f t="shared" si="231"/>
        <v/>
      </c>
      <c r="BP319" s="193" t="str">
        <f>IF(OR(BO319=リスト!$B$3,BO319=リスト!$B$5,BO319=""),"",IF(許容浮上量+1&lt;=BK319,リスト!$F$2,リスト!$F$3))</f>
        <v/>
      </c>
      <c r="BQ319" s="202" t="str">
        <f>IF(OR(BO319=リスト!$B$3,BO319=リスト!$B$5,BO319=""),"",20)</f>
        <v/>
      </c>
      <c r="BR319" s="195" t="str">
        <f t="shared" si="232"/>
        <v/>
      </c>
      <c r="BS319" s="195" t="str">
        <f t="shared" si="233"/>
        <v/>
      </c>
      <c r="BT319" s="198" t="str">
        <f t="shared" si="234"/>
        <v/>
      </c>
      <c r="BU319" s="198" t="str">
        <f t="shared" si="235"/>
        <v/>
      </c>
      <c r="BV319" s="198" t="str">
        <f t="shared" si="200"/>
        <v/>
      </c>
      <c r="BW319" s="198" t="str">
        <f t="shared" si="201"/>
        <v/>
      </c>
      <c r="BX319" s="205" t="str">
        <f t="shared" si="202"/>
        <v/>
      </c>
      <c r="BY319" s="206" t="str">
        <f>IFERROR(IF(CC319=リスト!$C$2,(CH319-BZ319/(100*CG319))/CI319*CJ319-AN319-AM319,(CH319-BZ319/(100*AW319))/CI319*CJ319-AN319-AM319),"")</f>
        <v/>
      </c>
      <c r="BZ319" s="196" t="str">
        <f>IF(OR(CE319=リスト!$B$3,CE319=リスト!$B$5,CF319=リスト!$F$3,CE319=""),"",許容浮上量)</f>
        <v/>
      </c>
      <c r="CA319" s="198" t="str">
        <f>IF(OR(CE319=リスト!$B$3,CE319=リスト!$B$5,CF319=リスト!$F$3,CE319=""),"",CK319)</f>
        <v/>
      </c>
      <c r="CB319" s="196" t="str">
        <f t="shared" si="236"/>
        <v/>
      </c>
      <c r="CC319" s="193" t="str">
        <f>IF(OR(CE319=リスト!$B$3,CE319=リスト!$B$5,CF319=リスト!$F$3,CE319=""),"",BM319)</f>
        <v/>
      </c>
      <c r="CD319" s="196" t="str">
        <f>IF(OR(CE319=リスト!$B$3,CE319=リスト!$B$5,CF319=リスト!$F$3,CE319=""),"",AH319)</f>
        <v/>
      </c>
      <c r="CE319" s="193" t="str">
        <f t="shared" si="181"/>
        <v/>
      </c>
      <c r="CF319" s="193" t="str">
        <f t="shared" si="182"/>
        <v/>
      </c>
      <c r="CG319" s="198" t="str">
        <f t="shared" si="237"/>
        <v/>
      </c>
      <c r="CH319" s="198" t="str">
        <f t="shared" si="238"/>
        <v/>
      </c>
      <c r="CI319" s="198" t="str">
        <f t="shared" si="239"/>
        <v/>
      </c>
      <c r="CJ319" s="198" t="str">
        <f t="shared" si="207"/>
        <v/>
      </c>
      <c r="CK319" s="205" t="str">
        <f t="shared" si="240"/>
        <v/>
      </c>
      <c r="CL319" s="204" t="str">
        <f>IF(AND(CE319=リスト!$B$4,CF319=リスト!$F$2),リスト!$B$3,CE319)</f>
        <v/>
      </c>
      <c r="CM319" s="193" t="str">
        <f>IF(CL319=リスト!$B$3,"",IF(CL319=リスト!$B$5,"("&amp;リスト!$F$3&amp;")",CF319))</f>
        <v/>
      </c>
      <c r="CN319" s="196" t="str">
        <f>IF(CL319=リスト!$B$3,"",AF319)</f>
        <v/>
      </c>
      <c r="CO319" s="196" t="str">
        <f>IF(OR(CL319=リスト!$B$3,CL319=リスト!$B$5,CL319=リスト!$B$4),"",CD319)</f>
        <v/>
      </c>
      <c r="CP319" s="196" t="str">
        <f>IF(OR(CL319=リスト!$B$3,CL319=リスト!$B$5),"",IF(CB319&lt;40,40,CB319))</f>
        <v/>
      </c>
      <c r="CQ319" s="203" t="str">
        <f>IF(CL319=リスト!$B$5,リスト!$G$2,"")</f>
        <v/>
      </c>
    </row>
    <row r="320" spans="2:95" ht="26.25" customHeight="1">
      <c r="B320" s="243">
        <v>257</v>
      </c>
      <c r="C320" s="244"/>
      <c r="D320" s="245"/>
      <c r="E320" s="246"/>
      <c r="F320" s="246"/>
      <c r="G320" s="247" t="str">
        <f>IF(AE320=リスト!$C$2,"－",IF(AE320=リスト!$C$3,1.05,""))</f>
        <v/>
      </c>
      <c r="H320" s="246"/>
      <c r="I320" s="246"/>
      <c r="J320" s="246"/>
      <c r="K320" s="246"/>
      <c r="L320" s="246"/>
      <c r="M320" s="246"/>
      <c r="N320" s="246"/>
      <c r="O320" s="246"/>
      <c r="P320" s="246"/>
      <c r="Q320" s="246"/>
      <c r="R320" s="248">
        <f t="shared" si="209"/>
        <v>0</v>
      </c>
      <c r="S320" s="247" t="str">
        <f t="shared" si="210"/>
        <v/>
      </c>
      <c r="T320" s="247"/>
      <c r="U320" s="247"/>
      <c r="V320" s="245" t="str">
        <f t="shared" si="211"/>
        <v/>
      </c>
      <c r="W320" s="245" t="str">
        <f t="shared" si="212"/>
        <v/>
      </c>
      <c r="X320" s="245" t="str">
        <f t="shared" si="213"/>
        <v/>
      </c>
      <c r="Y320" s="245" t="str">
        <f t="shared" si="214"/>
        <v/>
      </c>
      <c r="Z320" s="249" t="str">
        <f t="shared" si="215"/>
        <v/>
      </c>
      <c r="AA320" s="250" t="str">
        <f t="shared" si="216"/>
        <v/>
      </c>
      <c r="AB320" s="250" t="str">
        <f t="shared" si="217"/>
        <v/>
      </c>
      <c r="AC320" s="251" t="str">
        <f t="shared" si="218"/>
        <v/>
      </c>
      <c r="AD320" s="252" t="str">
        <f>IF(OR(C320="",D320=""),"",IF(OR(10&lt;=S320,2.2&lt;F320),リスト!$B$3,IF(OR(D320=リスト!$A$2,F320&lt;0.9,S320&lt;=1.5),リスト!$B$4,リスト!$B$2)))</f>
        <v/>
      </c>
      <c r="AE320" s="253" t="str">
        <f>IF(OR(C320="",AD320=""),"",IF(N320="",リスト!$C$2,リスト!$C$3))</f>
        <v/>
      </c>
      <c r="AF320" s="254" t="str">
        <f>IF(OR(C320="",AD320=""),"",IF(D320&lt;=リスト!$A$5,リスト!$D$2,IF(D320=リスト!$A$6,リスト!$D$3,IF(D320=リスト!$A$7,リスト!$D$4,""))))</f>
        <v/>
      </c>
      <c r="AG320" s="255" t="str" cm="1">
        <f t="array" ref="AG320">IFERROR(INDEX(加味率リスト!$A$2:$J$25,MATCH(D320&amp;AF320,加味率リスト!$A$2:$A$25&amp;加味率リスト!$B$2:$B$25,0),10),"")</f>
        <v/>
      </c>
      <c r="AH320" s="256" t="str">
        <f>IF(S320="","",IF(S320&lt;3,リスト!$E$3,IF(S320&lt;5,リスト!$E$4,IF(S320&lt;7,リスト!$E$5,リスト!$E$6))))</f>
        <v/>
      </c>
      <c r="AI320" s="192" t="str">
        <f t="shared" si="178"/>
        <v/>
      </c>
      <c r="AJ320" s="193" t="str">
        <f t="shared" si="179"/>
        <v/>
      </c>
      <c r="AK320" s="141" t="str">
        <f t="shared" si="180"/>
        <v/>
      </c>
      <c r="AL320" s="194" t="str">
        <f>IFERROR(IF(AD320="","",IF(AE320=リスト!$C$2,"－",ROUND((3.142/4*E320^2*(N320+K320+J320+I320+H320)-3.142/4*(0.82^2*H320+(0.82^2+G320^2)/2*J320+G320^2*K320+(G320^2+E320^2)/2*N320))*(U320*V320+(R320-U320)*W320)/R320,2))),"")</f>
        <v/>
      </c>
      <c r="AM320" s="195" t="str">
        <f>IFERROR(IF(AD320="","",IF(AE320=リスト!$C$2,T320,T320+AL320)),"")</f>
        <v/>
      </c>
      <c r="AN320" s="195" t="str">
        <f>IFERROR(IF(AD320="","",IF(AE320=リスト!$C$2,3.142*E320*U320*AA320*V320*U320/2*TAN(X320/180*3.142),3.142*G320*U320*AA320*V320*U320/2*TAN(X320/180*3.142))),"")</f>
        <v/>
      </c>
      <c r="AO320" s="196" t="str">
        <f t="shared" si="219"/>
        <v/>
      </c>
      <c r="AP320" s="196" t="str">
        <f>IFERROR(IF(AE320=リスト!$C$2,(1-3.142*(E320/((E320+1)*2))^2)*(R320-(1-V320/(Z320+AC320*(W320-Z320)))*U320-(AN320+AM320)/(3.142*(Z320+AC320*(W320-Z320)))*(2/E320)^2)*100,AW320*(AX320-AY320)*100),"")</f>
        <v/>
      </c>
      <c r="AQ320" s="197" t="str">
        <f t="shared" si="220"/>
        <v/>
      </c>
      <c r="AR320" s="195" t="str">
        <f t="shared" si="221"/>
        <v/>
      </c>
      <c r="AS320" s="195" t="str">
        <f t="shared" si="222"/>
        <v/>
      </c>
      <c r="AT320" s="195" t="str">
        <f t="shared" si="223"/>
        <v/>
      </c>
      <c r="AU320" s="193" t="str">
        <f t="shared" si="224"/>
        <v/>
      </c>
      <c r="AV320" s="193" t="str">
        <f>IF(OR(AD320=リスト!$B$3,AD320=リスト!$B$5,許容浮上量&lt;AP320),AD320,リスト!$B$5)</f>
        <v/>
      </c>
      <c r="AW320" s="198" t="str">
        <f t="shared" si="225"/>
        <v/>
      </c>
      <c r="AX320" s="199" t="str">
        <f t="shared" si="226"/>
        <v/>
      </c>
      <c r="AY320" s="205" t="str">
        <f t="shared" si="227"/>
        <v/>
      </c>
      <c r="AZ320" s="204" t="str">
        <f>IF(OR(BO320=リスト!$B$3,BO320=リスト!$B$5,BO320=""),"","10^-2")</f>
        <v/>
      </c>
      <c r="BA320" s="200" t="str">
        <f>IF(OR(BO320=リスト!$B$3,BO320=リスト!$B$5,BO320=""),"",2)</f>
        <v/>
      </c>
      <c r="BB320" s="195" t="str">
        <f>IFERROR(IF(OR(BO320=リスト!$B$3,BO320=リスト!$B$5,BO320=""),"",V320*U320+(R320-U320)/2*(W320-Z320)),"")</f>
        <v/>
      </c>
      <c r="BC320" s="195" t="str">
        <f>IF(OR(BO320=リスト!$B$3,BO320=リスト!$B$5,BO320=""),"",40)</f>
        <v/>
      </c>
      <c r="BD320" s="195" t="str">
        <f t="shared" si="228"/>
        <v/>
      </c>
      <c r="BE320" s="195" t="str">
        <f t="shared" si="229"/>
        <v/>
      </c>
      <c r="BF320" s="195" t="str">
        <f t="shared" si="230"/>
        <v/>
      </c>
      <c r="BG320" s="195" t="str">
        <f>IF(OR(BO320=リスト!$B$3,BO320=リスト!$B$5,BO320=""),"",0.6)</f>
        <v/>
      </c>
      <c r="BH320" s="201" t="str">
        <f>IF(OR(BO320=リスト!$B$3,BO320=リスト!$B$5,BO320=""),"",AG320)</f>
        <v/>
      </c>
      <c r="BI320" s="195" t="str">
        <f>IF(OR(BO320=リスト!$B$3,BO320=リスト!$B$5,BO320=""),"",AM320)</f>
        <v/>
      </c>
      <c r="BJ320" s="195" t="str">
        <f>IF(OR(BO320=リスト!$B$3,BO320=リスト!$B$5,BO320=""),"",AN320)</f>
        <v/>
      </c>
      <c r="BK320" s="202" t="str">
        <f>IFERROR(IF(BM320=リスト!$C$2,(1-3.142*(E320/(2*(E320+1)))^2)*(R320-(1-AG320*V320/(Z320+AG320*BG320*(W320-Z320)))*U320-(AN320+AM320)/(3.142*(Z320+AG320*BG320*(W320-Z320)))*(2/E320)^2)*100,(AW320*(BV320-BX320)*100)),"")</f>
        <v/>
      </c>
      <c r="BL320" s="202" t="str">
        <f>IFERROR(IF(BM320=リスト!$C$2,(1-3.142*(E320/(2*(E320+1)))^2)*(R320-(1-AG320*V320/(Z320+AG320*BG320*(W320-Z320)))*U320-(AN320+BF320+AM320)/(3.142*(Z320+AG320*BG320*(W320-Z320)))*(2/E320)^2)*100,(AW320*(BV320-BW320)*100)),"")</f>
        <v/>
      </c>
      <c r="BM320" s="193" t="str">
        <f>IF(OR(BO320=リスト!$B$3,BO320=リスト!$B$5),"",AU320)</f>
        <v/>
      </c>
      <c r="BN320" s="196" t="str">
        <f>IF(OR(BO320=リスト!$B$3,BO320=リスト!$B$5),"",AF320)</f>
        <v/>
      </c>
      <c r="BO320" s="193" t="str">
        <f t="shared" si="231"/>
        <v/>
      </c>
      <c r="BP320" s="193" t="str">
        <f>IF(OR(BO320=リスト!$B$3,BO320=リスト!$B$5,BO320=""),"",IF(許容浮上量+1&lt;=BK320,リスト!$F$2,リスト!$F$3))</f>
        <v/>
      </c>
      <c r="BQ320" s="202" t="str">
        <f>IF(OR(BO320=リスト!$B$3,BO320=リスト!$B$5,BO320=""),"",20)</f>
        <v/>
      </c>
      <c r="BR320" s="195" t="str">
        <f t="shared" si="232"/>
        <v/>
      </c>
      <c r="BS320" s="195" t="str">
        <f t="shared" si="233"/>
        <v/>
      </c>
      <c r="BT320" s="198" t="str">
        <f t="shared" si="234"/>
        <v/>
      </c>
      <c r="BU320" s="198" t="str">
        <f t="shared" si="235"/>
        <v/>
      </c>
      <c r="BV320" s="198" t="str">
        <f t="shared" si="200"/>
        <v/>
      </c>
      <c r="BW320" s="198" t="str">
        <f t="shared" si="201"/>
        <v/>
      </c>
      <c r="BX320" s="205" t="str">
        <f t="shared" si="202"/>
        <v/>
      </c>
      <c r="BY320" s="206" t="str">
        <f>IFERROR(IF(CC320=リスト!$C$2,(CH320-BZ320/(100*CG320))/CI320*CJ320-AN320-AM320,(CH320-BZ320/(100*AW320))/CI320*CJ320-AN320-AM320),"")</f>
        <v/>
      </c>
      <c r="BZ320" s="196" t="str">
        <f>IF(OR(CE320=リスト!$B$3,CE320=リスト!$B$5,CF320=リスト!$F$3,CE320=""),"",許容浮上量)</f>
        <v/>
      </c>
      <c r="CA320" s="198" t="str">
        <f>IF(OR(CE320=リスト!$B$3,CE320=リスト!$B$5,CF320=リスト!$F$3,CE320=""),"",CK320)</f>
        <v/>
      </c>
      <c r="CB320" s="196" t="str">
        <f t="shared" si="236"/>
        <v/>
      </c>
      <c r="CC320" s="193" t="str">
        <f>IF(OR(CE320=リスト!$B$3,CE320=リスト!$B$5,CF320=リスト!$F$3,CE320=""),"",BM320)</f>
        <v/>
      </c>
      <c r="CD320" s="196" t="str">
        <f>IF(OR(CE320=リスト!$B$3,CE320=リスト!$B$5,CF320=リスト!$F$3,CE320=""),"",AH320)</f>
        <v/>
      </c>
      <c r="CE320" s="193" t="str">
        <f t="shared" si="181"/>
        <v/>
      </c>
      <c r="CF320" s="193" t="str">
        <f t="shared" si="182"/>
        <v/>
      </c>
      <c r="CG320" s="198" t="str">
        <f t="shared" si="237"/>
        <v/>
      </c>
      <c r="CH320" s="198" t="str">
        <f t="shared" si="238"/>
        <v/>
      </c>
      <c r="CI320" s="198" t="str">
        <f t="shared" si="239"/>
        <v/>
      </c>
      <c r="CJ320" s="198" t="str">
        <f t="shared" si="207"/>
        <v/>
      </c>
      <c r="CK320" s="205" t="str">
        <f t="shared" si="240"/>
        <v/>
      </c>
      <c r="CL320" s="204" t="str">
        <f>IF(AND(CE320=リスト!$B$4,CF320=リスト!$F$2),リスト!$B$3,CE320)</f>
        <v/>
      </c>
      <c r="CM320" s="193" t="str">
        <f>IF(CL320=リスト!$B$3,"",IF(CL320=リスト!$B$5,"("&amp;リスト!$F$3&amp;")",CF320))</f>
        <v/>
      </c>
      <c r="CN320" s="196" t="str">
        <f>IF(CL320=リスト!$B$3,"",AF320)</f>
        <v/>
      </c>
      <c r="CO320" s="196" t="str">
        <f>IF(OR(CL320=リスト!$B$3,CL320=リスト!$B$5,CL320=リスト!$B$4),"",CD320)</f>
        <v/>
      </c>
      <c r="CP320" s="196" t="str">
        <f>IF(OR(CL320=リスト!$B$3,CL320=リスト!$B$5),"",IF(CB320&lt;40,40,CB320))</f>
        <v/>
      </c>
      <c r="CQ320" s="203" t="str">
        <f>IF(CL320=リスト!$B$5,リスト!$G$2,"")</f>
        <v/>
      </c>
    </row>
    <row r="321" spans="2:95" ht="26.25" customHeight="1">
      <c r="B321" s="257">
        <v>258</v>
      </c>
      <c r="C321" s="258"/>
      <c r="D321" s="259"/>
      <c r="E321" s="260"/>
      <c r="F321" s="260"/>
      <c r="G321" s="247" t="str">
        <f>IF(AE321=リスト!$C$2,"－",IF(AE321=リスト!$C$3,1.05,""))</f>
        <v/>
      </c>
      <c r="H321" s="260"/>
      <c r="I321" s="260"/>
      <c r="J321" s="260"/>
      <c r="K321" s="260"/>
      <c r="L321" s="260"/>
      <c r="M321" s="260"/>
      <c r="N321" s="260"/>
      <c r="O321" s="260"/>
      <c r="P321" s="260"/>
      <c r="Q321" s="260"/>
      <c r="R321" s="261">
        <f t="shared" si="209"/>
        <v>0</v>
      </c>
      <c r="S321" s="262" t="str">
        <f t="shared" si="210"/>
        <v/>
      </c>
      <c r="T321" s="262"/>
      <c r="U321" s="262"/>
      <c r="V321" s="259" t="str">
        <f t="shared" si="211"/>
        <v/>
      </c>
      <c r="W321" s="259" t="str">
        <f t="shared" si="212"/>
        <v/>
      </c>
      <c r="X321" s="259" t="str">
        <f t="shared" si="213"/>
        <v/>
      </c>
      <c r="Y321" s="259" t="str">
        <f t="shared" si="214"/>
        <v/>
      </c>
      <c r="Z321" s="249" t="str">
        <f t="shared" si="215"/>
        <v/>
      </c>
      <c r="AA321" s="250" t="str">
        <f t="shared" si="216"/>
        <v/>
      </c>
      <c r="AB321" s="250" t="str">
        <f t="shared" si="217"/>
        <v/>
      </c>
      <c r="AC321" s="251" t="str">
        <f t="shared" si="218"/>
        <v/>
      </c>
      <c r="AD321" s="252" t="str">
        <f>IF(OR(C321="",D321=""),"",IF(OR(10&lt;=S321,2.2&lt;F321),リスト!$B$3,IF(OR(D321=リスト!$A$2,F321&lt;0.9,S321&lt;=1.5),リスト!$B$4,リスト!$B$2)))</f>
        <v/>
      </c>
      <c r="AE321" s="263" t="str">
        <f>IF(OR(C321="",AD321=""),"",IF(N321="",リスト!$C$2,リスト!$C$3))</f>
        <v/>
      </c>
      <c r="AF321" s="254" t="str">
        <f>IF(OR(C321="",AD321=""),"",IF(D321&lt;=リスト!$A$5,リスト!$D$2,IF(D321=リスト!$A$6,リスト!$D$3,IF(D321=リスト!$A$7,リスト!$D$4,""))))</f>
        <v/>
      </c>
      <c r="AG321" s="255" t="str" cm="1">
        <f t="array" ref="AG321">IFERROR(INDEX(加味率リスト!$A$2:$J$25,MATCH(D321&amp;AF321,加味率リスト!$A$2:$A$25&amp;加味率リスト!$B$2:$B$25,0),10),"")</f>
        <v/>
      </c>
      <c r="AH321" s="264" t="str">
        <f>IF(S321="","",IF(S321&lt;3,リスト!$E$3,IF(S321&lt;5,リスト!$E$4,IF(S321&lt;7,リスト!$E$5,リスト!$E$6))))</f>
        <v/>
      </c>
      <c r="AI321" s="192" t="str">
        <f t="shared" si="178"/>
        <v/>
      </c>
      <c r="AJ321" s="193" t="str">
        <f t="shared" si="179"/>
        <v/>
      </c>
      <c r="AK321" s="141" t="str">
        <f t="shared" si="180"/>
        <v/>
      </c>
      <c r="AL321" s="194" t="str">
        <f>IFERROR(IF(AD321="","",IF(AE321=リスト!$C$2,"－",ROUND((3.142/4*E321^2*(N321+K321+J321+I321+H321)-3.142/4*(0.82^2*H321+(0.82^2+G321^2)/2*J321+G321^2*K321+(G321^2+E321^2)/2*N321))*(U321*V321+(R321-U321)*W321)/R321,2))),"")</f>
        <v/>
      </c>
      <c r="AM321" s="195" t="str">
        <f>IFERROR(IF(AD321="","",IF(AE321=リスト!$C$2,T321,T321+AL321)),"")</f>
        <v/>
      </c>
      <c r="AN321" s="195" t="str">
        <f>IFERROR(IF(AD321="","",IF(AE321=リスト!$C$2,3.142*E321*U321*AA321*V321*U321/2*TAN(X321/180*3.142),3.142*G321*U321*AA321*V321*U321/2*TAN(X321/180*3.142))),"")</f>
        <v/>
      </c>
      <c r="AO321" s="196" t="str">
        <f t="shared" si="219"/>
        <v/>
      </c>
      <c r="AP321" s="196" t="str">
        <f>IFERROR(IF(AE321=リスト!$C$2,(1-3.142*(E321/((E321+1)*2))^2)*(R321-(1-V321/(Z321+AC321*(W321-Z321)))*U321-(AN321+AM321)/(3.142*(Z321+AC321*(W321-Z321)))*(2/E321)^2)*100,AW321*(AX321-AY321)*100),"")</f>
        <v/>
      </c>
      <c r="AQ321" s="197" t="str">
        <f t="shared" si="220"/>
        <v/>
      </c>
      <c r="AR321" s="195" t="str">
        <f t="shared" si="221"/>
        <v/>
      </c>
      <c r="AS321" s="195" t="str">
        <f t="shared" si="222"/>
        <v/>
      </c>
      <c r="AT321" s="195" t="str">
        <f t="shared" si="223"/>
        <v/>
      </c>
      <c r="AU321" s="193" t="str">
        <f t="shared" si="224"/>
        <v/>
      </c>
      <c r="AV321" s="193" t="str">
        <f>IF(OR(AD321=リスト!$B$3,AD321=リスト!$B$5,許容浮上量&lt;AP321),AD321,リスト!$B$5)</f>
        <v/>
      </c>
      <c r="AW321" s="198" t="str">
        <f t="shared" si="225"/>
        <v/>
      </c>
      <c r="AX321" s="199" t="str">
        <f t="shared" si="226"/>
        <v/>
      </c>
      <c r="AY321" s="205" t="str">
        <f t="shared" si="227"/>
        <v/>
      </c>
      <c r="AZ321" s="204" t="str">
        <f>IF(OR(BO321=リスト!$B$3,BO321=リスト!$B$5,BO321=""),"","10^-2")</f>
        <v/>
      </c>
      <c r="BA321" s="200" t="str">
        <f>IF(OR(BO321=リスト!$B$3,BO321=リスト!$B$5,BO321=""),"",2)</f>
        <v/>
      </c>
      <c r="BB321" s="195" t="str">
        <f>IFERROR(IF(OR(BO321=リスト!$B$3,BO321=リスト!$B$5,BO321=""),"",V321*U321+(R321-U321)/2*(W321-Z321)),"")</f>
        <v/>
      </c>
      <c r="BC321" s="195" t="str">
        <f>IF(OR(BO321=リスト!$B$3,BO321=リスト!$B$5,BO321=""),"",40)</f>
        <v/>
      </c>
      <c r="BD321" s="195" t="str">
        <f t="shared" si="228"/>
        <v/>
      </c>
      <c r="BE321" s="195" t="str">
        <f t="shared" si="229"/>
        <v/>
      </c>
      <c r="BF321" s="195" t="str">
        <f t="shared" si="230"/>
        <v/>
      </c>
      <c r="BG321" s="195" t="str">
        <f>IF(OR(BO321=リスト!$B$3,BO321=リスト!$B$5,BO321=""),"",0.6)</f>
        <v/>
      </c>
      <c r="BH321" s="201" t="str">
        <f>IF(OR(BO321=リスト!$B$3,BO321=リスト!$B$5,BO321=""),"",AG321)</f>
        <v/>
      </c>
      <c r="BI321" s="195" t="str">
        <f>IF(OR(BO321=リスト!$B$3,BO321=リスト!$B$5,BO321=""),"",AM321)</f>
        <v/>
      </c>
      <c r="BJ321" s="195" t="str">
        <f>IF(OR(BO321=リスト!$B$3,BO321=リスト!$B$5,BO321=""),"",AN321)</f>
        <v/>
      </c>
      <c r="BK321" s="202" t="str">
        <f>IFERROR(IF(BM321=リスト!$C$2,(1-3.142*(E321/(2*(E321+1)))^2)*(R321-(1-AG321*V321/(Z321+AG321*BG321*(W321-Z321)))*U321-(AN321+AM321)/(3.142*(Z321+AG321*BG321*(W321-Z321)))*(2/E321)^2)*100,(AW321*(BV321-BX321)*100)),"")</f>
        <v/>
      </c>
      <c r="BL321" s="202" t="str">
        <f>IFERROR(IF(BM321=リスト!$C$2,(1-3.142*(E321/(2*(E321+1)))^2)*(R321-(1-AG321*V321/(Z321+AG321*BG321*(W321-Z321)))*U321-(AN321+BF321+AM321)/(3.142*(Z321+AG321*BG321*(W321-Z321)))*(2/E321)^2)*100,(AW321*(BV321-BW321)*100)),"")</f>
        <v/>
      </c>
      <c r="BM321" s="193" t="str">
        <f>IF(OR(BO321=リスト!$B$3,BO321=リスト!$B$5),"",AU321)</f>
        <v/>
      </c>
      <c r="BN321" s="196" t="str">
        <f>IF(OR(BO321=リスト!$B$3,BO321=リスト!$B$5),"",AF321)</f>
        <v/>
      </c>
      <c r="BO321" s="193" t="str">
        <f t="shared" si="231"/>
        <v/>
      </c>
      <c r="BP321" s="193" t="str">
        <f>IF(OR(BO321=リスト!$B$3,BO321=リスト!$B$5,BO321=""),"",IF(許容浮上量+1&lt;=BK321,リスト!$F$2,リスト!$F$3))</f>
        <v/>
      </c>
      <c r="BQ321" s="202" t="str">
        <f>IF(OR(BO321=リスト!$B$3,BO321=リスト!$B$5,BO321=""),"",20)</f>
        <v/>
      </c>
      <c r="BR321" s="195" t="str">
        <f t="shared" si="232"/>
        <v/>
      </c>
      <c r="BS321" s="195" t="str">
        <f t="shared" si="233"/>
        <v/>
      </c>
      <c r="BT321" s="198" t="str">
        <f t="shared" si="234"/>
        <v/>
      </c>
      <c r="BU321" s="198" t="str">
        <f t="shared" si="235"/>
        <v/>
      </c>
      <c r="BV321" s="198" t="str">
        <f t="shared" ref="BV321:BV363" si="241">IFERROR(R321-(1-AG321*V321/(Z321+AG321*BG321*(W321-Z321)))*U321,"")</f>
        <v/>
      </c>
      <c r="BW321" s="198" t="str">
        <f t="shared" ref="BW321:BW363" si="242">IFERROR((AN321+BF321+AM321)/(3.142*(Z321+AG321*BG321*(W321-Z321)))*(2/E321)^2,"")</f>
        <v/>
      </c>
      <c r="BX321" s="205" t="str">
        <f t="shared" ref="BX321:BX363" si="243">IFERROR((AN321+AM321)/(3.142*(Z321+AG321*BG321*(W321-Z321)))*(2/E321)^2,"")</f>
        <v/>
      </c>
      <c r="BY321" s="206" t="str">
        <f>IFERROR(IF(CC321=リスト!$C$2,(CH321-BZ321/(100*CG321))/CI321*CJ321-AN321-AM321,(CH321-BZ321/(100*AW321))/CI321*CJ321-AN321-AM321),"")</f>
        <v/>
      </c>
      <c r="BZ321" s="196" t="str">
        <f>IF(OR(CE321=リスト!$B$3,CE321=リスト!$B$5,CF321=リスト!$F$3,CE321=""),"",許容浮上量)</f>
        <v/>
      </c>
      <c r="CA321" s="198" t="str">
        <f>IF(OR(CE321=リスト!$B$3,CE321=リスト!$B$5,CF321=リスト!$F$3,CE321=""),"",CK321)</f>
        <v/>
      </c>
      <c r="CB321" s="196" t="str">
        <f t="shared" si="236"/>
        <v/>
      </c>
      <c r="CC321" s="193" t="str">
        <f>IF(OR(CE321=リスト!$B$3,CE321=リスト!$B$5,CF321=リスト!$F$3,CE321=""),"",BM321)</f>
        <v/>
      </c>
      <c r="CD321" s="196" t="str">
        <f>IF(OR(CE321=リスト!$B$3,CE321=リスト!$B$5,CF321=リスト!$F$3,CE321=""),"",AH321)</f>
        <v/>
      </c>
      <c r="CE321" s="193" t="str">
        <f t="shared" si="181"/>
        <v/>
      </c>
      <c r="CF321" s="193" t="str">
        <f t="shared" si="182"/>
        <v/>
      </c>
      <c r="CG321" s="198" t="str">
        <f t="shared" si="237"/>
        <v/>
      </c>
      <c r="CH321" s="198" t="str">
        <f t="shared" si="238"/>
        <v/>
      </c>
      <c r="CI321" s="198" t="str">
        <f t="shared" si="239"/>
        <v/>
      </c>
      <c r="CJ321" s="198" t="str">
        <f t="shared" ref="CJ321:CJ363" si="244">IFERROR(3.142*(Z321+AG321*BG321*(W321-Z321)),"")</f>
        <v/>
      </c>
      <c r="CK321" s="205" t="str">
        <f t="shared" si="240"/>
        <v/>
      </c>
      <c r="CL321" s="204" t="str">
        <f>IF(AND(CE321=リスト!$B$4,CF321=リスト!$F$2),リスト!$B$3,CE321)</f>
        <v/>
      </c>
      <c r="CM321" s="193" t="str">
        <f>IF(CL321=リスト!$B$3,"",IF(CL321=リスト!$B$5,"("&amp;リスト!$F$3&amp;")",CF321))</f>
        <v/>
      </c>
      <c r="CN321" s="196" t="str">
        <f>IF(CL321=リスト!$B$3,"",AF321)</f>
        <v/>
      </c>
      <c r="CO321" s="196" t="str">
        <f>IF(OR(CL321=リスト!$B$3,CL321=リスト!$B$5,CL321=リスト!$B$4),"",CD321)</f>
        <v/>
      </c>
      <c r="CP321" s="196" t="str">
        <f>IF(OR(CL321=リスト!$B$3,CL321=リスト!$B$5),"",IF(CB321&lt;40,40,CB321))</f>
        <v/>
      </c>
      <c r="CQ321" s="203" t="str">
        <f>IF(CL321=リスト!$B$5,リスト!$G$2,"")</f>
        <v/>
      </c>
    </row>
    <row r="322" spans="2:95" ht="26.25" customHeight="1">
      <c r="B322" s="243">
        <v>259</v>
      </c>
      <c r="C322" s="244"/>
      <c r="D322" s="245"/>
      <c r="E322" s="246"/>
      <c r="F322" s="246"/>
      <c r="G322" s="247" t="str">
        <f>IF(AE322=リスト!$C$2,"－",IF(AE322=リスト!$C$3,1.05,""))</f>
        <v/>
      </c>
      <c r="H322" s="246"/>
      <c r="I322" s="246"/>
      <c r="J322" s="246"/>
      <c r="K322" s="246"/>
      <c r="L322" s="246"/>
      <c r="M322" s="246"/>
      <c r="N322" s="246"/>
      <c r="O322" s="246"/>
      <c r="P322" s="246"/>
      <c r="Q322" s="246"/>
      <c r="R322" s="248">
        <f t="shared" si="209"/>
        <v>0</v>
      </c>
      <c r="S322" s="247" t="str">
        <f t="shared" si="210"/>
        <v/>
      </c>
      <c r="T322" s="247"/>
      <c r="U322" s="247"/>
      <c r="V322" s="245" t="str">
        <f t="shared" si="211"/>
        <v/>
      </c>
      <c r="W322" s="245" t="str">
        <f t="shared" si="212"/>
        <v/>
      </c>
      <c r="X322" s="245" t="str">
        <f t="shared" si="213"/>
        <v/>
      </c>
      <c r="Y322" s="245" t="str">
        <f t="shared" si="214"/>
        <v/>
      </c>
      <c r="Z322" s="249" t="str">
        <f t="shared" si="215"/>
        <v/>
      </c>
      <c r="AA322" s="250" t="str">
        <f t="shared" si="216"/>
        <v/>
      </c>
      <c r="AB322" s="250" t="str">
        <f t="shared" si="217"/>
        <v/>
      </c>
      <c r="AC322" s="251" t="str">
        <f t="shared" si="218"/>
        <v/>
      </c>
      <c r="AD322" s="252" t="str">
        <f>IF(OR(C322="",D322=""),"",IF(OR(10&lt;=S322,2.2&lt;F322),リスト!$B$3,IF(OR(D322=リスト!$A$2,F322&lt;0.9,S322&lt;=1.5),リスト!$B$4,リスト!$B$2)))</f>
        <v/>
      </c>
      <c r="AE322" s="253" t="str">
        <f>IF(OR(C322="",AD322=""),"",IF(N322="",リスト!$C$2,リスト!$C$3))</f>
        <v/>
      </c>
      <c r="AF322" s="254" t="str">
        <f>IF(OR(C322="",AD322=""),"",IF(D322&lt;=リスト!$A$5,リスト!$D$2,IF(D322=リスト!$A$6,リスト!$D$3,IF(D322=リスト!$A$7,リスト!$D$4,""))))</f>
        <v/>
      </c>
      <c r="AG322" s="255" t="str" cm="1">
        <f t="array" ref="AG322">IFERROR(INDEX(加味率リスト!$A$2:$J$25,MATCH(D322&amp;AF322,加味率リスト!$A$2:$A$25&amp;加味率リスト!$B$2:$B$25,0),10),"")</f>
        <v/>
      </c>
      <c r="AH322" s="256" t="str">
        <f>IF(S322="","",IF(S322&lt;3,リスト!$E$3,IF(S322&lt;5,リスト!$E$4,IF(S322&lt;7,リスト!$E$5,リスト!$E$6))))</f>
        <v/>
      </c>
      <c r="AI322" s="192" t="str">
        <f t="shared" si="178"/>
        <v/>
      </c>
      <c r="AJ322" s="193" t="str">
        <f t="shared" si="179"/>
        <v/>
      </c>
      <c r="AK322" s="141" t="str">
        <f t="shared" si="180"/>
        <v/>
      </c>
      <c r="AL322" s="194" t="str">
        <f>IFERROR(IF(AD322="","",IF(AE322=リスト!$C$2,"－",ROUND((3.142/4*E322^2*(N322+K322+J322+I322+H322)-3.142/4*(0.82^2*H322+(0.82^2+G322^2)/2*J322+G322^2*K322+(G322^2+E322^2)/2*N322))*(U322*V322+(R322-U322)*W322)/R322,2))),"")</f>
        <v/>
      </c>
      <c r="AM322" s="195" t="str">
        <f>IFERROR(IF(AD322="","",IF(AE322=リスト!$C$2,T322,T322+AL322)),"")</f>
        <v/>
      </c>
      <c r="AN322" s="195" t="str">
        <f>IFERROR(IF(AD322="","",IF(AE322=リスト!$C$2,3.142*E322*U322*AA322*V322*U322/2*TAN(X322/180*3.142),3.142*G322*U322*AA322*V322*U322/2*TAN(X322/180*3.142))),"")</f>
        <v/>
      </c>
      <c r="AO322" s="196" t="str">
        <f t="shared" si="219"/>
        <v/>
      </c>
      <c r="AP322" s="196" t="str">
        <f>IFERROR(IF(AE322=リスト!$C$2,(1-3.142*(E322/((E322+1)*2))^2)*(R322-(1-V322/(Z322+AC322*(W322-Z322)))*U322-(AN322+AM322)/(3.142*(Z322+AC322*(W322-Z322)))*(2/E322)^2)*100,AW322*(AX322-AY322)*100),"")</f>
        <v/>
      </c>
      <c r="AQ322" s="197" t="str">
        <f t="shared" si="220"/>
        <v/>
      </c>
      <c r="AR322" s="195" t="str">
        <f t="shared" si="221"/>
        <v/>
      </c>
      <c r="AS322" s="195" t="str">
        <f t="shared" si="222"/>
        <v/>
      </c>
      <c r="AT322" s="195" t="str">
        <f t="shared" si="223"/>
        <v/>
      </c>
      <c r="AU322" s="193" t="str">
        <f t="shared" si="224"/>
        <v/>
      </c>
      <c r="AV322" s="193" t="str">
        <f>IF(OR(AD322=リスト!$B$3,AD322=リスト!$B$5,許容浮上量&lt;AP322),AD322,リスト!$B$5)</f>
        <v/>
      </c>
      <c r="AW322" s="198" t="str">
        <f t="shared" si="225"/>
        <v/>
      </c>
      <c r="AX322" s="199" t="str">
        <f t="shared" si="226"/>
        <v/>
      </c>
      <c r="AY322" s="205" t="str">
        <f t="shared" si="227"/>
        <v/>
      </c>
      <c r="AZ322" s="204" t="str">
        <f>IF(OR(BO322=リスト!$B$3,BO322=リスト!$B$5,BO322=""),"","10^-2")</f>
        <v/>
      </c>
      <c r="BA322" s="200" t="str">
        <f>IF(OR(BO322=リスト!$B$3,BO322=リスト!$B$5,BO322=""),"",2)</f>
        <v/>
      </c>
      <c r="BB322" s="195" t="str">
        <f>IFERROR(IF(OR(BO322=リスト!$B$3,BO322=リスト!$B$5,BO322=""),"",V322*U322+(R322-U322)/2*(W322-Z322)),"")</f>
        <v/>
      </c>
      <c r="BC322" s="195" t="str">
        <f>IF(OR(BO322=リスト!$B$3,BO322=リスト!$B$5,BO322=""),"",40)</f>
        <v/>
      </c>
      <c r="BD322" s="195" t="str">
        <f t="shared" si="228"/>
        <v/>
      </c>
      <c r="BE322" s="195" t="str">
        <f t="shared" si="229"/>
        <v/>
      </c>
      <c r="BF322" s="195" t="str">
        <f t="shared" si="230"/>
        <v/>
      </c>
      <c r="BG322" s="195" t="str">
        <f>IF(OR(BO322=リスト!$B$3,BO322=リスト!$B$5,BO322=""),"",0.6)</f>
        <v/>
      </c>
      <c r="BH322" s="201" t="str">
        <f>IF(OR(BO322=リスト!$B$3,BO322=リスト!$B$5,BO322=""),"",AG322)</f>
        <v/>
      </c>
      <c r="BI322" s="195" t="str">
        <f>IF(OR(BO322=リスト!$B$3,BO322=リスト!$B$5,BO322=""),"",AM322)</f>
        <v/>
      </c>
      <c r="BJ322" s="195" t="str">
        <f>IF(OR(BO322=リスト!$B$3,BO322=リスト!$B$5,BO322=""),"",AN322)</f>
        <v/>
      </c>
      <c r="BK322" s="202" t="str">
        <f>IFERROR(IF(BM322=リスト!$C$2,(1-3.142*(E322/(2*(E322+1)))^2)*(R322-(1-AG322*V322/(Z322+AG322*BG322*(W322-Z322)))*U322-(AN322+AM322)/(3.142*(Z322+AG322*BG322*(W322-Z322)))*(2/E322)^2)*100,(AW322*(BV322-BX322)*100)),"")</f>
        <v/>
      </c>
      <c r="BL322" s="202" t="str">
        <f>IFERROR(IF(BM322=リスト!$C$2,(1-3.142*(E322/(2*(E322+1)))^2)*(R322-(1-AG322*V322/(Z322+AG322*BG322*(W322-Z322)))*U322-(AN322+BF322+AM322)/(3.142*(Z322+AG322*BG322*(W322-Z322)))*(2/E322)^2)*100,(AW322*(BV322-BW322)*100)),"")</f>
        <v/>
      </c>
      <c r="BM322" s="193" t="str">
        <f>IF(OR(BO322=リスト!$B$3,BO322=リスト!$B$5),"",AU322)</f>
        <v/>
      </c>
      <c r="BN322" s="196" t="str">
        <f>IF(OR(BO322=リスト!$B$3,BO322=リスト!$B$5),"",AF322)</f>
        <v/>
      </c>
      <c r="BO322" s="193" t="str">
        <f t="shared" si="231"/>
        <v/>
      </c>
      <c r="BP322" s="193" t="str">
        <f>IF(OR(BO322=リスト!$B$3,BO322=リスト!$B$5,BO322=""),"",IF(許容浮上量+1&lt;=BK322,リスト!$F$2,リスト!$F$3))</f>
        <v/>
      </c>
      <c r="BQ322" s="202" t="str">
        <f>IF(OR(BO322=リスト!$B$3,BO322=リスト!$B$5,BO322=""),"",20)</f>
        <v/>
      </c>
      <c r="BR322" s="195" t="str">
        <f t="shared" si="232"/>
        <v/>
      </c>
      <c r="BS322" s="195" t="str">
        <f t="shared" si="233"/>
        <v/>
      </c>
      <c r="BT322" s="198" t="str">
        <f t="shared" si="234"/>
        <v/>
      </c>
      <c r="BU322" s="198" t="str">
        <f t="shared" si="235"/>
        <v/>
      </c>
      <c r="BV322" s="198" t="str">
        <f t="shared" si="241"/>
        <v/>
      </c>
      <c r="BW322" s="198" t="str">
        <f t="shared" si="242"/>
        <v/>
      </c>
      <c r="BX322" s="205" t="str">
        <f t="shared" si="243"/>
        <v/>
      </c>
      <c r="BY322" s="206" t="str">
        <f>IFERROR(IF(CC322=リスト!$C$2,(CH322-BZ322/(100*CG322))/CI322*CJ322-AN322-AM322,(CH322-BZ322/(100*AW322))/CI322*CJ322-AN322-AM322),"")</f>
        <v/>
      </c>
      <c r="BZ322" s="196" t="str">
        <f>IF(OR(CE322=リスト!$B$3,CE322=リスト!$B$5,CF322=リスト!$F$3,CE322=""),"",許容浮上量)</f>
        <v/>
      </c>
      <c r="CA322" s="198" t="str">
        <f>IF(OR(CE322=リスト!$B$3,CE322=リスト!$B$5,CF322=リスト!$F$3,CE322=""),"",CK322)</f>
        <v/>
      </c>
      <c r="CB322" s="196" t="str">
        <f t="shared" si="236"/>
        <v/>
      </c>
      <c r="CC322" s="193" t="str">
        <f>IF(OR(CE322=リスト!$B$3,CE322=リスト!$B$5,CF322=リスト!$F$3,CE322=""),"",BM322)</f>
        <v/>
      </c>
      <c r="CD322" s="196" t="str">
        <f>IF(OR(CE322=リスト!$B$3,CE322=リスト!$B$5,CF322=リスト!$F$3,CE322=""),"",AH322)</f>
        <v/>
      </c>
      <c r="CE322" s="193" t="str">
        <f t="shared" si="181"/>
        <v/>
      </c>
      <c r="CF322" s="193" t="str">
        <f t="shared" si="182"/>
        <v/>
      </c>
      <c r="CG322" s="198" t="str">
        <f t="shared" si="237"/>
        <v/>
      </c>
      <c r="CH322" s="198" t="str">
        <f t="shared" si="238"/>
        <v/>
      </c>
      <c r="CI322" s="198" t="str">
        <f t="shared" si="239"/>
        <v/>
      </c>
      <c r="CJ322" s="198" t="str">
        <f t="shared" si="244"/>
        <v/>
      </c>
      <c r="CK322" s="205" t="str">
        <f t="shared" si="240"/>
        <v/>
      </c>
      <c r="CL322" s="204" t="str">
        <f>IF(AND(CE322=リスト!$B$4,CF322=リスト!$F$2),リスト!$B$3,CE322)</f>
        <v/>
      </c>
      <c r="CM322" s="193" t="str">
        <f>IF(CL322=リスト!$B$3,"",IF(CL322=リスト!$B$5,"("&amp;リスト!$F$3&amp;")",CF322))</f>
        <v/>
      </c>
      <c r="CN322" s="196" t="str">
        <f>IF(CL322=リスト!$B$3,"",AF322)</f>
        <v/>
      </c>
      <c r="CO322" s="196" t="str">
        <f>IF(OR(CL322=リスト!$B$3,CL322=リスト!$B$5,CL322=リスト!$B$4),"",CD322)</f>
        <v/>
      </c>
      <c r="CP322" s="196" t="str">
        <f>IF(OR(CL322=リスト!$B$3,CL322=リスト!$B$5),"",IF(CB322&lt;40,40,CB322))</f>
        <v/>
      </c>
      <c r="CQ322" s="203" t="str">
        <f>IF(CL322=リスト!$B$5,リスト!$G$2,"")</f>
        <v/>
      </c>
    </row>
    <row r="323" spans="2:95" ht="26.25" customHeight="1">
      <c r="B323" s="257">
        <v>260</v>
      </c>
      <c r="C323" s="258"/>
      <c r="D323" s="259"/>
      <c r="E323" s="260"/>
      <c r="F323" s="260"/>
      <c r="G323" s="247" t="str">
        <f>IF(AE323=リスト!$C$2,"－",IF(AE323=リスト!$C$3,1.05,""))</f>
        <v/>
      </c>
      <c r="H323" s="260"/>
      <c r="I323" s="260"/>
      <c r="J323" s="260"/>
      <c r="K323" s="260"/>
      <c r="L323" s="260"/>
      <c r="M323" s="260"/>
      <c r="N323" s="260"/>
      <c r="O323" s="260"/>
      <c r="P323" s="260"/>
      <c r="Q323" s="260"/>
      <c r="R323" s="261">
        <f t="shared" si="209"/>
        <v>0</v>
      </c>
      <c r="S323" s="262" t="str">
        <f t="shared" si="210"/>
        <v/>
      </c>
      <c r="T323" s="262"/>
      <c r="U323" s="262"/>
      <c r="V323" s="259" t="str">
        <f t="shared" si="211"/>
        <v/>
      </c>
      <c r="W323" s="259" t="str">
        <f t="shared" si="212"/>
        <v/>
      </c>
      <c r="X323" s="259" t="str">
        <f t="shared" si="213"/>
        <v/>
      </c>
      <c r="Y323" s="259" t="str">
        <f t="shared" si="214"/>
        <v/>
      </c>
      <c r="Z323" s="249" t="str">
        <f t="shared" si="215"/>
        <v/>
      </c>
      <c r="AA323" s="250" t="str">
        <f t="shared" si="216"/>
        <v/>
      </c>
      <c r="AB323" s="250" t="str">
        <f t="shared" si="217"/>
        <v/>
      </c>
      <c r="AC323" s="251" t="str">
        <f t="shared" si="218"/>
        <v/>
      </c>
      <c r="AD323" s="252" t="str">
        <f>IF(OR(C323="",D323=""),"",IF(OR(10&lt;=S323,2.2&lt;F323),リスト!$B$3,IF(OR(D323=リスト!$A$2,F323&lt;0.9,S323&lt;=1.5),リスト!$B$4,リスト!$B$2)))</f>
        <v/>
      </c>
      <c r="AE323" s="263" t="str">
        <f>IF(OR(C323="",AD323=""),"",IF(N323="",リスト!$C$2,リスト!$C$3))</f>
        <v/>
      </c>
      <c r="AF323" s="254" t="str">
        <f>IF(OR(C323="",AD323=""),"",IF(D323&lt;=リスト!$A$5,リスト!$D$2,IF(D323=リスト!$A$6,リスト!$D$3,IF(D323=リスト!$A$7,リスト!$D$4,""))))</f>
        <v/>
      </c>
      <c r="AG323" s="255" t="str" cm="1">
        <f t="array" ref="AG323">IFERROR(INDEX(加味率リスト!$A$2:$J$25,MATCH(D323&amp;AF323,加味率リスト!$A$2:$A$25&amp;加味率リスト!$B$2:$B$25,0),10),"")</f>
        <v/>
      </c>
      <c r="AH323" s="264" t="str">
        <f>IF(S323="","",IF(S323&lt;3,リスト!$E$3,IF(S323&lt;5,リスト!$E$4,IF(S323&lt;7,リスト!$E$5,リスト!$E$6))))</f>
        <v/>
      </c>
      <c r="AI323" s="192" t="str">
        <f t="shared" si="178"/>
        <v/>
      </c>
      <c r="AJ323" s="193" t="str">
        <f t="shared" si="179"/>
        <v/>
      </c>
      <c r="AK323" s="141" t="str">
        <f t="shared" si="180"/>
        <v/>
      </c>
      <c r="AL323" s="194" t="str">
        <f>IFERROR(IF(AD323="","",IF(AE323=リスト!$C$2,"－",ROUND((3.142/4*E323^2*(N323+K323+J323+I323+H323)-3.142/4*(0.82^2*H323+(0.82^2+G323^2)/2*J323+G323^2*K323+(G323^2+E323^2)/2*N323))*(U323*V323+(R323-U323)*W323)/R323,2))),"")</f>
        <v/>
      </c>
      <c r="AM323" s="195" t="str">
        <f>IFERROR(IF(AD323="","",IF(AE323=リスト!$C$2,T323,T323+AL323)),"")</f>
        <v/>
      </c>
      <c r="AN323" s="195" t="str">
        <f>IFERROR(IF(AD323="","",IF(AE323=リスト!$C$2,3.142*E323*U323*AA323*V323*U323/2*TAN(X323/180*3.142),3.142*G323*U323*AA323*V323*U323/2*TAN(X323/180*3.142))),"")</f>
        <v/>
      </c>
      <c r="AO323" s="196" t="str">
        <f t="shared" si="219"/>
        <v/>
      </c>
      <c r="AP323" s="196" t="str">
        <f>IFERROR(IF(AE323=リスト!$C$2,(1-3.142*(E323/((E323+1)*2))^2)*(R323-(1-V323/(Z323+AC323*(W323-Z323)))*U323-(AN323+AM323)/(3.142*(Z323+AC323*(W323-Z323)))*(2/E323)^2)*100,AW323*(AX323-AY323)*100),"")</f>
        <v/>
      </c>
      <c r="AQ323" s="197" t="str">
        <f t="shared" si="220"/>
        <v/>
      </c>
      <c r="AR323" s="195" t="str">
        <f t="shared" si="221"/>
        <v/>
      </c>
      <c r="AS323" s="195" t="str">
        <f t="shared" si="222"/>
        <v/>
      </c>
      <c r="AT323" s="195" t="str">
        <f t="shared" si="223"/>
        <v/>
      </c>
      <c r="AU323" s="193" t="str">
        <f t="shared" si="224"/>
        <v/>
      </c>
      <c r="AV323" s="193" t="str">
        <f>IF(OR(AD323=リスト!$B$3,AD323=リスト!$B$5,許容浮上量&lt;AP323),AD323,リスト!$B$5)</f>
        <v/>
      </c>
      <c r="AW323" s="198" t="str">
        <f t="shared" si="225"/>
        <v/>
      </c>
      <c r="AX323" s="199" t="str">
        <f t="shared" si="226"/>
        <v/>
      </c>
      <c r="AY323" s="205" t="str">
        <f t="shared" si="227"/>
        <v/>
      </c>
      <c r="AZ323" s="204" t="str">
        <f>IF(OR(BO323=リスト!$B$3,BO323=リスト!$B$5,BO323=""),"","10^-2")</f>
        <v/>
      </c>
      <c r="BA323" s="200" t="str">
        <f>IF(OR(BO323=リスト!$B$3,BO323=リスト!$B$5,BO323=""),"",2)</f>
        <v/>
      </c>
      <c r="BB323" s="195" t="str">
        <f>IFERROR(IF(OR(BO323=リスト!$B$3,BO323=リスト!$B$5,BO323=""),"",V323*U323+(R323-U323)/2*(W323-Z323)),"")</f>
        <v/>
      </c>
      <c r="BC323" s="195" t="str">
        <f>IF(OR(BO323=リスト!$B$3,BO323=リスト!$B$5,BO323=""),"",40)</f>
        <v/>
      </c>
      <c r="BD323" s="195" t="str">
        <f t="shared" si="228"/>
        <v/>
      </c>
      <c r="BE323" s="195" t="str">
        <f t="shared" si="229"/>
        <v/>
      </c>
      <c r="BF323" s="195" t="str">
        <f t="shared" si="230"/>
        <v/>
      </c>
      <c r="BG323" s="195" t="str">
        <f>IF(OR(BO323=リスト!$B$3,BO323=リスト!$B$5,BO323=""),"",0.6)</f>
        <v/>
      </c>
      <c r="BH323" s="201" t="str">
        <f>IF(OR(BO323=リスト!$B$3,BO323=リスト!$B$5,BO323=""),"",AG323)</f>
        <v/>
      </c>
      <c r="BI323" s="195" t="str">
        <f>IF(OR(BO323=リスト!$B$3,BO323=リスト!$B$5,BO323=""),"",AM323)</f>
        <v/>
      </c>
      <c r="BJ323" s="195" t="str">
        <f>IF(OR(BO323=リスト!$B$3,BO323=リスト!$B$5,BO323=""),"",AN323)</f>
        <v/>
      </c>
      <c r="BK323" s="202" t="str">
        <f>IFERROR(IF(BM323=リスト!$C$2,(1-3.142*(E323/(2*(E323+1)))^2)*(R323-(1-AG323*V323/(Z323+AG323*BG323*(W323-Z323)))*U323-(AN323+AM323)/(3.142*(Z323+AG323*BG323*(W323-Z323)))*(2/E323)^2)*100,(AW323*(BV323-BX323)*100)),"")</f>
        <v/>
      </c>
      <c r="BL323" s="202" t="str">
        <f>IFERROR(IF(BM323=リスト!$C$2,(1-3.142*(E323/(2*(E323+1)))^2)*(R323-(1-AG323*V323/(Z323+AG323*BG323*(W323-Z323)))*U323-(AN323+BF323+AM323)/(3.142*(Z323+AG323*BG323*(W323-Z323)))*(2/E323)^2)*100,(AW323*(BV323-BW323)*100)),"")</f>
        <v/>
      </c>
      <c r="BM323" s="193" t="str">
        <f>IF(OR(BO323=リスト!$B$3,BO323=リスト!$B$5),"",AU323)</f>
        <v/>
      </c>
      <c r="BN323" s="196" t="str">
        <f>IF(OR(BO323=リスト!$B$3,BO323=リスト!$B$5),"",AF323)</f>
        <v/>
      </c>
      <c r="BO323" s="193" t="str">
        <f t="shared" si="231"/>
        <v/>
      </c>
      <c r="BP323" s="193" t="str">
        <f>IF(OR(BO323=リスト!$B$3,BO323=リスト!$B$5,BO323=""),"",IF(許容浮上量+1&lt;=BK323,リスト!$F$2,リスト!$F$3))</f>
        <v/>
      </c>
      <c r="BQ323" s="202" t="str">
        <f>IF(OR(BO323=リスト!$B$3,BO323=リスト!$B$5,BO323=""),"",20)</f>
        <v/>
      </c>
      <c r="BR323" s="195" t="str">
        <f t="shared" si="232"/>
        <v/>
      </c>
      <c r="BS323" s="195" t="str">
        <f t="shared" si="233"/>
        <v/>
      </c>
      <c r="BT323" s="198" t="str">
        <f t="shared" si="234"/>
        <v/>
      </c>
      <c r="BU323" s="198" t="str">
        <f t="shared" si="235"/>
        <v/>
      </c>
      <c r="BV323" s="198" t="str">
        <f t="shared" si="241"/>
        <v/>
      </c>
      <c r="BW323" s="198" t="str">
        <f t="shared" si="242"/>
        <v/>
      </c>
      <c r="BX323" s="205" t="str">
        <f t="shared" si="243"/>
        <v/>
      </c>
      <c r="BY323" s="206" t="str">
        <f>IFERROR(IF(CC323=リスト!$C$2,(CH323-BZ323/(100*CG323))/CI323*CJ323-AN323-AM323,(CH323-BZ323/(100*AW323))/CI323*CJ323-AN323-AM323),"")</f>
        <v/>
      </c>
      <c r="BZ323" s="196" t="str">
        <f>IF(OR(CE323=リスト!$B$3,CE323=リスト!$B$5,CF323=リスト!$F$3,CE323=""),"",許容浮上量)</f>
        <v/>
      </c>
      <c r="CA323" s="198" t="str">
        <f>IF(OR(CE323=リスト!$B$3,CE323=リスト!$B$5,CF323=リスト!$F$3,CE323=""),"",CK323)</f>
        <v/>
      </c>
      <c r="CB323" s="196" t="str">
        <f t="shared" si="236"/>
        <v/>
      </c>
      <c r="CC323" s="193" t="str">
        <f>IF(OR(CE323=リスト!$B$3,CE323=リスト!$B$5,CF323=リスト!$F$3,CE323=""),"",BM323)</f>
        <v/>
      </c>
      <c r="CD323" s="196" t="str">
        <f>IF(OR(CE323=リスト!$B$3,CE323=リスト!$B$5,CF323=リスト!$F$3,CE323=""),"",AH323)</f>
        <v/>
      </c>
      <c r="CE323" s="193" t="str">
        <f t="shared" si="181"/>
        <v/>
      </c>
      <c r="CF323" s="193" t="str">
        <f t="shared" si="182"/>
        <v/>
      </c>
      <c r="CG323" s="198" t="str">
        <f t="shared" si="237"/>
        <v/>
      </c>
      <c r="CH323" s="198" t="str">
        <f t="shared" si="238"/>
        <v/>
      </c>
      <c r="CI323" s="198" t="str">
        <f t="shared" si="239"/>
        <v/>
      </c>
      <c r="CJ323" s="198" t="str">
        <f t="shared" si="244"/>
        <v/>
      </c>
      <c r="CK323" s="205" t="str">
        <f t="shared" si="240"/>
        <v/>
      </c>
      <c r="CL323" s="204" t="str">
        <f>IF(AND(CE323=リスト!$B$4,CF323=リスト!$F$2),リスト!$B$3,CE323)</f>
        <v/>
      </c>
      <c r="CM323" s="193" t="str">
        <f>IF(CL323=リスト!$B$3,"",IF(CL323=リスト!$B$5,"("&amp;リスト!$F$3&amp;")",CF323))</f>
        <v/>
      </c>
      <c r="CN323" s="196" t="str">
        <f>IF(CL323=リスト!$B$3,"",AF323)</f>
        <v/>
      </c>
      <c r="CO323" s="196" t="str">
        <f>IF(OR(CL323=リスト!$B$3,CL323=リスト!$B$5,CL323=リスト!$B$4),"",CD323)</f>
        <v/>
      </c>
      <c r="CP323" s="196" t="str">
        <f>IF(OR(CL323=リスト!$B$3,CL323=リスト!$B$5),"",IF(CB323&lt;40,40,CB323))</f>
        <v/>
      </c>
      <c r="CQ323" s="203" t="str">
        <f>IF(CL323=リスト!$B$5,リスト!$G$2,"")</f>
        <v/>
      </c>
    </row>
    <row r="324" spans="2:95" ht="26.25" customHeight="1">
      <c r="B324" s="243">
        <v>261</v>
      </c>
      <c r="C324" s="244"/>
      <c r="D324" s="245"/>
      <c r="E324" s="246"/>
      <c r="F324" s="246"/>
      <c r="G324" s="247" t="str">
        <f>IF(AE324=リスト!$C$2,"－",IF(AE324=リスト!$C$3,1.05,""))</f>
        <v/>
      </c>
      <c r="H324" s="246"/>
      <c r="I324" s="246"/>
      <c r="J324" s="246"/>
      <c r="K324" s="246"/>
      <c r="L324" s="246"/>
      <c r="M324" s="246"/>
      <c r="N324" s="246"/>
      <c r="O324" s="246"/>
      <c r="P324" s="246"/>
      <c r="Q324" s="246"/>
      <c r="R324" s="248">
        <f t="shared" si="209"/>
        <v>0</v>
      </c>
      <c r="S324" s="247" t="str">
        <f t="shared" si="210"/>
        <v/>
      </c>
      <c r="T324" s="247"/>
      <c r="U324" s="247"/>
      <c r="V324" s="245" t="str">
        <f t="shared" si="211"/>
        <v/>
      </c>
      <c r="W324" s="245" t="str">
        <f t="shared" si="212"/>
        <v/>
      </c>
      <c r="X324" s="245" t="str">
        <f t="shared" si="213"/>
        <v/>
      </c>
      <c r="Y324" s="245" t="str">
        <f t="shared" si="214"/>
        <v/>
      </c>
      <c r="Z324" s="249" t="str">
        <f t="shared" si="215"/>
        <v/>
      </c>
      <c r="AA324" s="250" t="str">
        <f t="shared" si="216"/>
        <v/>
      </c>
      <c r="AB324" s="250" t="str">
        <f t="shared" si="217"/>
        <v/>
      </c>
      <c r="AC324" s="251" t="str">
        <f t="shared" si="218"/>
        <v/>
      </c>
      <c r="AD324" s="252" t="str">
        <f>IF(OR(C324="",D324=""),"",IF(OR(10&lt;=S324,2.2&lt;F324),リスト!$B$3,IF(OR(D324=リスト!$A$2,F324&lt;0.9,S324&lt;=1.5),リスト!$B$4,リスト!$B$2)))</f>
        <v/>
      </c>
      <c r="AE324" s="253" t="str">
        <f>IF(OR(C324="",AD324=""),"",IF(N324="",リスト!$C$2,リスト!$C$3))</f>
        <v/>
      </c>
      <c r="AF324" s="254" t="str">
        <f>IF(OR(C324="",AD324=""),"",IF(D324&lt;=リスト!$A$5,リスト!$D$2,IF(D324=リスト!$A$6,リスト!$D$3,IF(D324=リスト!$A$7,リスト!$D$4,""))))</f>
        <v/>
      </c>
      <c r="AG324" s="255" t="str" cm="1">
        <f t="array" ref="AG324">IFERROR(INDEX(加味率リスト!$A$2:$J$25,MATCH(D324&amp;AF324,加味率リスト!$A$2:$A$25&amp;加味率リスト!$B$2:$B$25,0),10),"")</f>
        <v/>
      </c>
      <c r="AH324" s="256" t="str">
        <f>IF(S324="","",IF(S324&lt;3,リスト!$E$3,IF(S324&lt;5,リスト!$E$4,IF(S324&lt;7,リスト!$E$5,リスト!$E$6))))</f>
        <v/>
      </c>
      <c r="AI324" s="192" t="str">
        <f t="shared" si="178"/>
        <v/>
      </c>
      <c r="AJ324" s="193" t="str">
        <f t="shared" si="179"/>
        <v/>
      </c>
      <c r="AK324" s="141" t="str">
        <f t="shared" si="180"/>
        <v/>
      </c>
      <c r="AL324" s="194" t="str">
        <f>IFERROR(IF(AD324="","",IF(AE324=リスト!$C$2,"－",ROUND((3.142/4*E324^2*(N324+K324+J324+I324+H324)-3.142/4*(0.82^2*H324+(0.82^2+G324^2)/2*J324+G324^2*K324+(G324^2+E324^2)/2*N324))*(U324*V324+(R324-U324)*W324)/R324,2))),"")</f>
        <v/>
      </c>
      <c r="AM324" s="195" t="str">
        <f>IFERROR(IF(AD324="","",IF(AE324=リスト!$C$2,T324,T324+AL324)),"")</f>
        <v/>
      </c>
      <c r="AN324" s="195" t="str">
        <f>IFERROR(IF(AD324="","",IF(AE324=リスト!$C$2,3.142*E324*U324*AA324*V324*U324/2*TAN(X324/180*3.142),3.142*G324*U324*AA324*V324*U324/2*TAN(X324/180*3.142))),"")</f>
        <v/>
      </c>
      <c r="AO324" s="196" t="str">
        <f t="shared" si="219"/>
        <v/>
      </c>
      <c r="AP324" s="196" t="str">
        <f>IFERROR(IF(AE324=リスト!$C$2,(1-3.142*(E324/((E324+1)*2))^2)*(R324-(1-V324/(Z324+AC324*(W324-Z324)))*U324-(AN324+AM324)/(3.142*(Z324+AC324*(W324-Z324)))*(2/E324)^2)*100,AW324*(AX324-AY324)*100),"")</f>
        <v/>
      </c>
      <c r="AQ324" s="197" t="str">
        <f t="shared" si="220"/>
        <v/>
      </c>
      <c r="AR324" s="195" t="str">
        <f t="shared" si="221"/>
        <v/>
      </c>
      <c r="AS324" s="195" t="str">
        <f t="shared" si="222"/>
        <v/>
      </c>
      <c r="AT324" s="195" t="str">
        <f t="shared" si="223"/>
        <v/>
      </c>
      <c r="AU324" s="193" t="str">
        <f t="shared" si="224"/>
        <v/>
      </c>
      <c r="AV324" s="193" t="str">
        <f>IF(OR(AD324=リスト!$B$3,AD324=リスト!$B$5,許容浮上量&lt;AP324),AD324,リスト!$B$5)</f>
        <v/>
      </c>
      <c r="AW324" s="198" t="str">
        <f t="shared" si="225"/>
        <v/>
      </c>
      <c r="AX324" s="199" t="str">
        <f t="shared" si="226"/>
        <v/>
      </c>
      <c r="AY324" s="205" t="str">
        <f t="shared" si="227"/>
        <v/>
      </c>
      <c r="AZ324" s="204" t="str">
        <f>IF(OR(BO324=リスト!$B$3,BO324=リスト!$B$5,BO324=""),"","10^-2")</f>
        <v/>
      </c>
      <c r="BA324" s="200" t="str">
        <f>IF(OR(BO324=リスト!$B$3,BO324=リスト!$B$5,BO324=""),"",2)</f>
        <v/>
      </c>
      <c r="BB324" s="195" t="str">
        <f>IFERROR(IF(OR(BO324=リスト!$B$3,BO324=リスト!$B$5,BO324=""),"",V324*U324+(R324-U324)/2*(W324-Z324)),"")</f>
        <v/>
      </c>
      <c r="BC324" s="195" t="str">
        <f>IF(OR(BO324=リスト!$B$3,BO324=リスト!$B$5,BO324=""),"",40)</f>
        <v/>
      </c>
      <c r="BD324" s="195" t="str">
        <f t="shared" si="228"/>
        <v/>
      </c>
      <c r="BE324" s="195" t="str">
        <f t="shared" si="229"/>
        <v/>
      </c>
      <c r="BF324" s="195" t="str">
        <f t="shared" si="230"/>
        <v/>
      </c>
      <c r="BG324" s="195" t="str">
        <f>IF(OR(BO324=リスト!$B$3,BO324=リスト!$B$5,BO324=""),"",0.6)</f>
        <v/>
      </c>
      <c r="BH324" s="201" t="str">
        <f>IF(OR(BO324=リスト!$B$3,BO324=リスト!$B$5,BO324=""),"",AG324)</f>
        <v/>
      </c>
      <c r="BI324" s="195" t="str">
        <f>IF(OR(BO324=リスト!$B$3,BO324=リスト!$B$5,BO324=""),"",AM324)</f>
        <v/>
      </c>
      <c r="BJ324" s="195" t="str">
        <f>IF(OR(BO324=リスト!$B$3,BO324=リスト!$B$5,BO324=""),"",AN324)</f>
        <v/>
      </c>
      <c r="BK324" s="202" t="str">
        <f>IFERROR(IF(BM324=リスト!$C$2,(1-3.142*(E324/(2*(E324+1)))^2)*(R324-(1-AG324*V324/(Z324+AG324*BG324*(W324-Z324)))*U324-(AN324+AM324)/(3.142*(Z324+AG324*BG324*(W324-Z324)))*(2/E324)^2)*100,(AW324*(BV324-BX324)*100)),"")</f>
        <v/>
      </c>
      <c r="BL324" s="202" t="str">
        <f>IFERROR(IF(BM324=リスト!$C$2,(1-3.142*(E324/(2*(E324+1)))^2)*(R324-(1-AG324*V324/(Z324+AG324*BG324*(W324-Z324)))*U324-(AN324+BF324+AM324)/(3.142*(Z324+AG324*BG324*(W324-Z324)))*(2/E324)^2)*100,(AW324*(BV324-BW324)*100)),"")</f>
        <v/>
      </c>
      <c r="BM324" s="193" t="str">
        <f>IF(OR(BO324=リスト!$B$3,BO324=リスト!$B$5),"",AU324)</f>
        <v/>
      </c>
      <c r="BN324" s="196" t="str">
        <f>IF(OR(BO324=リスト!$B$3,BO324=リスト!$B$5),"",AF324)</f>
        <v/>
      </c>
      <c r="BO324" s="193" t="str">
        <f t="shared" si="231"/>
        <v/>
      </c>
      <c r="BP324" s="193" t="str">
        <f>IF(OR(BO324=リスト!$B$3,BO324=リスト!$B$5,BO324=""),"",IF(許容浮上量+1&lt;=BK324,リスト!$F$2,リスト!$F$3))</f>
        <v/>
      </c>
      <c r="BQ324" s="202" t="str">
        <f>IF(OR(BO324=リスト!$B$3,BO324=リスト!$B$5,BO324=""),"",20)</f>
        <v/>
      </c>
      <c r="BR324" s="195" t="str">
        <f t="shared" si="232"/>
        <v/>
      </c>
      <c r="BS324" s="195" t="str">
        <f t="shared" si="233"/>
        <v/>
      </c>
      <c r="BT324" s="198" t="str">
        <f t="shared" si="234"/>
        <v/>
      </c>
      <c r="BU324" s="198" t="str">
        <f t="shared" si="235"/>
        <v/>
      </c>
      <c r="BV324" s="198" t="str">
        <f t="shared" si="241"/>
        <v/>
      </c>
      <c r="BW324" s="198" t="str">
        <f t="shared" si="242"/>
        <v/>
      </c>
      <c r="BX324" s="205" t="str">
        <f t="shared" si="243"/>
        <v/>
      </c>
      <c r="BY324" s="206" t="str">
        <f>IFERROR(IF(CC324=リスト!$C$2,(CH324-BZ324/(100*CG324))/CI324*CJ324-AN324-AM324,(CH324-BZ324/(100*AW324))/CI324*CJ324-AN324-AM324),"")</f>
        <v/>
      </c>
      <c r="BZ324" s="196" t="str">
        <f>IF(OR(CE324=リスト!$B$3,CE324=リスト!$B$5,CF324=リスト!$F$3,CE324=""),"",許容浮上量)</f>
        <v/>
      </c>
      <c r="CA324" s="198" t="str">
        <f>IF(OR(CE324=リスト!$B$3,CE324=リスト!$B$5,CF324=リスト!$F$3,CE324=""),"",CK324)</f>
        <v/>
      </c>
      <c r="CB324" s="196" t="str">
        <f t="shared" si="236"/>
        <v/>
      </c>
      <c r="CC324" s="193" t="str">
        <f>IF(OR(CE324=リスト!$B$3,CE324=リスト!$B$5,CF324=リスト!$F$3,CE324=""),"",BM324)</f>
        <v/>
      </c>
      <c r="CD324" s="196" t="str">
        <f>IF(OR(CE324=リスト!$B$3,CE324=リスト!$B$5,CF324=リスト!$F$3,CE324=""),"",AH324)</f>
        <v/>
      </c>
      <c r="CE324" s="193" t="str">
        <f t="shared" si="181"/>
        <v/>
      </c>
      <c r="CF324" s="193" t="str">
        <f t="shared" si="182"/>
        <v/>
      </c>
      <c r="CG324" s="198" t="str">
        <f t="shared" si="237"/>
        <v/>
      </c>
      <c r="CH324" s="198" t="str">
        <f t="shared" si="238"/>
        <v/>
      </c>
      <c r="CI324" s="198" t="str">
        <f t="shared" si="239"/>
        <v/>
      </c>
      <c r="CJ324" s="198" t="str">
        <f t="shared" si="244"/>
        <v/>
      </c>
      <c r="CK324" s="205" t="str">
        <f t="shared" si="240"/>
        <v/>
      </c>
      <c r="CL324" s="204" t="str">
        <f>IF(AND(CE324=リスト!$B$4,CF324=リスト!$F$2),リスト!$B$3,CE324)</f>
        <v/>
      </c>
      <c r="CM324" s="193" t="str">
        <f>IF(CL324=リスト!$B$3,"",IF(CL324=リスト!$B$5,"("&amp;リスト!$F$3&amp;")",CF324))</f>
        <v/>
      </c>
      <c r="CN324" s="196" t="str">
        <f>IF(CL324=リスト!$B$3,"",AF324)</f>
        <v/>
      </c>
      <c r="CO324" s="196" t="str">
        <f>IF(OR(CL324=リスト!$B$3,CL324=リスト!$B$5,CL324=リスト!$B$4),"",CD324)</f>
        <v/>
      </c>
      <c r="CP324" s="196" t="str">
        <f>IF(OR(CL324=リスト!$B$3,CL324=リスト!$B$5),"",IF(CB324&lt;40,40,CB324))</f>
        <v/>
      </c>
      <c r="CQ324" s="203" t="str">
        <f>IF(CL324=リスト!$B$5,リスト!$G$2,"")</f>
        <v/>
      </c>
    </row>
    <row r="325" spans="2:95" ht="26.25" customHeight="1">
      <c r="B325" s="257">
        <v>262</v>
      </c>
      <c r="C325" s="258"/>
      <c r="D325" s="259"/>
      <c r="E325" s="260"/>
      <c r="F325" s="260"/>
      <c r="G325" s="247" t="str">
        <f>IF(AE325=リスト!$C$2,"－",IF(AE325=リスト!$C$3,1.05,""))</f>
        <v/>
      </c>
      <c r="H325" s="260"/>
      <c r="I325" s="260"/>
      <c r="J325" s="260"/>
      <c r="K325" s="260"/>
      <c r="L325" s="260"/>
      <c r="M325" s="260"/>
      <c r="N325" s="260"/>
      <c r="O325" s="260"/>
      <c r="P325" s="260"/>
      <c r="Q325" s="260"/>
      <c r="R325" s="261">
        <f t="shared" si="209"/>
        <v>0</v>
      </c>
      <c r="S325" s="262" t="str">
        <f t="shared" si="210"/>
        <v/>
      </c>
      <c r="T325" s="262"/>
      <c r="U325" s="262"/>
      <c r="V325" s="259" t="str">
        <f t="shared" si="211"/>
        <v/>
      </c>
      <c r="W325" s="259" t="str">
        <f t="shared" si="212"/>
        <v/>
      </c>
      <c r="X325" s="259" t="str">
        <f t="shared" si="213"/>
        <v/>
      </c>
      <c r="Y325" s="259" t="str">
        <f t="shared" si="214"/>
        <v/>
      </c>
      <c r="Z325" s="249" t="str">
        <f t="shared" si="215"/>
        <v/>
      </c>
      <c r="AA325" s="250" t="str">
        <f t="shared" si="216"/>
        <v/>
      </c>
      <c r="AB325" s="250" t="str">
        <f t="shared" si="217"/>
        <v/>
      </c>
      <c r="AC325" s="251" t="str">
        <f t="shared" si="218"/>
        <v/>
      </c>
      <c r="AD325" s="252" t="str">
        <f>IF(OR(C325="",D325=""),"",IF(OR(10&lt;=S325,2.2&lt;F325),リスト!$B$3,IF(OR(D325=リスト!$A$2,F325&lt;0.9,S325&lt;=1.5),リスト!$B$4,リスト!$B$2)))</f>
        <v/>
      </c>
      <c r="AE325" s="263" t="str">
        <f>IF(OR(C325="",AD325=""),"",IF(N325="",リスト!$C$2,リスト!$C$3))</f>
        <v/>
      </c>
      <c r="AF325" s="254" t="str">
        <f>IF(OR(C325="",AD325=""),"",IF(D325&lt;=リスト!$A$5,リスト!$D$2,IF(D325=リスト!$A$6,リスト!$D$3,IF(D325=リスト!$A$7,リスト!$D$4,""))))</f>
        <v/>
      </c>
      <c r="AG325" s="255" t="str" cm="1">
        <f t="array" ref="AG325">IFERROR(INDEX(加味率リスト!$A$2:$J$25,MATCH(D325&amp;AF325,加味率リスト!$A$2:$A$25&amp;加味率リスト!$B$2:$B$25,0),10),"")</f>
        <v/>
      </c>
      <c r="AH325" s="264" t="str">
        <f>IF(S325="","",IF(S325&lt;3,リスト!$E$3,IF(S325&lt;5,リスト!$E$4,IF(S325&lt;7,リスト!$E$5,リスト!$E$6))))</f>
        <v/>
      </c>
      <c r="AI325" s="192" t="str">
        <f t="shared" si="178"/>
        <v/>
      </c>
      <c r="AJ325" s="193" t="str">
        <f t="shared" si="179"/>
        <v/>
      </c>
      <c r="AK325" s="141" t="str">
        <f t="shared" si="180"/>
        <v/>
      </c>
      <c r="AL325" s="194" t="str">
        <f>IFERROR(IF(AD325="","",IF(AE325=リスト!$C$2,"－",ROUND((3.142/4*E325^2*(N325+K325+J325+I325+H325)-3.142/4*(0.82^2*H325+(0.82^2+G325^2)/2*J325+G325^2*K325+(G325^2+E325^2)/2*N325))*(U325*V325+(R325-U325)*W325)/R325,2))),"")</f>
        <v/>
      </c>
      <c r="AM325" s="195" t="str">
        <f>IFERROR(IF(AD325="","",IF(AE325=リスト!$C$2,T325,T325+AL325)),"")</f>
        <v/>
      </c>
      <c r="AN325" s="195" t="str">
        <f>IFERROR(IF(AD325="","",IF(AE325=リスト!$C$2,3.142*E325*U325*AA325*V325*U325/2*TAN(X325/180*3.142),3.142*G325*U325*AA325*V325*U325/2*TAN(X325/180*3.142))),"")</f>
        <v/>
      </c>
      <c r="AO325" s="196" t="str">
        <f t="shared" si="219"/>
        <v/>
      </c>
      <c r="AP325" s="196" t="str">
        <f>IFERROR(IF(AE325=リスト!$C$2,(1-3.142*(E325/((E325+1)*2))^2)*(R325-(1-V325/(Z325+AC325*(W325-Z325)))*U325-(AN325+AM325)/(3.142*(Z325+AC325*(W325-Z325)))*(2/E325)^2)*100,AW325*(AX325-AY325)*100),"")</f>
        <v/>
      </c>
      <c r="AQ325" s="197" t="str">
        <f t="shared" si="220"/>
        <v/>
      </c>
      <c r="AR325" s="195" t="str">
        <f t="shared" si="221"/>
        <v/>
      </c>
      <c r="AS325" s="195" t="str">
        <f t="shared" si="222"/>
        <v/>
      </c>
      <c r="AT325" s="195" t="str">
        <f t="shared" si="223"/>
        <v/>
      </c>
      <c r="AU325" s="193" t="str">
        <f t="shared" si="224"/>
        <v/>
      </c>
      <c r="AV325" s="193" t="str">
        <f>IF(OR(AD325=リスト!$B$3,AD325=リスト!$B$5,許容浮上量&lt;AP325),AD325,リスト!$B$5)</f>
        <v/>
      </c>
      <c r="AW325" s="198" t="str">
        <f t="shared" si="225"/>
        <v/>
      </c>
      <c r="AX325" s="199" t="str">
        <f t="shared" si="226"/>
        <v/>
      </c>
      <c r="AY325" s="205" t="str">
        <f t="shared" si="227"/>
        <v/>
      </c>
      <c r="AZ325" s="204" t="str">
        <f>IF(OR(BO325=リスト!$B$3,BO325=リスト!$B$5,BO325=""),"","10^-2")</f>
        <v/>
      </c>
      <c r="BA325" s="200" t="str">
        <f>IF(OR(BO325=リスト!$B$3,BO325=リスト!$B$5,BO325=""),"",2)</f>
        <v/>
      </c>
      <c r="BB325" s="195" t="str">
        <f>IFERROR(IF(OR(BO325=リスト!$B$3,BO325=リスト!$B$5,BO325=""),"",V325*U325+(R325-U325)/2*(W325-Z325)),"")</f>
        <v/>
      </c>
      <c r="BC325" s="195" t="str">
        <f>IF(OR(BO325=リスト!$B$3,BO325=リスト!$B$5,BO325=""),"",40)</f>
        <v/>
      </c>
      <c r="BD325" s="195" t="str">
        <f t="shared" si="228"/>
        <v/>
      </c>
      <c r="BE325" s="195" t="str">
        <f t="shared" si="229"/>
        <v/>
      </c>
      <c r="BF325" s="195" t="str">
        <f t="shared" si="230"/>
        <v/>
      </c>
      <c r="BG325" s="195" t="str">
        <f>IF(OR(BO325=リスト!$B$3,BO325=リスト!$B$5,BO325=""),"",0.6)</f>
        <v/>
      </c>
      <c r="BH325" s="201" t="str">
        <f>IF(OR(BO325=リスト!$B$3,BO325=リスト!$B$5,BO325=""),"",AG325)</f>
        <v/>
      </c>
      <c r="BI325" s="195" t="str">
        <f>IF(OR(BO325=リスト!$B$3,BO325=リスト!$B$5,BO325=""),"",AM325)</f>
        <v/>
      </c>
      <c r="BJ325" s="195" t="str">
        <f>IF(OR(BO325=リスト!$B$3,BO325=リスト!$B$5,BO325=""),"",AN325)</f>
        <v/>
      </c>
      <c r="BK325" s="202" t="str">
        <f>IFERROR(IF(BM325=リスト!$C$2,(1-3.142*(E325/(2*(E325+1)))^2)*(R325-(1-AG325*V325/(Z325+AG325*BG325*(W325-Z325)))*U325-(AN325+AM325)/(3.142*(Z325+AG325*BG325*(W325-Z325)))*(2/E325)^2)*100,(AW325*(BV325-BX325)*100)),"")</f>
        <v/>
      </c>
      <c r="BL325" s="202" t="str">
        <f>IFERROR(IF(BM325=リスト!$C$2,(1-3.142*(E325/(2*(E325+1)))^2)*(R325-(1-AG325*V325/(Z325+AG325*BG325*(W325-Z325)))*U325-(AN325+BF325+AM325)/(3.142*(Z325+AG325*BG325*(W325-Z325)))*(2/E325)^2)*100,(AW325*(BV325-BW325)*100)),"")</f>
        <v/>
      </c>
      <c r="BM325" s="193" t="str">
        <f>IF(OR(BO325=リスト!$B$3,BO325=リスト!$B$5),"",AU325)</f>
        <v/>
      </c>
      <c r="BN325" s="196" t="str">
        <f>IF(OR(BO325=リスト!$B$3,BO325=リスト!$B$5),"",AF325)</f>
        <v/>
      </c>
      <c r="BO325" s="193" t="str">
        <f t="shared" si="231"/>
        <v/>
      </c>
      <c r="BP325" s="193" t="str">
        <f>IF(OR(BO325=リスト!$B$3,BO325=リスト!$B$5,BO325=""),"",IF(許容浮上量+1&lt;=BK325,リスト!$F$2,リスト!$F$3))</f>
        <v/>
      </c>
      <c r="BQ325" s="202" t="str">
        <f>IF(OR(BO325=リスト!$B$3,BO325=リスト!$B$5,BO325=""),"",20)</f>
        <v/>
      </c>
      <c r="BR325" s="195" t="str">
        <f t="shared" si="232"/>
        <v/>
      </c>
      <c r="BS325" s="195" t="str">
        <f t="shared" si="233"/>
        <v/>
      </c>
      <c r="BT325" s="198" t="str">
        <f t="shared" si="234"/>
        <v/>
      </c>
      <c r="BU325" s="198" t="str">
        <f t="shared" si="235"/>
        <v/>
      </c>
      <c r="BV325" s="198" t="str">
        <f t="shared" si="241"/>
        <v/>
      </c>
      <c r="BW325" s="198" t="str">
        <f t="shared" si="242"/>
        <v/>
      </c>
      <c r="BX325" s="205" t="str">
        <f t="shared" si="243"/>
        <v/>
      </c>
      <c r="BY325" s="206" t="str">
        <f>IFERROR(IF(CC325=リスト!$C$2,(CH325-BZ325/(100*CG325))/CI325*CJ325-AN325-AM325,(CH325-BZ325/(100*AW325))/CI325*CJ325-AN325-AM325),"")</f>
        <v/>
      </c>
      <c r="BZ325" s="196" t="str">
        <f>IF(OR(CE325=リスト!$B$3,CE325=リスト!$B$5,CF325=リスト!$F$3,CE325=""),"",許容浮上量)</f>
        <v/>
      </c>
      <c r="CA325" s="198" t="str">
        <f>IF(OR(CE325=リスト!$B$3,CE325=リスト!$B$5,CF325=リスト!$F$3,CE325=""),"",CK325)</f>
        <v/>
      </c>
      <c r="CB325" s="196" t="str">
        <f t="shared" si="236"/>
        <v/>
      </c>
      <c r="CC325" s="193" t="str">
        <f>IF(OR(CE325=リスト!$B$3,CE325=リスト!$B$5,CF325=リスト!$F$3,CE325=""),"",BM325)</f>
        <v/>
      </c>
      <c r="CD325" s="196" t="str">
        <f>IF(OR(CE325=リスト!$B$3,CE325=リスト!$B$5,CF325=リスト!$F$3,CE325=""),"",AH325)</f>
        <v/>
      </c>
      <c r="CE325" s="193" t="str">
        <f t="shared" si="181"/>
        <v/>
      </c>
      <c r="CF325" s="193" t="str">
        <f t="shared" si="182"/>
        <v/>
      </c>
      <c r="CG325" s="198" t="str">
        <f t="shared" si="237"/>
        <v/>
      </c>
      <c r="CH325" s="198" t="str">
        <f t="shared" si="238"/>
        <v/>
      </c>
      <c r="CI325" s="198" t="str">
        <f t="shared" si="239"/>
        <v/>
      </c>
      <c r="CJ325" s="198" t="str">
        <f t="shared" si="244"/>
        <v/>
      </c>
      <c r="CK325" s="205" t="str">
        <f t="shared" si="240"/>
        <v/>
      </c>
      <c r="CL325" s="204" t="str">
        <f>IF(AND(CE325=リスト!$B$4,CF325=リスト!$F$2),リスト!$B$3,CE325)</f>
        <v/>
      </c>
      <c r="CM325" s="193" t="str">
        <f>IF(CL325=リスト!$B$3,"",IF(CL325=リスト!$B$5,"("&amp;リスト!$F$3&amp;")",CF325))</f>
        <v/>
      </c>
      <c r="CN325" s="196" t="str">
        <f>IF(CL325=リスト!$B$3,"",AF325)</f>
        <v/>
      </c>
      <c r="CO325" s="196" t="str">
        <f>IF(OR(CL325=リスト!$B$3,CL325=リスト!$B$5,CL325=リスト!$B$4),"",CD325)</f>
        <v/>
      </c>
      <c r="CP325" s="196" t="str">
        <f>IF(OR(CL325=リスト!$B$3,CL325=リスト!$B$5),"",IF(CB325&lt;40,40,CB325))</f>
        <v/>
      </c>
      <c r="CQ325" s="203" t="str">
        <f>IF(CL325=リスト!$B$5,リスト!$G$2,"")</f>
        <v/>
      </c>
    </row>
    <row r="326" spans="2:95" ht="26.25" customHeight="1">
      <c r="B326" s="243">
        <v>263</v>
      </c>
      <c r="C326" s="244"/>
      <c r="D326" s="245"/>
      <c r="E326" s="246"/>
      <c r="F326" s="246"/>
      <c r="G326" s="247" t="str">
        <f>IF(AE326=リスト!$C$2,"－",IF(AE326=リスト!$C$3,1.05,""))</f>
        <v/>
      </c>
      <c r="H326" s="246"/>
      <c r="I326" s="246"/>
      <c r="J326" s="246"/>
      <c r="K326" s="246"/>
      <c r="L326" s="246"/>
      <c r="M326" s="246"/>
      <c r="N326" s="246"/>
      <c r="O326" s="246"/>
      <c r="P326" s="246"/>
      <c r="Q326" s="246"/>
      <c r="R326" s="248">
        <f t="shared" si="209"/>
        <v>0</v>
      </c>
      <c r="S326" s="247" t="str">
        <f t="shared" si="210"/>
        <v/>
      </c>
      <c r="T326" s="247"/>
      <c r="U326" s="247"/>
      <c r="V326" s="245" t="str">
        <f t="shared" si="211"/>
        <v/>
      </c>
      <c r="W326" s="245" t="str">
        <f t="shared" si="212"/>
        <v/>
      </c>
      <c r="X326" s="245" t="str">
        <f t="shared" si="213"/>
        <v/>
      </c>
      <c r="Y326" s="245" t="str">
        <f t="shared" si="214"/>
        <v/>
      </c>
      <c r="Z326" s="249" t="str">
        <f t="shared" si="215"/>
        <v/>
      </c>
      <c r="AA326" s="250" t="str">
        <f t="shared" si="216"/>
        <v/>
      </c>
      <c r="AB326" s="250" t="str">
        <f t="shared" si="217"/>
        <v/>
      </c>
      <c r="AC326" s="251" t="str">
        <f t="shared" si="218"/>
        <v/>
      </c>
      <c r="AD326" s="252" t="str">
        <f>IF(OR(C326="",D326=""),"",IF(OR(10&lt;=S326,2.2&lt;F326),リスト!$B$3,IF(OR(D326=リスト!$A$2,F326&lt;0.9,S326&lt;=1.5),リスト!$B$4,リスト!$B$2)))</f>
        <v/>
      </c>
      <c r="AE326" s="253" t="str">
        <f>IF(OR(C326="",AD326=""),"",IF(N326="",リスト!$C$2,リスト!$C$3))</f>
        <v/>
      </c>
      <c r="AF326" s="254" t="str">
        <f>IF(OR(C326="",AD326=""),"",IF(D326&lt;=リスト!$A$5,リスト!$D$2,IF(D326=リスト!$A$6,リスト!$D$3,IF(D326=リスト!$A$7,リスト!$D$4,""))))</f>
        <v/>
      </c>
      <c r="AG326" s="255" t="str" cm="1">
        <f t="array" ref="AG326">IFERROR(INDEX(加味率リスト!$A$2:$J$25,MATCH(D326&amp;AF326,加味率リスト!$A$2:$A$25&amp;加味率リスト!$B$2:$B$25,0),10),"")</f>
        <v/>
      </c>
      <c r="AH326" s="256" t="str">
        <f>IF(S326="","",IF(S326&lt;3,リスト!$E$3,IF(S326&lt;5,リスト!$E$4,IF(S326&lt;7,リスト!$E$5,リスト!$E$6))))</f>
        <v/>
      </c>
      <c r="AI326" s="192" t="str">
        <f t="shared" si="178"/>
        <v/>
      </c>
      <c r="AJ326" s="193" t="str">
        <f t="shared" si="179"/>
        <v/>
      </c>
      <c r="AK326" s="141" t="str">
        <f t="shared" si="180"/>
        <v/>
      </c>
      <c r="AL326" s="194" t="str">
        <f>IFERROR(IF(AD326="","",IF(AE326=リスト!$C$2,"－",ROUND((3.142/4*E326^2*(N326+K326+J326+I326+H326)-3.142/4*(0.82^2*H326+(0.82^2+G326^2)/2*J326+G326^2*K326+(G326^2+E326^2)/2*N326))*(U326*V326+(R326-U326)*W326)/R326,2))),"")</f>
        <v/>
      </c>
      <c r="AM326" s="195" t="str">
        <f>IFERROR(IF(AD326="","",IF(AE326=リスト!$C$2,T326,T326+AL326)),"")</f>
        <v/>
      </c>
      <c r="AN326" s="195" t="str">
        <f>IFERROR(IF(AD326="","",IF(AE326=リスト!$C$2,3.142*E326*U326*AA326*V326*U326/2*TAN(X326/180*3.142),3.142*G326*U326*AA326*V326*U326/2*TAN(X326/180*3.142))),"")</f>
        <v/>
      </c>
      <c r="AO326" s="196" t="str">
        <f t="shared" si="219"/>
        <v/>
      </c>
      <c r="AP326" s="196" t="str">
        <f>IFERROR(IF(AE326=リスト!$C$2,(1-3.142*(E326/((E326+1)*2))^2)*(R326-(1-V326/(Z326+AC326*(W326-Z326)))*U326-(AN326+AM326)/(3.142*(Z326+AC326*(W326-Z326)))*(2/E326)^2)*100,AW326*(AX326-AY326)*100),"")</f>
        <v/>
      </c>
      <c r="AQ326" s="197" t="str">
        <f t="shared" si="220"/>
        <v/>
      </c>
      <c r="AR326" s="195" t="str">
        <f t="shared" si="221"/>
        <v/>
      </c>
      <c r="AS326" s="195" t="str">
        <f t="shared" si="222"/>
        <v/>
      </c>
      <c r="AT326" s="195" t="str">
        <f t="shared" si="223"/>
        <v/>
      </c>
      <c r="AU326" s="193" t="str">
        <f t="shared" si="224"/>
        <v/>
      </c>
      <c r="AV326" s="193" t="str">
        <f>IF(OR(AD326=リスト!$B$3,AD326=リスト!$B$5,許容浮上量&lt;AP326),AD326,リスト!$B$5)</f>
        <v/>
      </c>
      <c r="AW326" s="198" t="str">
        <f t="shared" si="225"/>
        <v/>
      </c>
      <c r="AX326" s="199" t="str">
        <f t="shared" si="226"/>
        <v/>
      </c>
      <c r="AY326" s="205" t="str">
        <f t="shared" si="227"/>
        <v/>
      </c>
      <c r="AZ326" s="204" t="str">
        <f>IF(OR(BO326=リスト!$B$3,BO326=リスト!$B$5,BO326=""),"","10^-2")</f>
        <v/>
      </c>
      <c r="BA326" s="200" t="str">
        <f>IF(OR(BO326=リスト!$B$3,BO326=リスト!$B$5,BO326=""),"",2)</f>
        <v/>
      </c>
      <c r="BB326" s="195" t="str">
        <f>IFERROR(IF(OR(BO326=リスト!$B$3,BO326=リスト!$B$5,BO326=""),"",V326*U326+(R326-U326)/2*(W326-Z326)),"")</f>
        <v/>
      </c>
      <c r="BC326" s="195" t="str">
        <f>IF(OR(BO326=リスト!$B$3,BO326=リスト!$B$5,BO326=""),"",40)</f>
        <v/>
      </c>
      <c r="BD326" s="195" t="str">
        <f t="shared" si="228"/>
        <v/>
      </c>
      <c r="BE326" s="195" t="str">
        <f t="shared" si="229"/>
        <v/>
      </c>
      <c r="BF326" s="195" t="str">
        <f t="shared" si="230"/>
        <v/>
      </c>
      <c r="BG326" s="195" t="str">
        <f>IF(OR(BO326=リスト!$B$3,BO326=リスト!$B$5,BO326=""),"",0.6)</f>
        <v/>
      </c>
      <c r="BH326" s="201" t="str">
        <f>IF(OR(BO326=リスト!$B$3,BO326=リスト!$B$5,BO326=""),"",AG326)</f>
        <v/>
      </c>
      <c r="BI326" s="195" t="str">
        <f>IF(OR(BO326=リスト!$B$3,BO326=リスト!$B$5,BO326=""),"",AM326)</f>
        <v/>
      </c>
      <c r="BJ326" s="195" t="str">
        <f>IF(OR(BO326=リスト!$B$3,BO326=リスト!$B$5,BO326=""),"",AN326)</f>
        <v/>
      </c>
      <c r="BK326" s="202" t="str">
        <f>IFERROR(IF(BM326=リスト!$C$2,(1-3.142*(E326/(2*(E326+1)))^2)*(R326-(1-AG326*V326/(Z326+AG326*BG326*(W326-Z326)))*U326-(AN326+AM326)/(3.142*(Z326+AG326*BG326*(W326-Z326)))*(2/E326)^2)*100,(AW326*(BV326-BX326)*100)),"")</f>
        <v/>
      </c>
      <c r="BL326" s="202" t="str">
        <f>IFERROR(IF(BM326=リスト!$C$2,(1-3.142*(E326/(2*(E326+1)))^2)*(R326-(1-AG326*V326/(Z326+AG326*BG326*(W326-Z326)))*U326-(AN326+BF326+AM326)/(3.142*(Z326+AG326*BG326*(W326-Z326)))*(2/E326)^2)*100,(AW326*(BV326-BW326)*100)),"")</f>
        <v/>
      </c>
      <c r="BM326" s="193" t="str">
        <f>IF(OR(BO326=リスト!$B$3,BO326=リスト!$B$5),"",AU326)</f>
        <v/>
      </c>
      <c r="BN326" s="196" t="str">
        <f>IF(OR(BO326=リスト!$B$3,BO326=リスト!$B$5),"",AF326)</f>
        <v/>
      </c>
      <c r="BO326" s="193" t="str">
        <f t="shared" si="231"/>
        <v/>
      </c>
      <c r="BP326" s="193" t="str">
        <f>IF(OR(BO326=リスト!$B$3,BO326=リスト!$B$5,BO326=""),"",IF(許容浮上量+1&lt;=BK326,リスト!$F$2,リスト!$F$3))</f>
        <v/>
      </c>
      <c r="BQ326" s="202" t="str">
        <f>IF(OR(BO326=リスト!$B$3,BO326=リスト!$B$5,BO326=""),"",20)</f>
        <v/>
      </c>
      <c r="BR326" s="195" t="str">
        <f t="shared" si="232"/>
        <v/>
      </c>
      <c r="BS326" s="195" t="str">
        <f t="shared" si="233"/>
        <v/>
      </c>
      <c r="BT326" s="198" t="str">
        <f t="shared" si="234"/>
        <v/>
      </c>
      <c r="BU326" s="198" t="str">
        <f t="shared" si="235"/>
        <v/>
      </c>
      <c r="BV326" s="198" t="str">
        <f t="shared" si="241"/>
        <v/>
      </c>
      <c r="BW326" s="198" t="str">
        <f t="shared" si="242"/>
        <v/>
      </c>
      <c r="BX326" s="205" t="str">
        <f t="shared" si="243"/>
        <v/>
      </c>
      <c r="BY326" s="206" t="str">
        <f>IFERROR(IF(CC326=リスト!$C$2,(CH326-BZ326/(100*CG326))/CI326*CJ326-AN326-AM326,(CH326-BZ326/(100*AW326))/CI326*CJ326-AN326-AM326),"")</f>
        <v/>
      </c>
      <c r="BZ326" s="196" t="str">
        <f>IF(OR(CE326=リスト!$B$3,CE326=リスト!$B$5,CF326=リスト!$F$3,CE326=""),"",許容浮上量)</f>
        <v/>
      </c>
      <c r="CA326" s="198" t="str">
        <f>IF(OR(CE326=リスト!$B$3,CE326=リスト!$B$5,CF326=リスト!$F$3,CE326=""),"",CK326)</f>
        <v/>
      </c>
      <c r="CB326" s="196" t="str">
        <f t="shared" si="236"/>
        <v/>
      </c>
      <c r="CC326" s="193" t="str">
        <f>IF(OR(CE326=リスト!$B$3,CE326=リスト!$B$5,CF326=リスト!$F$3,CE326=""),"",BM326)</f>
        <v/>
      </c>
      <c r="CD326" s="196" t="str">
        <f>IF(OR(CE326=リスト!$B$3,CE326=リスト!$B$5,CF326=リスト!$F$3,CE326=""),"",AH326)</f>
        <v/>
      </c>
      <c r="CE326" s="193" t="str">
        <f t="shared" si="181"/>
        <v/>
      </c>
      <c r="CF326" s="193" t="str">
        <f t="shared" si="182"/>
        <v/>
      </c>
      <c r="CG326" s="198" t="str">
        <f t="shared" si="237"/>
        <v/>
      </c>
      <c r="CH326" s="198" t="str">
        <f t="shared" si="238"/>
        <v/>
      </c>
      <c r="CI326" s="198" t="str">
        <f t="shared" si="239"/>
        <v/>
      </c>
      <c r="CJ326" s="198" t="str">
        <f t="shared" si="244"/>
        <v/>
      </c>
      <c r="CK326" s="205" t="str">
        <f t="shared" si="240"/>
        <v/>
      </c>
      <c r="CL326" s="204" t="str">
        <f>IF(AND(CE326=リスト!$B$4,CF326=リスト!$F$2),リスト!$B$3,CE326)</f>
        <v/>
      </c>
      <c r="CM326" s="193" t="str">
        <f>IF(CL326=リスト!$B$3,"",IF(CL326=リスト!$B$5,"("&amp;リスト!$F$3&amp;")",CF326))</f>
        <v/>
      </c>
      <c r="CN326" s="196" t="str">
        <f>IF(CL326=リスト!$B$3,"",AF326)</f>
        <v/>
      </c>
      <c r="CO326" s="196" t="str">
        <f>IF(OR(CL326=リスト!$B$3,CL326=リスト!$B$5,CL326=リスト!$B$4),"",CD326)</f>
        <v/>
      </c>
      <c r="CP326" s="196" t="str">
        <f>IF(OR(CL326=リスト!$B$3,CL326=リスト!$B$5),"",IF(CB326&lt;40,40,CB326))</f>
        <v/>
      </c>
      <c r="CQ326" s="203" t="str">
        <f>IF(CL326=リスト!$B$5,リスト!$G$2,"")</f>
        <v/>
      </c>
    </row>
    <row r="327" spans="2:95" ht="26.25" customHeight="1">
      <c r="B327" s="257">
        <v>264</v>
      </c>
      <c r="C327" s="258"/>
      <c r="D327" s="259"/>
      <c r="E327" s="260"/>
      <c r="F327" s="260"/>
      <c r="G327" s="247" t="str">
        <f>IF(AE327=リスト!$C$2,"－",IF(AE327=リスト!$C$3,1.05,""))</f>
        <v/>
      </c>
      <c r="H327" s="260"/>
      <c r="I327" s="260"/>
      <c r="J327" s="260"/>
      <c r="K327" s="260"/>
      <c r="L327" s="260"/>
      <c r="M327" s="260"/>
      <c r="N327" s="260"/>
      <c r="O327" s="260"/>
      <c r="P327" s="260"/>
      <c r="Q327" s="260"/>
      <c r="R327" s="261">
        <f t="shared" si="209"/>
        <v>0</v>
      </c>
      <c r="S327" s="262" t="str">
        <f t="shared" si="210"/>
        <v/>
      </c>
      <c r="T327" s="262"/>
      <c r="U327" s="262"/>
      <c r="V327" s="259" t="str">
        <f t="shared" si="211"/>
        <v/>
      </c>
      <c r="W327" s="259" t="str">
        <f t="shared" si="212"/>
        <v/>
      </c>
      <c r="X327" s="259" t="str">
        <f t="shared" si="213"/>
        <v/>
      </c>
      <c r="Y327" s="259" t="str">
        <f t="shared" si="214"/>
        <v/>
      </c>
      <c r="Z327" s="249" t="str">
        <f t="shared" si="215"/>
        <v/>
      </c>
      <c r="AA327" s="250" t="str">
        <f t="shared" si="216"/>
        <v/>
      </c>
      <c r="AB327" s="250" t="str">
        <f t="shared" si="217"/>
        <v/>
      </c>
      <c r="AC327" s="251" t="str">
        <f t="shared" si="218"/>
        <v/>
      </c>
      <c r="AD327" s="252" t="str">
        <f>IF(OR(C327="",D327=""),"",IF(OR(10&lt;=S327,2.2&lt;F327),リスト!$B$3,IF(OR(D327=リスト!$A$2,F327&lt;0.9,S327&lt;=1.5),リスト!$B$4,リスト!$B$2)))</f>
        <v/>
      </c>
      <c r="AE327" s="263" t="str">
        <f>IF(OR(C327="",AD327=""),"",IF(N327="",リスト!$C$2,リスト!$C$3))</f>
        <v/>
      </c>
      <c r="AF327" s="254" t="str">
        <f>IF(OR(C327="",AD327=""),"",IF(D327&lt;=リスト!$A$5,リスト!$D$2,IF(D327=リスト!$A$6,リスト!$D$3,IF(D327=リスト!$A$7,リスト!$D$4,""))))</f>
        <v/>
      </c>
      <c r="AG327" s="255" t="str" cm="1">
        <f t="array" ref="AG327">IFERROR(INDEX(加味率リスト!$A$2:$J$25,MATCH(D327&amp;AF327,加味率リスト!$A$2:$A$25&amp;加味率リスト!$B$2:$B$25,0),10),"")</f>
        <v/>
      </c>
      <c r="AH327" s="264" t="str">
        <f>IF(S327="","",IF(S327&lt;3,リスト!$E$3,IF(S327&lt;5,リスト!$E$4,IF(S327&lt;7,リスト!$E$5,リスト!$E$6))))</f>
        <v/>
      </c>
      <c r="AI327" s="192" t="str">
        <f t="shared" si="178"/>
        <v/>
      </c>
      <c r="AJ327" s="193" t="str">
        <f t="shared" si="179"/>
        <v/>
      </c>
      <c r="AK327" s="141" t="str">
        <f t="shared" si="180"/>
        <v/>
      </c>
      <c r="AL327" s="194" t="str">
        <f>IFERROR(IF(AD327="","",IF(AE327=リスト!$C$2,"－",ROUND((3.142/4*E327^2*(N327+K327+J327+I327+H327)-3.142/4*(0.82^2*H327+(0.82^2+G327^2)/2*J327+G327^2*K327+(G327^2+E327^2)/2*N327))*(U327*V327+(R327-U327)*W327)/R327,2))),"")</f>
        <v/>
      </c>
      <c r="AM327" s="195" t="str">
        <f>IFERROR(IF(AD327="","",IF(AE327=リスト!$C$2,T327,T327+AL327)),"")</f>
        <v/>
      </c>
      <c r="AN327" s="195" t="str">
        <f>IFERROR(IF(AD327="","",IF(AE327=リスト!$C$2,3.142*E327*U327*AA327*V327*U327/2*TAN(X327/180*3.142),3.142*G327*U327*AA327*V327*U327/2*TAN(X327/180*3.142))),"")</f>
        <v/>
      </c>
      <c r="AO327" s="196" t="str">
        <f t="shared" si="219"/>
        <v/>
      </c>
      <c r="AP327" s="196" t="str">
        <f>IFERROR(IF(AE327=リスト!$C$2,(1-3.142*(E327/((E327+1)*2))^2)*(R327-(1-V327/(Z327+AC327*(W327-Z327)))*U327-(AN327+AM327)/(3.142*(Z327+AC327*(W327-Z327)))*(2/E327)^2)*100,AW327*(AX327-AY327)*100),"")</f>
        <v/>
      </c>
      <c r="AQ327" s="197" t="str">
        <f t="shared" si="220"/>
        <v/>
      </c>
      <c r="AR327" s="195" t="str">
        <f t="shared" si="221"/>
        <v/>
      </c>
      <c r="AS327" s="195" t="str">
        <f t="shared" si="222"/>
        <v/>
      </c>
      <c r="AT327" s="195" t="str">
        <f t="shared" si="223"/>
        <v/>
      </c>
      <c r="AU327" s="193" t="str">
        <f t="shared" si="224"/>
        <v/>
      </c>
      <c r="AV327" s="193" t="str">
        <f>IF(OR(AD327=リスト!$B$3,AD327=リスト!$B$5,許容浮上量&lt;AP327),AD327,リスト!$B$5)</f>
        <v/>
      </c>
      <c r="AW327" s="198" t="str">
        <f t="shared" si="225"/>
        <v/>
      </c>
      <c r="AX327" s="199" t="str">
        <f t="shared" si="226"/>
        <v/>
      </c>
      <c r="AY327" s="205" t="str">
        <f t="shared" si="227"/>
        <v/>
      </c>
      <c r="AZ327" s="204" t="str">
        <f>IF(OR(BO327=リスト!$B$3,BO327=リスト!$B$5,BO327=""),"","10^-2")</f>
        <v/>
      </c>
      <c r="BA327" s="200" t="str">
        <f>IF(OR(BO327=リスト!$B$3,BO327=リスト!$B$5,BO327=""),"",2)</f>
        <v/>
      </c>
      <c r="BB327" s="195" t="str">
        <f>IFERROR(IF(OR(BO327=リスト!$B$3,BO327=リスト!$B$5,BO327=""),"",V327*U327+(R327-U327)/2*(W327-Z327)),"")</f>
        <v/>
      </c>
      <c r="BC327" s="195" t="str">
        <f>IF(OR(BO327=リスト!$B$3,BO327=リスト!$B$5,BO327=""),"",40)</f>
        <v/>
      </c>
      <c r="BD327" s="195" t="str">
        <f t="shared" si="228"/>
        <v/>
      </c>
      <c r="BE327" s="195" t="str">
        <f t="shared" si="229"/>
        <v/>
      </c>
      <c r="BF327" s="195" t="str">
        <f t="shared" si="230"/>
        <v/>
      </c>
      <c r="BG327" s="195" t="str">
        <f>IF(OR(BO327=リスト!$B$3,BO327=リスト!$B$5,BO327=""),"",0.6)</f>
        <v/>
      </c>
      <c r="BH327" s="201" t="str">
        <f>IF(OR(BO327=リスト!$B$3,BO327=リスト!$B$5,BO327=""),"",AG327)</f>
        <v/>
      </c>
      <c r="BI327" s="195" t="str">
        <f>IF(OR(BO327=リスト!$B$3,BO327=リスト!$B$5,BO327=""),"",AM327)</f>
        <v/>
      </c>
      <c r="BJ327" s="195" t="str">
        <f>IF(OR(BO327=リスト!$B$3,BO327=リスト!$B$5,BO327=""),"",AN327)</f>
        <v/>
      </c>
      <c r="BK327" s="202" t="str">
        <f>IFERROR(IF(BM327=リスト!$C$2,(1-3.142*(E327/(2*(E327+1)))^2)*(R327-(1-AG327*V327/(Z327+AG327*BG327*(W327-Z327)))*U327-(AN327+AM327)/(3.142*(Z327+AG327*BG327*(W327-Z327)))*(2/E327)^2)*100,(AW327*(BV327-BX327)*100)),"")</f>
        <v/>
      </c>
      <c r="BL327" s="202" t="str">
        <f>IFERROR(IF(BM327=リスト!$C$2,(1-3.142*(E327/(2*(E327+1)))^2)*(R327-(1-AG327*V327/(Z327+AG327*BG327*(W327-Z327)))*U327-(AN327+BF327+AM327)/(3.142*(Z327+AG327*BG327*(W327-Z327)))*(2/E327)^2)*100,(AW327*(BV327-BW327)*100)),"")</f>
        <v/>
      </c>
      <c r="BM327" s="193" t="str">
        <f>IF(OR(BO327=リスト!$B$3,BO327=リスト!$B$5),"",AU327)</f>
        <v/>
      </c>
      <c r="BN327" s="196" t="str">
        <f>IF(OR(BO327=リスト!$B$3,BO327=リスト!$B$5),"",AF327)</f>
        <v/>
      </c>
      <c r="BO327" s="193" t="str">
        <f t="shared" si="231"/>
        <v/>
      </c>
      <c r="BP327" s="193" t="str">
        <f>IF(OR(BO327=リスト!$B$3,BO327=リスト!$B$5,BO327=""),"",IF(許容浮上量+1&lt;=BK327,リスト!$F$2,リスト!$F$3))</f>
        <v/>
      </c>
      <c r="BQ327" s="202" t="str">
        <f>IF(OR(BO327=リスト!$B$3,BO327=リスト!$B$5,BO327=""),"",20)</f>
        <v/>
      </c>
      <c r="BR327" s="195" t="str">
        <f t="shared" si="232"/>
        <v/>
      </c>
      <c r="BS327" s="195" t="str">
        <f t="shared" si="233"/>
        <v/>
      </c>
      <c r="BT327" s="198" t="str">
        <f t="shared" si="234"/>
        <v/>
      </c>
      <c r="BU327" s="198" t="str">
        <f t="shared" si="235"/>
        <v/>
      </c>
      <c r="BV327" s="198" t="str">
        <f t="shared" si="241"/>
        <v/>
      </c>
      <c r="BW327" s="198" t="str">
        <f t="shared" si="242"/>
        <v/>
      </c>
      <c r="BX327" s="205" t="str">
        <f t="shared" si="243"/>
        <v/>
      </c>
      <c r="BY327" s="206" t="str">
        <f>IFERROR(IF(CC327=リスト!$C$2,(CH327-BZ327/(100*CG327))/CI327*CJ327-AN327-AM327,(CH327-BZ327/(100*AW327))/CI327*CJ327-AN327-AM327),"")</f>
        <v/>
      </c>
      <c r="BZ327" s="196" t="str">
        <f>IF(OR(CE327=リスト!$B$3,CE327=リスト!$B$5,CF327=リスト!$F$3,CE327=""),"",許容浮上量)</f>
        <v/>
      </c>
      <c r="CA327" s="198" t="str">
        <f>IF(OR(CE327=リスト!$B$3,CE327=リスト!$B$5,CF327=リスト!$F$3,CE327=""),"",CK327)</f>
        <v/>
      </c>
      <c r="CB327" s="196" t="str">
        <f t="shared" si="236"/>
        <v/>
      </c>
      <c r="CC327" s="193" t="str">
        <f>IF(OR(CE327=リスト!$B$3,CE327=リスト!$B$5,CF327=リスト!$F$3,CE327=""),"",BM327)</f>
        <v/>
      </c>
      <c r="CD327" s="196" t="str">
        <f>IF(OR(CE327=リスト!$B$3,CE327=リスト!$B$5,CF327=リスト!$F$3,CE327=""),"",AH327)</f>
        <v/>
      </c>
      <c r="CE327" s="193" t="str">
        <f t="shared" si="181"/>
        <v/>
      </c>
      <c r="CF327" s="193" t="str">
        <f t="shared" si="182"/>
        <v/>
      </c>
      <c r="CG327" s="198" t="str">
        <f t="shared" si="237"/>
        <v/>
      </c>
      <c r="CH327" s="198" t="str">
        <f t="shared" si="238"/>
        <v/>
      </c>
      <c r="CI327" s="198" t="str">
        <f t="shared" si="239"/>
        <v/>
      </c>
      <c r="CJ327" s="198" t="str">
        <f t="shared" si="244"/>
        <v/>
      </c>
      <c r="CK327" s="205" t="str">
        <f t="shared" si="240"/>
        <v/>
      </c>
      <c r="CL327" s="204" t="str">
        <f>IF(AND(CE327=リスト!$B$4,CF327=リスト!$F$2),リスト!$B$3,CE327)</f>
        <v/>
      </c>
      <c r="CM327" s="193" t="str">
        <f>IF(CL327=リスト!$B$3,"",IF(CL327=リスト!$B$5,"("&amp;リスト!$F$3&amp;")",CF327))</f>
        <v/>
      </c>
      <c r="CN327" s="196" t="str">
        <f>IF(CL327=リスト!$B$3,"",AF327)</f>
        <v/>
      </c>
      <c r="CO327" s="196" t="str">
        <f>IF(OR(CL327=リスト!$B$3,CL327=リスト!$B$5,CL327=リスト!$B$4),"",CD327)</f>
        <v/>
      </c>
      <c r="CP327" s="196" t="str">
        <f>IF(OR(CL327=リスト!$B$3,CL327=リスト!$B$5),"",IF(CB327&lt;40,40,CB327))</f>
        <v/>
      </c>
      <c r="CQ327" s="203" t="str">
        <f>IF(CL327=リスト!$B$5,リスト!$G$2,"")</f>
        <v/>
      </c>
    </row>
    <row r="328" spans="2:95" ht="26.25" customHeight="1">
      <c r="B328" s="243">
        <v>265</v>
      </c>
      <c r="C328" s="244"/>
      <c r="D328" s="245"/>
      <c r="E328" s="246"/>
      <c r="F328" s="246"/>
      <c r="G328" s="247" t="str">
        <f>IF(AE328=リスト!$C$2,"－",IF(AE328=リスト!$C$3,1.05,""))</f>
        <v/>
      </c>
      <c r="H328" s="246"/>
      <c r="I328" s="246"/>
      <c r="J328" s="246"/>
      <c r="K328" s="246"/>
      <c r="L328" s="246"/>
      <c r="M328" s="246"/>
      <c r="N328" s="246"/>
      <c r="O328" s="246"/>
      <c r="P328" s="246"/>
      <c r="Q328" s="246"/>
      <c r="R328" s="248">
        <f t="shared" ref="R328:R363" si="245">SUM(H328:Q328)</f>
        <v>0</v>
      </c>
      <c r="S328" s="247" t="str">
        <f t="shared" ref="S328:S363" si="246">IF(R328=0,"",R328-0.2)</f>
        <v/>
      </c>
      <c r="T328" s="247"/>
      <c r="U328" s="247"/>
      <c r="V328" s="245" t="str">
        <f t="shared" ref="V328:V363" si="247">IF(OR(C328="",AD328=""),"",18)</f>
        <v/>
      </c>
      <c r="W328" s="245" t="str">
        <f t="shared" ref="W328:W363" si="248">IF(OR(C328="",AD328=""),"",19)</f>
        <v/>
      </c>
      <c r="X328" s="245" t="str">
        <f t="shared" ref="X328:X363" si="249">IF(OR(C328="",AD328=""),"",30)</f>
        <v/>
      </c>
      <c r="Y328" s="245" t="str">
        <f t="shared" ref="Y328:Y363" si="250">IF(OR(C328="",AD328=""),"",30)</f>
        <v/>
      </c>
      <c r="Z328" s="249" t="str">
        <f t="shared" ref="Z328:Z363" si="251">IF(OR(C328="",AD328=""),"",10)</f>
        <v/>
      </c>
      <c r="AA328" s="250" t="str">
        <f t="shared" ref="AA328:AA363" si="252">IF(OR(C328="",AD328=""),"",0.5)</f>
        <v/>
      </c>
      <c r="AB328" s="250" t="str">
        <f t="shared" ref="AB328:AB363" si="253">IF(OR(C328="",AD328=""),"",1)</f>
        <v/>
      </c>
      <c r="AC328" s="251" t="str">
        <f t="shared" ref="AC328:AC363" si="254">IF(OR(C328="",AD328=""),"",1)</f>
        <v/>
      </c>
      <c r="AD328" s="252" t="str">
        <f>IF(OR(C328="",D328=""),"",IF(OR(10&lt;=S328,2.2&lt;F328),リスト!$B$3,IF(OR(D328=リスト!$A$2,F328&lt;0.9,S328&lt;=1.5),リスト!$B$4,リスト!$B$2)))</f>
        <v/>
      </c>
      <c r="AE328" s="253" t="str">
        <f>IF(OR(C328="",AD328=""),"",IF(N328="",リスト!$C$2,リスト!$C$3))</f>
        <v/>
      </c>
      <c r="AF328" s="254" t="str">
        <f>IF(OR(C328="",AD328=""),"",IF(D328&lt;=リスト!$A$5,リスト!$D$2,IF(D328=リスト!$A$6,リスト!$D$3,IF(D328=リスト!$A$7,リスト!$D$4,""))))</f>
        <v/>
      </c>
      <c r="AG328" s="255" t="str" cm="1">
        <f t="array" ref="AG328">IFERROR(INDEX(加味率リスト!$A$2:$J$25,MATCH(D328&amp;AF328,加味率リスト!$A$2:$A$25&amp;加味率リスト!$B$2:$B$25,0),10),"")</f>
        <v/>
      </c>
      <c r="AH328" s="256" t="str">
        <f>IF(S328="","",IF(S328&lt;3,リスト!$E$3,IF(S328&lt;5,リスト!$E$4,IF(S328&lt;7,リスト!$E$5,リスト!$E$6))))</f>
        <v/>
      </c>
      <c r="AI328" s="192" t="str">
        <f t="shared" si="178"/>
        <v/>
      </c>
      <c r="AJ328" s="193" t="str">
        <f t="shared" si="179"/>
        <v/>
      </c>
      <c r="AK328" s="141" t="str">
        <f t="shared" si="180"/>
        <v/>
      </c>
      <c r="AL328" s="194" t="str">
        <f>IFERROR(IF(AD328="","",IF(AE328=リスト!$C$2,"－",ROUND((3.142/4*E328^2*(N328+K328+J328+I328+H328)-3.142/4*(0.82^2*H328+(0.82^2+G328^2)/2*J328+G328^2*K328+(G328^2+E328^2)/2*N328))*(U328*V328+(R328-U328)*W328)/R328,2))),"")</f>
        <v/>
      </c>
      <c r="AM328" s="195" t="str">
        <f>IFERROR(IF(AD328="","",IF(AE328=リスト!$C$2,T328,T328+AL328)),"")</f>
        <v/>
      </c>
      <c r="AN328" s="195" t="str">
        <f>IFERROR(IF(AD328="","",IF(AE328=リスト!$C$2,3.142*E328*U328*AA328*V328*U328/2*TAN(X328/180*3.142),3.142*G328*U328*AA328*V328*U328/2*TAN(X328/180*3.142))),"")</f>
        <v/>
      </c>
      <c r="AO328" s="196" t="str">
        <f t="shared" ref="AO328:AO363" si="255">IF(AD328="","",0)</f>
        <v/>
      </c>
      <c r="AP328" s="196" t="str">
        <f>IFERROR(IF(AE328=リスト!$C$2,(1-3.142*(E328/((E328+1)*2))^2)*(R328-(1-V328/(Z328+AC328*(W328-Z328)))*U328-(AN328+AM328)/(3.142*(Z328+AC328*(W328-Z328)))*(2/E328)^2)*100,AW328*(AX328-AY328)*100),"")</f>
        <v/>
      </c>
      <c r="AQ328" s="197" t="str">
        <f t="shared" ref="AQ328:AQ363" si="256">IFERROR(IF(AD328="","",3.142*(E328/2)^2/((E328+1)^2-3.142*(E328/2)^2)),"")</f>
        <v/>
      </c>
      <c r="AR328" s="195" t="str">
        <f t="shared" ref="AR328:AR363" si="257">IFERROR(Z328*(R328-U328-(AP328/100)-AQ328),"")</f>
        <v/>
      </c>
      <c r="AS328" s="195" t="str">
        <f t="shared" ref="AS328:AS363" si="258">IFERROR(V328*U328+(W328-Z328)*(R328-U328-(AP328/100)-AQ328),"")</f>
        <v/>
      </c>
      <c r="AT328" s="195" t="str">
        <f t="shared" ref="AT328:AT363" si="259">IFERROR(3.14*(E328/2)^2*(AR328+AS328),"")</f>
        <v/>
      </c>
      <c r="AU328" s="193" t="str">
        <f t="shared" ref="AU328:AU363" si="260">IF(AD328="","",AE328)</f>
        <v/>
      </c>
      <c r="AV328" s="193" t="str">
        <f>IF(OR(AD328=リスト!$B$3,AD328=リスト!$B$5,許容浮上量&lt;AP328),AD328,リスト!$B$5)</f>
        <v/>
      </c>
      <c r="AW328" s="198" t="str">
        <f t="shared" ref="AW328:AW363" si="261">IFERROR(((E328+1)^2-3.142*(G328/2)^2)/((E328+1)^2-3.142*((G328/2)^2-(E328/2)^2)),"")</f>
        <v/>
      </c>
      <c r="AX328" s="199" t="str">
        <f t="shared" ref="AX328:AX363" si="262">IFERROR(R328-(1-V328/(Z328+AC328*(W328-Z328)))*U328,"")</f>
        <v/>
      </c>
      <c r="AY328" s="205" t="str">
        <f t="shared" ref="AY328:AY363" si="263">IFERROR((AN328+AO328+AM328)/((Z328+AC328*(W328-Z328))*3.142)*(2/E328)^2,"")</f>
        <v/>
      </c>
      <c r="AZ328" s="204" t="str">
        <f>IF(OR(BO328=リスト!$B$3,BO328=リスト!$B$5,BO328=""),"","10^-2")</f>
        <v/>
      </c>
      <c r="BA328" s="200" t="str">
        <f>IF(OR(BO328=リスト!$B$3,BO328=リスト!$B$5,BO328=""),"",2)</f>
        <v/>
      </c>
      <c r="BB328" s="195" t="str">
        <f>IFERROR(IF(OR(BO328=リスト!$B$3,BO328=リスト!$B$5,BO328=""),"",V328*U328+(R328-U328)/2*(W328-Z328)),"")</f>
        <v/>
      </c>
      <c r="BC328" s="195" t="str">
        <f>IF(OR(BO328=リスト!$B$3,BO328=リスト!$B$5,BO328=""),"",40)</f>
        <v/>
      </c>
      <c r="BD328" s="195" t="str">
        <f t="shared" ref="BD328:BD363" si="264">IFERROR((BR328-BU328)/(BR328-BS328)*100,"")</f>
        <v/>
      </c>
      <c r="BE328" s="195" t="str">
        <f t="shared" ref="BE328:BE363" si="265">IFERROR(0.41*LN(BD328)-1.42,"")</f>
        <v/>
      </c>
      <c r="BF328" s="195" t="str">
        <f t="shared" ref="BF328:BF363" si="266">IFERROR(3.142*E328*(R328-U328)*AB328*BB328*BE328,"")</f>
        <v/>
      </c>
      <c r="BG328" s="195" t="str">
        <f>IF(OR(BO328=リスト!$B$3,BO328=リスト!$B$5,BO328=""),"",0.6)</f>
        <v/>
      </c>
      <c r="BH328" s="201" t="str">
        <f>IF(OR(BO328=リスト!$B$3,BO328=リスト!$B$5,BO328=""),"",AG328)</f>
        <v/>
      </c>
      <c r="BI328" s="195" t="str">
        <f>IF(OR(BO328=リスト!$B$3,BO328=リスト!$B$5,BO328=""),"",AM328)</f>
        <v/>
      </c>
      <c r="BJ328" s="195" t="str">
        <f>IF(OR(BO328=リスト!$B$3,BO328=リスト!$B$5,BO328=""),"",AN328)</f>
        <v/>
      </c>
      <c r="BK328" s="202" t="str">
        <f>IFERROR(IF(BM328=リスト!$C$2,(1-3.142*(E328/(2*(E328+1)))^2)*(R328-(1-AG328*V328/(Z328+AG328*BG328*(W328-Z328)))*U328-(AN328+AM328)/(3.142*(Z328+AG328*BG328*(W328-Z328)))*(2/E328)^2)*100,(AW328*(BV328-BX328)*100)),"")</f>
        <v/>
      </c>
      <c r="BL328" s="202" t="str">
        <f>IFERROR(IF(BM328=リスト!$C$2,(1-3.142*(E328/(2*(E328+1)))^2)*(R328-(1-AG328*V328/(Z328+AG328*BG328*(W328-Z328)))*U328-(AN328+BF328+AM328)/(3.142*(Z328+AG328*BG328*(W328-Z328)))*(2/E328)^2)*100,(AW328*(BV328-BW328)*100)),"")</f>
        <v/>
      </c>
      <c r="BM328" s="193" t="str">
        <f>IF(OR(BO328=リスト!$B$3,BO328=リスト!$B$5),"",AU328)</f>
        <v/>
      </c>
      <c r="BN328" s="196" t="str">
        <f>IF(OR(BO328=リスト!$B$3,BO328=リスト!$B$5),"",AF328)</f>
        <v/>
      </c>
      <c r="BO328" s="193" t="str">
        <f t="shared" ref="BO328:BO363" si="267">AV328</f>
        <v/>
      </c>
      <c r="BP328" s="193" t="str">
        <f>IF(OR(BO328=リスト!$B$3,BO328=リスト!$B$5,BO328=""),"",IF(許容浮上量+1&lt;=BK328,リスト!$F$2,リスト!$F$3))</f>
        <v/>
      </c>
      <c r="BQ328" s="202" t="str">
        <f>IF(OR(BO328=リスト!$B$3,BO328=リスト!$B$5,BO328=""),"",20)</f>
        <v/>
      </c>
      <c r="BR328" s="195" t="str">
        <f t="shared" ref="BR328:BR363" si="268">IFERROR(0.02*BQ328+1,"")</f>
        <v/>
      </c>
      <c r="BS328" s="195" t="str">
        <f t="shared" ref="BS328:BS363" si="269">IFERROR(0.008*BQ328+0.6,"")</f>
        <v/>
      </c>
      <c r="BT328" s="198" t="str">
        <f t="shared" ref="BT328:BT363" si="270">IFERROR(BR328-BC328*(BR328-BS328)/100,"")</f>
        <v/>
      </c>
      <c r="BU328" s="198" t="str">
        <f t="shared" ref="BU328:BU363" si="271">IFERROR(BT328-BA328/100*(1+BT328),"")</f>
        <v/>
      </c>
      <c r="BV328" s="198" t="str">
        <f t="shared" si="241"/>
        <v/>
      </c>
      <c r="BW328" s="198" t="str">
        <f t="shared" si="242"/>
        <v/>
      </c>
      <c r="BX328" s="205" t="str">
        <f t="shared" si="243"/>
        <v/>
      </c>
      <c r="BY328" s="206" t="str">
        <f>IFERROR(IF(CC328=リスト!$C$2,(CH328-BZ328/(100*CG328))/CI328*CJ328-AN328-AM328,(CH328-BZ328/(100*AW328))/CI328*CJ328-AN328-AM328),"")</f>
        <v/>
      </c>
      <c r="BZ328" s="196" t="str">
        <f>IF(OR(CE328=リスト!$B$3,CE328=リスト!$B$5,CF328=リスト!$F$3,CE328=""),"",許容浮上量)</f>
        <v/>
      </c>
      <c r="CA328" s="198" t="str">
        <f>IF(OR(CE328=リスト!$B$3,CE328=リスト!$B$5,CF328=リスト!$F$3,CE328=""),"",CK328)</f>
        <v/>
      </c>
      <c r="CB328" s="196" t="str">
        <f t="shared" ref="CB328:CB363" si="272">IFERROR(ROUND(EXP((CA328+1.42)/0.41),0),"")</f>
        <v/>
      </c>
      <c r="CC328" s="193" t="str">
        <f>IF(OR(CE328=リスト!$B$3,CE328=リスト!$B$5,CF328=リスト!$F$3,CE328=""),"",BM328)</f>
        <v/>
      </c>
      <c r="CD328" s="196" t="str">
        <f>IF(OR(CE328=リスト!$B$3,CE328=リスト!$B$5,CF328=リスト!$F$3,CE328=""),"",AH328)</f>
        <v/>
      </c>
      <c r="CE328" s="193" t="str">
        <f t="shared" si="181"/>
        <v/>
      </c>
      <c r="CF328" s="193" t="str">
        <f t="shared" si="182"/>
        <v/>
      </c>
      <c r="CG328" s="198" t="str">
        <f t="shared" ref="CG328:CG363" si="273">IF(CE328="","",1-3.142*(E328/(2*(E328+1)))^2)</f>
        <v/>
      </c>
      <c r="CH328" s="198" t="str">
        <f t="shared" ref="CH328:CH363" si="274">BV328</f>
        <v/>
      </c>
      <c r="CI328" s="198" t="str">
        <f t="shared" ref="CI328:CI363" si="275">IFERROR((2/E328)^2,"")</f>
        <v/>
      </c>
      <c r="CJ328" s="198" t="str">
        <f t="shared" si="244"/>
        <v/>
      </c>
      <c r="CK328" s="205" t="str">
        <f t="shared" ref="CK328:CK363" si="276">IFERROR(BY328/(3.142*E328*(R328-U328)*BB328),"")</f>
        <v/>
      </c>
      <c r="CL328" s="204" t="str">
        <f>IF(AND(CE328=リスト!$B$4,CF328=リスト!$F$2),リスト!$B$3,CE328)</f>
        <v/>
      </c>
      <c r="CM328" s="193" t="str">
        <f>IF(CL328=リスト!$B$3,"",IF(CL328=リスト!$B$5,"("&amp;リスト!$F$3&amp;")",CF328))</f>
        <v/>
      </c>
      <c r="CN328" s="196" t="str">
        <f>IF(CL328=リスト!$B$3,"",AF328)</f>
        <v/>
      </c>
      <c r="CO328" s="196" t="str">
        <f>IF(OR(CL328=リスト!$B$3,CL328=リスト!$B$5,CL328=リスト!$B$4),"",CD328)</f>
        <v/>
      </c>
      <c r="CP328" s="196" t="str">
        <f>IF(OR(CL328=リスト!$B$3,CL328=リスト!$B$5),"",IF(CB328&lt;40,40,CB328))</f>
        <v/>
      </c>
      <c r="CQ328" s="203" t="str">
        <f>IF(CL328=リスト!$B$5,リスト!$G$2,"")</f>
        <v/>
      </c>
    </row>
    <row r="329" spans="2:95" ht="26.25" customHeight="1">
      <c r="B329" s="257">
        <v>266</v>
      </c>
      <c r="C329" s="258"/>
      <c r="D329" s="259"/>
      <c r="E329" s="260"/>
      <c r="F329" s="260"/>
      <c r="G329" s="247" t="str">
        <f>IF(AE329=リスト!$C$2,"－",IF(AE329=リスト!$C$3,1.05,""))</f>
        <v/>
      </c>
      <c r="H329" s="260"/>
      <c r="I329" s="260"/>
      <c r="J329" s="260"/>
      <c r="K329" s="260"/>
      <c r="L329" s="260"/>
      <c r="M329" s="260"/>
      <c r="N329" s="260"/>
      <c r="O329" s="260"/>
      <c r="P329" s="260"/>
      <c r="Q329" s="260"/>
      <c r="R329" s="261">
        <f t="shared" si="245"/>
        <v>0</v>
      </c>
      <c r="S329" s="262" t="str">
        <f t="shared" si="246"/>
        <v/>
      </c>
      <c r="T329" s="262"/>
      <c r="U329" s="262"/>
      <c r="V329" s="259" t="str">
        <f t="shared" si="247"/>
        <v/>
      </c>
      <c r="W329" s="259" t="str">
        <f t="shared" si="248"/>
        <v/>
      </c>
      <c r="X329" s="259" t="str">
        <f t="shared" si="249"/>
        <v/>
      </c>
      <c r="Y329" s="259" t="str">
        <f t="shared" si="250"/>
        <v/>
      </c>
      <c r="Z329" s="249" t="str">
        <f t="shared" si="251"/>
        <v/>
      </c>
      <c r="AA329" s="250" t="str">
        <f t="shared" si="252"/>
        <v/>
      </c>
      <c r="AB329" s="250" t="str">
        <f t="shared" si="253"/>
        <v/>
      </c>
      <c r="AC329" s="251" t="str">
        <f t="shared" si="254"/>
        <v/>
      </c>
      <c r="AD329" s="252" t="str">
        <f>IF(OR(C329="",D329=""),"",IF(OR(10&lt;=S329,2.2&lt;F329),リスト!$B$3,IF(OR(D329=リスト!$A$2,F329&lt;0.9,S329&lt;=1.5),リスト!$B$4,リスト!$B$2)))</f>
        <v/>
      </c>
      <c r="AE329" s="263" t="str">
        <f>IF(OR(C329="",AD329=""),"",IF(N329="",リスト!$C$2,リスト!$C$3))</f>
        <v/>
      </c>
      <c r="AF329" s="254" t="str">
        <f>IF(OR(C329="",AD329=""),"",IF(D329&lt;=リスト!$A$5,リスト!$D$2,IF(D329=リスト!$A$6,リスト!$D$3,IF(D329=リスト!$A$7,リスト!$D$4,""))))</f>
        <v/>
      </c>
      <c r="AG329" s="255" t="str" cm="1">
        <f t="array" ref="AG329">IFERROR(INDEX(加味率リスト!$A$2:$J$25,MATCH(D329&amp;AF329,加味率リスト!$A$2:$A$25&amp;加味率リスト!$B$2:$B$25,0),10),"")</f>
        <v/>
      </c>
      <c r="AH329" s="264" t="str">
        <f>IF(S329="","",IF(S329&lt;3,リスト!$E$3,IF(S329&lt;5,リスト!$E$4,IF(S329&lt;7,リスト!$E$5,リスト!$E$6))))</f>
        <v/>
      </c>
      <c r="AI329" s="192" t="str">
        <f t="shared" si="178"/>
        <v/>
      </c>
      <c r="AJ329" s="193" t="str">
        <f t="shared" si="179"/>
        <v/>
      </c>
      <c r="AK329" s="141" t="str">
        <f t="shared" si="180"/>
        <v/>
      </c>
      <c r="AL329" s="194" t="str">
        <f>IFERROR(IF(AD329="","",IF(AE329=リスト!$C$2,"－",ROUND((3.142/4*E329^2*(N329+K329+J329+I329+H329)-3.142/4*(0.82^2*H329+(0.82^2+G329^2)/2*J329+G329^2*K329+(G329^2+E329^2)/2*N329))*(U329*V329+(R329-U329)*W329)/R329,2))),"")</f>
        <v/>
      </c>
      <c r="AM329" s="195" t="str">
        <f>IFERROR(IF(AD329="","",IF(AE329=リスト!$C$2,T329,T329+AL329)),"")</f>
        <v/>
      </c>
      <c r="AN329" s="195" t="str">
        <f>IFERROR(IF(AD329="","",IF(AE329=リスト!$C$2,3.142*E329*U329*AA329*V329*U329/2*TAN(X329/180*3.142),3.142*G329*U329*AA329*V329*U329/2*TAN(X329/180*3.142))),"")</f>
        <v/>
      </c>
      <c r="AO329" s="196" t="str">
        <f t="shared" si="255"/>
        <v/>
      </c>
      <c r="AP329" s="196" t="str">
        <f>IFERROR(IF(AE329=リスト!$C$2,(1-3.142*(E329/((E329+1)*2))^2)*(R329-(1-V329/(Z329+AC329*(W329-Z329)))*U329-(AN329+AM329)/(3.142*(Z329+AC329*(W329-Z329)))*(2/E329)^2)*100,AW329*(AX329-AY329)*100),"")</f>
        <v/>
      </c>
      <c r="AQ329" s="197" t="str">
        <f t="shared" si="256"/>
        <v/>
      </c>
      <c r="AR329" s="195" t="str">
        <f t="shared" si="257"/>
        <v/>
      </c>
      <c r="AS329" s="195" t="str">
        <f t="shared" si="258"/>
        <v/>
      </c>
      <c r="AT329" s="195" t="str">
        <f t="shared" si="259"/>
        <v/>
      </c>
      <c r="AU329" s="193" t="str">
        <f t="shared" si="260"/>
        <v/>
      </c>
      <c r="AV329" s="193" t="str">
        <f>IF(OR(AD329=リスト!$B$3,AD329=リスト!$B$5,許容浮上量&lt;AP329),AD329,リスト!$B$5)</f>
        <v/>
      </c>
      <c r="AW329" s="198" t="str">
        <f t="shared" si="261"/>
        <v/>
      </c>
      <c r="AX329" s="199" t="str">
        <f t="shared" si="262"/>
        <v/>
      </c>
      <c r="AY329" s="205" t="str">
        <f t="shared" si="263"/>
        <v/>
      </c>
      <c r="AZ329" s="204" t="str">
        <f>IF(OR(BO329=リスト!$B$3,BO329=リスト!$B$5,BO329=""),"","10^-2")</f>
        <v/>
      </c>
      <c r="BA329" s="200" t="str">
        <f>IF(OR(BO329=リスト!$B$3,BO329=リスト!$B$5,BO329=""),"",2)</f>
        <v/>
      </c>
      <c r="BB329" s="195" t="str">
        <f>IFERROR(IF(OR(BO329=リスト!$B$3,BO329=リスト!$B$5,BO329=""),"",V329*U329+(R329-U329)/2*(W329-Z329)),"")</f>
        <v/>
      </c>
      <c r="BC329" s="195" t="str">
        <f>IF(OR(BO329=リスト!$B$3,BO329=リスト!$B$5,BO329=""),"",40)</f>
        <v/>
      </c>
      <c r="BD329" s="195" t="str">
        <f t="shared" si="264"/>
        <v/>
      </c>
      <c r="BE329" s="195" t="str">
        <f t="shared" si="265"/>
        <v/>
      </c>
      <c r="BF329" s="195" t="str">
        <f t="shared" si="266"/>
        <v/>
      </c>
      <c r="BG329" s="195" t="str">
        <f>IF(OR(BO329=リスト!$B$3,BO329=リスト!$B$5,BO329=""),"",0.6)</f>
        <v/>
      </c>
      <c r="BH329" s="201" t="str">
        <f>IF(OR(BO329=リスト!$B$3,BO329=リスト!$B$5,BO329=""),"",AG329)</f>
        <v/>
      </c>
      <c r="BI329" s="195" t="str">
        <f>IF(OR(BO329=リスト!$B$3,BO329=リスト!$B$5,BO329=""),"",AM329)</f>
        <v/>
      </c>
      <c r="BJ329" s="195" t="str">
        <f>IF(OR(BO329=リスト!$B$3,BO329=リスト!$B$5,BO329=""),"",AN329)</f>
        <v/>
      </c>
      <c r="BK329" s="202" t="str">
        <f>IFERROR(IF(BM329=リスト!$C$2,(1-3.142*(E329/(2*(E329+1)))^2)*(R329-(1-AG329*V329/(Z329+AG329*BG329*(W329-Z329)))*U329-(AN329+AM329)/(3.142*(Z329+AG329*BG329*(W329-Z329)))*(2/E329)^2)*100,(AW329*(BV329-BX329)*100)),"")</f>
        <v/>
      </c>
      <c r="BL329" s="202" t="str">
        <f>IFERROR(IF(BM329=リスト!$C$2,(1-3.142*(E329/(2*(E329+1)))^2)*(R329-(1-AG329*V329/(Z329+AG329*BG329*(W329-Z329)))*U329-(AN329+BF329+AM329)/(3.142*(Z329+AG329*BG329*(W329-Z329)))*(2/E329)^2)*100,(AW329*(BV329-BW329)*100)),"")</f>
        <v/>
      </c>
      <c r="BM329" s="193" t="str">
        <f>IF(OR(BO329=リスト!$B$3,BO329=リスト!$B$5),"",AU329)</f>
        <v/>
      </c>
      <c r="BN329" s="196" t="str">
        <f>IF(OR(BO329=リスト!$B$3,BO329=リスト!$B$5),"",AF329)</f>
        <v/>
      </c>
      <c r="BO329" s="193" t="str">
        <f t="shared" si="267"/>
        <v/>
      </c>
      <c r="BP329" s="193" t="str">
        <f>IF(OR(BO329=リスト!$B$3,BO329=リスト!$B$5,BO329=""),"",IF(許容浮上量+1&lt;=BK329,リスト!$F$2,リスト!$F$3))</f>
        <v/>
      </c>
      <c r="BQ329" s="202" t="str">
        <f>IF(OR(BO329=リスト!$B$3,BO329=リスト!$B$5,BO329=""),"",20)</f>
        <v/>
      </c>
      <c r="BR329" s="195" t="str">
        <f t="shared" si="268"/>
        <v/>
      </c>
      <c r="BS329" s="195" t="str">
        <f t="shared" si="269"/>
        <v/>
      </c>
      <c r="BT329" s="198" t="str">
        <f t="shared" si="270"/>
        <v/>
      </c>
      <c r="BU329" s="198" t="str">
        <f t="shared" si="271"/>
        <v/>
      </c>
      <c r="BV329" s="198" t="str">
        <f t="shared" si="241"/>
        <v/>
      </c>
      <c r="BW329" s="198" t="str">
        <f t="shared" si="242"/>
        <v/>
      </c>
      <c r="BX329" s="205" t="str">
        <f t="shared" si="243"/>
        <v/>
      </c>
      <c r="BY329" s="206" t="str">
        <f>IFERROR(IF(CC329=リスト!$C$2,(CH329-BZ329/(100*CG329))/CI329*CJ329-AN329-AM329,(CH329-BZ329/(100*AW329))/CI329*CJ329-AN329-AM329),"")</f>
        <v/>
      </c>
      <c r="BZ329" s="196" t="str">
        <f>IF(OR(CE329=リスト!$B$3,CE329=リスト!$B$5,CF329=リスト!$F$3,CE329=""),"",許容浮上量)</f>
        <v/>
      </c>
      <c r="CA329" s="198" t="str">
        <f>IF(OR(CE329=リスト!$B$3,CE329=リスト!$B$5,CF329=リスト!$F$3,CE329=""),"",CK329)</f>
        <v/>
      </c>
      <c r="CB329" s="196" t="str">
        <f t="shared" si="272"/>
        <v/>
      </c>
      <c r="CC329" s="193" t="str">
        <f>IF(OR(CE329=リスト!$B$3,CE329=リスト!$B$5,CF329=リスト!$F$3,CE329=""),"",BM329)</f>
        <v/>
      </c>
      <c r="CD329" s="196" t="str">
        <f>IF(OR(CE329=リスト!$B$3,CE329=リスト!$B$5,CF329=リスト!$F$3,CE329=""),"",AH329)</f>
        <v/>
      </c>
      <c r="CE329" s="193" t="str">
        <f t="shared" si="181"/>
        <v/>
      </c>
      <c r="CF329" s="193" t="str">
        <f t="shared" si="182"/>
        <v/>
      </c>
      <c r="CG329" s="198" t="str">
        <f t="shared" si="273"/>
        <v/>
      </c>
      <c r="CH329" s="198" t="str">
        <f t="shared" si="274"/>
        <v/>
      </c>
      <c r="CI329" s="198" t="str">
        <f t="shared" si="275"/>
        <v/>
      </c>
      <c r="CJ329" s="198" t="str">
        <f t="shared" si="244"/>
        <v/>
      </c>
      <c r="CK329" s="205" t="str">
        <f t="shared" si="276"/>
        <v/>
      </c>
      <c r="CL329" s="204" t="str">
        <f>IF(AND(CE329=リスト!$B$4,CF329=リスト!$F$2),リスト!$B$3,CE329)</f>
        <v/>
      </c>
      <c r="CM329" s="193" t="str">
        <f>IF(CL329=リスト!$B$3,"",IF(CL329=リスト!$B$5,"("&amp;リスト!$F$3&amp;")",CF329))</f>
        <v/>
      </c>
      <c r="CN329" s="196" t="str">
        <f>IF(CL329=リスト!$B$3,"",AF329)</f>
        <v/>
      </c>
      <c r="CO329" s="196" t="str">
        <f>IF(OR(CL329=リスト!$B$3,CL329=リスト!$B$5,CL329=リスト!$B$4),"",CD329)</f>
        <v/>
      </c>
      <c r="CP329" s="196" t="str">
        <f>IF(OR(CL329=リスト!$B$3,CL329=リスト!$B$5),"",IF(CB329&lt;40,40,CB329))</f>
        <v/>
      </c>
      <c r="CQ329" s="203" t="str">
        <f>IF(CL329=リスト!$B$5,リスト!$G$2,"")</f>
        <v/>
      </c>
    </row>
    <row r="330" spans="2:95" ht="26.25" customHeight="1">
      <c r="B330" s="243">
        <v>267</v>
      </c>
      <c r="C330" s="244"/>
      <c r="D330" s="245"/>
      <c r="E330" s="246"/>
      <c r="F330" s="246"/>
      <c r="G330" s="247" t="str">
        <f>IF(AE330=リスト!$C$2,"－",IF(AE330=リスト!$C$3,1.05,""))</f>
        <v/>
      </c>
      <c r="H330" s="246"/>
      <c r="I330" s="246"/>
      <c r="J330" s="246"/>
      <c r="K330" s="246"/>
      <c r="L330" s="246"/>
      <c r="M330" s="246"/>
      <c r="N330" s="246"/>
      <c r="O330" s="246"/>
      <c r="P330" s="246"/>
      <c r="Q330" s="246"/>
      <c r="R330" s="248">
        <f t="shared" si="245"/>
        <v>0</v>
      </c>
      <c r="S330" s="247" t="str">
        <f t="shared" si="246"/>
        <v/>
      </c>
      <c r="T330" s="247"/>
      <c r="U330" s="247"/>
      <c r="V330" s="245" t="str">
        <f t="shared" si="247"/>
        <v/>
      </c>
      <c r="W330" s="245" t="str">
        <f t="shared" si="248"/>
        <v/>
      </c>
      <c r="X330" s="245" t="str">
        <f t="shared" si="249"/>
        <v/>
      </c>
      <c r="Y330" s="245" t="str">
        <f t="shared" si="250"/>
        <v/>
      </c>
      <c r="Z330" s="249" t="str">
        <f t="shared" si="251"/>
        <v/>
      </c>
      <c r="AA330" s="250" t="str">
        <f t="shared" si="252"/>
        <v/>
      </c>
      <c r="AB330" s="250" t="str">
        <f t="shared" si="253"/>
        <v/>
      </c>
      <c r="AC330" s="251" t="str">
        <f t="shared" si="254"/>
        <v/>
      </c>
      <c r="AD330" s="252" t="str">
        <f>IF(OR(C330="",D330=""),"",IF(OR(10&lt;=S330,2.2&lt;F330),リスト!$B$3,IF(OR(D330=リスト!$A$2,F330&lt;0.9,S330&lt;=1.5),リスト!$B$4,リスト!$B$2)))</f>
        <v/>
      </c>
      <c r="AE330" s="253" t="str">
        <f>IF(OR(C330="",AD330=""),"",IF(N330="",リスト!$C$2,リスト!$C$3))</f>
        <v/>
      </c>
      <c r="AF330" s="254" t="str">
        <f>IF(OR(C330="",AD330=""),"",IF(D330&lt;=リスト!$A$5,リスト!$D$2,IF(D330=リスト!$A$6,リスト!$D$3,IF(D330=リスト!$A$7,リスト!$D$4,""))))</f>
        <v/>
      </c>
      <c r="AG330" s="255" t="str" cm="1">
        <f t="array" ref="AG330">IFERROR(INDEX(加味率リスト!$A$2:$J$25,MATCH(D330&amp;AF330,加味率リスト!$A$2:$A$25&amp;加味率リスト!$B$2:$B$25,0),10),"")</f>
        <v/>
      </c>
      <c r="AH330" s="256" t="str">
        <f>IF(S330="","",IF(S330&lt;3,リスト!$E$3,IF(S330&lt;5,リスト!$E$4,IF(S330&lt;7,リスト!$E$5,リスト!$E$6))))</f>
        <v/>
      </c>
      <c r="AI330" s="192" t="str">
        <f t="shared" si="178"/>
        <v/>
      </c>
      <c r="AJ330" s="193" t="str">
        <f t="shared" si="179"/>
        <v/>
      </c>
      <c r="AK330" s="141" t="str">
        <f t="shared" si="180"/>
        <v/>
      </c>
      <c r="AL330" s="194" t="str">
        <f>IFERROR(IF(AD330="","",IF(AE330=リスト!$C$2,"－",ROUND((3.142/4*E330^2*(N330+K330+J330+I330+H330)-3.142/4*(0.82^2*H330+(0.82^2+G330^2)/2*J330+G330^2*K330+(G330^2+E330^2)/2*N330))*(U330*V330+(R330-U330)*W330)/R330,2))),"")</f>
        <v/>
      </c>
      <c r="AM330" s="195" t="str">
        <f>IFERROR(IF(AD330="","",IF(AE330=リスト!$C$2,T330,T330+AL330)),"")</f>
        <v/>
      </c>
      <c r="AN330" s="195" t="str">
        <f>IFERROR(IF(AD330="","",IF(AE330=リスト!$C$2,3.142*E330*U330*AA330*V330*U330/2*TAN(X330/180*3.142),3.142*G330*U330*AA330*V330*U330/2*TAN(X330/180*3.142))),"")</f>
        <v/>
      </c>
      <c r="AO330" s="196" t="str">
        <f t="shared" si="255"/>
        <v/>
      </c>
      <c r="AP330" s="196" t="str">
        <f>IFERROR(IF(AE330=リスト!$C$2,(1-3.142*(E330/((E330+1)*2))^2)*(R330-(1-V330/(Z330+AC330*(W330-Z330)))*U330-(AN330+AM330)/(3.142*(Z330+AC330*(W330-Z330)))*(2/E330)^2)*100,AW330*(AX330-AY330)*100),"")</f>
        <v/>
      </c>
      <c r="AQ330" s="197" t="str">
        <f t="shared" si="256"/>
        <v/>
      </c>
      <c r="AR330" s="195" t="str">
        <f t="shared" si="257"/>
        <v/>
      </c>
      <c r="AS330" s="195" t="str">
        <f t="shared" si="258"/>
        <v/>
      </c>
      <c r="AT330" s="195" t="str">
        <f t="shared" si="259"/>
        <v/>
      </c>
      <c r="AU330" s="193" t="str">
        <f t="shared" si="260"/>
        <v/>
      </c>
      <c r="AV330" s="193" t="str">
        <f>IF(OR(AD330=リスト!$B$3,AD330=リスト!$B$5,許容浮上量&lt;AP330),AD330,リスト!$B$5)</f>
        <v/>
      </c>
      <c r="AW330" s="198" t="str">
        <f t="shared" si="261"/>
        <v/>
      </c>
      <c r="AX330" s="199" t="str">
        <f t="shared" si="262"/>
        <v/>
      </c>
      <c r="AY330" s="205" t="str">
        <f t="shared" si="263"/>
        <v/>
      </c>
      <c r="AZ330" s="204" t="str">
        <f>IF(OR(BO330=リスト!$B$3,BO330=リスト!$B$5,BO330=""),"","10^-2")</f>
        <v/>
      </c>
      <c r="BA330" s="200" t="str">
        <f>IF(OR(BO330=リスト!$B$3,BO330=リスト!$B$5,BO330=""),"",2)</f>
        <v/>
      </c>
      <c r="BB330" s="195" t="str">
        <f>IFERROR(IF(OR(BO330=リスト!$B$3,BO330=リスト!$B$5,BO330=""),"",V330*U330+(R330-U330)/2*(W330-Z330)),"")</f>
        <v/>
      </c>
      <c r="BC330" s="195" t="str">
        <f>IF(OR(BO330=リスト!$B$3,BO330=リスト!$B$5,BO330=""),"",40)</f>
        <v/>
      </c>
      <c r="BD330" s="195" t="str">
        <f t="shared" si="264"/>
        <v/>
      </c>
      <c r="BE330" s="195" t="str">
        <f t="shared" si="265"/>
        <v/>
      </c>
      <c r="BF330" s="195" t="str">
        <f t="shared" si="266"/>
        <v/>
      </c>
      <c r="BG330" s="195" t="str">
        <f>IF(OR(BO330=リスト!$B$3,BO330=リスト!$B$5,BO330=""),"",0.6)</f>
        <v/>
      </c>
      <c r="BH330" s="201" t="str">
        <f>IF(OR(BO330=リスト!$B$3,BO330=リスト!$B$5,BO330=""),"",AG330)</f>
        <v/>
      </c>
      <c r="BI330" s="195" t="str">
        <f>IF(OR(BO330=リスト!$B$3,BO330=リスト!$B$5,BO330=""),"",AM330)</f>
        <v/>
      </c>
      <c r="BJ330" s="195" t="str">
        <f>IF(OR(BO330=リスト!$B$3,BO330=リスト!$B$5,BO330=""),"",AN330)</f>
        <v/>
      </c>
      <c r="BK330" s="202" t="str">
        <f>IFERROR(IF(BM330=リスト!$C$2,(1-3.142*(E330/(2*(E330+1)))^2)*(R330-(1-AG330*V330/(Z330+AG330*BG330*(W330-Z330)))*U330-(AN330+AM330)/(3.142*(Z330+AG330*BG330*(W330-Z330)))*(2/E330)^2)*100,(AW330*(BV330-BX330)*100)),"")</f>
        <v/>
      </c>
      <c r="BL330" s="202" t="str">
        <f>IFERROR(IF(BM330=リスト!$C$2,(1-3.142*(E330/(2*(E330+1)))^2)*(R330-(1-AG330*V330/(Z330+AG330*BG330*(W330-Z330)))*U330-(AN330+BF330+AM330)/(3.142*(Z330+AG330*BG330*(W330-Z330)))*(2/E330)^2)*100,(AW330*(BV330-BW330)*100)),"")</f>
        <v/>
      </c>
      <c r="BM330" s="193" t="str">
        <f>IF(OR(BO330=リスト!$B$3,BO330=リスト!$B$5),"",AU330)</f>
        <v/>
      </c>
      <c r="BN330" s="196" t="str">
        <f>IF(OR(BO330=リスト!$B$3,BO330=リスト!$B$5),"",AF330)</f>
        <v/>
      </c>
      <c r="BO330" s="193" t="str">
        <f t="shared" si="267"/>
        <v/>
      </c>
      <c r="BP330" s="193" t="str">
        <f>IF(OR(BO330=リスト!$B$3,BO330=リスト!$B$5,BO330=""),"",IF(許容浮上量+1&lt;=BK330,リスト!$F$2,リスト!$F$3))</f>
        <v/>
      </c>
      <c r="BQ330" s="202" t="str">
        <f>IF(OR(BO330=リスト!$B$3,BO330=リスト!$B$5,BO330=""),"",20)</f>
        <v/>
      </c>
      <c r="BR330" s="195" t="str">
        <f t="shared" si="268"/>
        <v/>
      </c>
      <c r="BS330" s="195" t="str">
        <f t="shared" si="269"/>
        <v/>
      </c>
      <c r="BT330" s="198" t="str">
        <f t="shared" si="270"/>
        <v/>
      </c>
      <c r="BU330" s="198" t="str">
        <f t="shared" si="271"/>
        <v/>
      </c>
      <c r="BV330" s="198" t="str">
        <f t="shared" si="241"/>
        <v/>
      </c>
      <c r="BW330" s="198" t="str">
        <f t="shared" si="242"/>
        <v/>
      </c>
      <c r="BX330" s="205" t="str">
        <f t="shared" si="243"/>
        <v/>
      </c>
      <c r="BY330" s="206" t="str">
        <f>IFERROR(IF(CC330=リスト!$C$2,(CH330-BZ330/(100*CG330))/CI330*CJ330-AN330-AM330,(CH330-BZ330/(100*AW330))/CI330*CJ330-AN330-AM330),"")</f>
        <v/>
      </c>
      <c r="BZ330" s="196" t="str">
        <f>IF(OR(CE330=リスト!$B$3,CE330=リスト!$B$5,CF330=リスト!$F$3,CE330=""),"",許容浮上量)</f>
        <v/>
      </c>
      <c r="CA330" s="198" t="str">
        <f>IF(OR(CE330=リスト!$B$3,CE330=リスト!$B$5,CF330=リスト!$F$3,CE330=""),"",CK330)</f>
        <v/>
      </c>
      <c r="CB330" s="196" t="str">
        <f t="shared" si="272"/>
        <v/>
      </c>
      <c r="CC330" s="193" t="str">
        <f>IF(OR(CE330=リスト!$B$3,CE330=リスト!$B$5,CF330=リスト!$F$3,CE330=""),"",BM330)</f>
        <v/>
      </c>
      <c r="CD330" s="196" t="str">
        <f>IF(OR(CE330=リスト!$B$3,CE330=リスト!$B$5,CF330=リスト!$F$3,CE330=""),"",AH330)</f>
        <v/>
      </c>
      <c r="CE330" s="193" t="str">
        <f t="shared" si="181"/>
        <v/>
      </c>
      <c r="CF330" s="193" t="str">
        <f t="shared" si="182"/>
        <v/>
      </c>
      <c r="CG330" s="198" t="str">
        <f t="shared" si="273"/>
        <v/>
      </c>
      <c r="CH330" s="198" t="str">
        <f t="shared" si="274"/>
        <v/>
      </c>
      <c r="CI330" s="198" t="str">
        <f t="shared" si="275"/>
        <v/>
      </c>
      <c r="CJ330" s="198" t="str">
        <f t="shared" si="244"/>
        <v/>
      </c>
      <c r="CK330" s="205" t="str">
        <f t="shared" si="276"/>
        <v/>
      </c>
      <c r="CL330" s="204" t="str">
        <f>IF(AND(CE330=リスト!$B$4,CF330=リスト!$F$2),リスト!$B$3,CE330)</f>
        <v/>
      </c>
      <c r="CM330" s="193" t="str">
        <f>IF(CL330=リスト!$B$3,"",IF(CL330=リスト!$B$5,"("&amp;リスト!$F$3&amp;")",CF330))</f>
        <v/>
      </c>
      <c r="CN330" s="196" t="str">
        <f>IF(CL330=リスト!$B$3,"",AF330)</f>
        <v/>
      </c>
      <c r="CO330" s="196" t="str">
        <f>IF(OR(CL330=リスト!$B$3,CL330=リスト!$B$5,CL330=リスト!$B$4),"",CD330)</f>
        <v/>
      </c>
      <c r="CP330" s="196" t="str">
        <f>IF(OR(CL330=リスト!$B$3,CL330=リスト!$B$5),"",IF(CB330&lt;40,40,CB330))</f>
        <v/>
      </c>
      <c r="CQ330" s="203" t="str">
        <f>IF(CL330=リスト!$B$5,リスト!$G$2,"")</f>
        <v/>
      </c>
    </row>
    <row r="331" spans="2:95" ht="26.25" customHeight="1">
      <c r="B331" s="257">
        <v>268</v>
      </c>
      <c r="C331" s="258"/>
      <c r="D331" s="259"/>
      <c r="E331" s="260"/>
      <c r="F331" s="260"/>
      <c r="G331" s="247" t="str">
        <f>IF(AE331=リスト!$C$2,"－",IF(AE331=リスト!$C$3,1.05,""))</f>
        <v/>
      </c>
      <c r="H331" s="260"/>
      <c r="I331" s="260"/>
      <c r="J331" s="260"/>
      <c r="K331" s="260"/>
      <c r="L331" s="260"/>
      <c r="M331" s="260"/>
      <c r="N331" s="260"/>
      <c r="O331" s="260"/>
      <c r="P331" s="260"/>
      <c r="Q331" s="260"/>
      <c r="R331" s="261">
        <f t="shared" si="245"/>
        <v>0</v>
      </c>
      <c r="S331" s="262" t="str">
        <f t="shared" si="246"/>
        <v/>
      </c>
      <c r="T331" s="262"/>
      <c r="U331" s="262"/>
      <c r="V331" s="259" t="str">
        <f t="shared" si="247"/>
        <v/>
      </c>
      <c r="W331" s="259" t="str">
        <f t="shared" si="248"/>
        <v/>
      </c>
      <c r="X331" s="259" t="str">
        <f t="shared" si="249"/>
        <v/>
      </c>
      <c r="Y331" s="259" t="str">
        <f t="shared" si="250"/>
        <v/>
      </c>
      <c r="Z331" s="249" t="str">
        <f t="shared" si="251"/>
        <v/>
      </c>
      <c r="AA331" s="250" t="str">
        <f t="shared" si="252"/>
        <v/>
      </c>
      <c r="AB331" s="250" t="str">
        <f t="shared" si="253"/>
        <v/>
      </c>
      <c r="AC331" s="251" t="str">
        <f t="shared" si="254"/>
        <v/>
      </c>
      <c r="AD331" s="252" t="str">
        <f>IF(OR(C331="",D331=""),"",IF(OR(10&lt;=S331,2.2&lt;F331),リスト!$B$3,IF(OR(D331=リスト!$A$2,F331&lt;0.9,S331&lt;=1.5),リスト!$B$4,リスト!$B$2)))</f>
        <v/>
      </c>
      <c r="AE331" s="263" t="str">
        <f>IF(OR(C331="",AD331=""),"",IF(N331="",リスト!$C$2,リスト!$C$3))</f>
        <v/>
      </c>
      <c r="AF331" s="254" t="str">
        <f>IF(OR(C331="",AD331=""),"",IF(D331&lt;=リスト!$A$5,リスト!$D$2,IF(D331=リスト!$A$6,リスト!$D$3,IF(D331=リスト!$A$7,リスト!$D$4,""))))</f>
        <v/>
      </c>
      <c r="AG331" s="255" t="str" cm="1">
        <f t="array" ref="AG331">IFERROR(INDEX(加味率リスト!$A$2:$J$25,MATCH(D331&amp;AF331,加味率リスト!$A$2:$A$25&amp;加味率リスト!$B$2:$B$25,0),10),"")</f>
        <v/>
      </c>
      <c r="AH331" s="264" t="str">
        <f>IF(S331="","",IF(S331&lt;3,リスト!$E$3,IF(S331&lt;5,リスト!$E$4,IF(S331&lt;7,リスト!$E$5,リスト!$E$6))))</f>
        <v/>
      </c>
      <c r="AI331" s="192" t="str">
        <f t="shared" si="178"/>
        <v/>
      </c>
      <c r="AJ331" s="193" t="str">
        <f t="shared" si="179"/>
        <v/>
      </c>
      <c r="AK331" s="141" t="str">
        <f t="shared" si="180"/>
        <v/>
      </c>
      <c r="AL331" s="194" t="str">
        <f>IFERROR(IF(AD331="","",IF(AE331=リスト!$C$2,"－",ROUND((3.142/4*E331^2*(N331+K331+J331+I331+H331)-3.142/4*(0.82^2*H331+(0.82^2+G331^2)/2*J331+G331^2*K331+(G331^2+E331^2)/2*N331))*(U331*V331+(R331-U331)*W331)/R331,2))),"")</f>
        <v/>
      </c>
      <c r="AM331" s="195" t="str">
        <f>IFERROR(IF(AD331="","",IF(AE331=リスト!$C$2,T331,T331+AL331)),"")</f>
        <v/>
      </c>
      <c r="AN331" s="195" t="str">
        <f>IFERROR(IF(AD331="","",IF(AE331=リスト!$C$2,3.142*E331*U331*AA331*V331*U331/2*TAN(X331/180*3.142),3.142*G331*U331*AA331*V331*U331/2*TAN(X331/180*3.142))),"")</f>
        <v/>
      </c>
      <c r="AO331" s="196" t="str">
        <f t="shared" si="255"/>
        <v/>
      </c>
      <c r="AP331" s="196" t="str">
        <f>IFERROR(IF(AE331=リスト!$C$2,(1-3.142*(E331/((E331+1)*2))^2)*(R331-(1-V331/(Z331+AC331*(W331-Z331)))*U331-(AN331+AM331)/(3.142*(Z331+AC331*(W331-Z331)))*(2/E331)^2)*100,AW331*(AX331-AY331)*100),"")</f>
        <v/>
      </c>
      <c r="AQ331" s="197" t="str">
        <f t="shared" si="256"/>
        <v/>
      </c>
      <c r="AR331" s="195" t="str">
        <f t="shared" si="257"/>
        <v/>
      </c>
      <c r="AS331" s="195" t="str">
        <f t="shared" si="258"/>
        <v/>
      </c>
      <c r="AT331" s="195" t="str">
        <f t="shared" si="259"/>
        <v/>
      </c>
      <c r="AU331" s="193" t="str">
        <f t="shared" si="260"/>
        <v/>
      </c>
      <c r="AV331" s="193" t="str">
        <f>IF(OR(AD331=リスト!$B$3,AD331=リスト!$B$5,許容浮上量&lt;AP331),AD331,リスト!$B$5)</f>
        <v/>
      </c>
      <c r="AW331" s="198" t="str">
        <f t="shared" si="261"/>
        <v/>
      </c>
      <c r="AX331" s="199" t="str">
        <f t="shared" si="262"/>
        <v/>
      </c>
      <c r="AY331" s="205" t="str">
        <f t="shared" si="263"/>
        <v/>
      </c>
      <c r="AZ331" s="204" t="str">
        <f>IF(OR(BO331=リスト!$B$3,BO331=リスト!$B$5,BO331=""),"","10^-2")</f>
        <v/>
      </c>
      <c r="BA331" s="200" t="str">
        <f>IF(OR(BO331=リスト!$B$3,BO331=リスト!$B$5,BO331=""),"",2)</f>
        <v/>
      </c>
      <c r="BB331" s="195" t="str">
        <f>IFERROR(IF(OR(BO331=リスト!$B$3,BO331=リスト!$B$5,BO331=""),"",V331*U331+(R331-U331)/2*(W331-Z331)),"")</f>
        <v/>
      </c>
      <c r="BC331" s="195" t="str">
        <f>IF(OR(BO331=リスト!$B$3,BO331=リスト!$B$5,BO331=""),"",40)</f>
        <v/>
      </c>
      <c r="BD331" s="195" t="str">
        <f t="shared" si="264"/>
        <v/>
      </c>
      <c r="BE331" s="195" t="str">
        <f t="shared" si="265"/>
        <v/>
      </c>
      <c r="BF331" s="195" t="str">
        <f t="shared" si="266"/>
        <v/>
      </c>
      <c r="BG331" s="195" t="str">
        <f>IF(OR(BO331=リスト!$B$3,BO331=リスト!$B$5,BO331=""),"",0.6)</f>
        <v/>
      </c>
      <c r="BH331" s="201" t="str">
        <f>IF(OR(BO331=リスト!$B$3,BO331=リスト!$B$5,BO331=""),"",AG331)</f>
        <v/>
      </c>
      <c r="BI331" s="195" t="str">
        <f>IF(OR(BO331=リスト!$B$3,BO331=リスト!$B$5,BO331=""),"",AM331)</f>
        <v/>
      </c>
      <c r="BJ331" s="195" t="str">
        <f>IF(OR(BO331=リスト!$B$3,BO331=リスト!$B$5,BO331=""),"",AN331)</f>
        <v/>
      </c>
      <c r="BK331" s="202" t="str">
        <f>IFERROR(IF(BM331=リスト!$C$2,(1-3.142*(E331/(2*(E331+1)))^2)*(R331-(1-AG331*V331/(Z331+AG331*BG331*(W331-Z331)))*U331-(AN331+AM331)/(3.142*(Z331+AG331*BG331*(W331-Z331)))*(2/E331)^2)*100,(AW331*(BV331-BX331)*100)),"")</f>
        <v/>
      </c>
      <c r="BL331" s="202" t="str">
        <f>IFERROR(IF(BM331=リスト!$C$2,(1-3.142*(E331/(2*(E331+1)))^2)*(R331-(1-AG331*V331/(Z331+AG331*BG331*(W331-Z331)))*U331-(AN331+BF331+AM331)/(3.142*(Z331+AG331*BG331*(W331-Z331)))*(2/E331)^2)*100,(AW331*(BV331-BW331)*100)),"")</f>
        <v/>
      </c>
      <c r="BM331" s="193" t="str">
        <f>IF(OR(BO331=リスト!$B$3,BO331=リスト!$B$5),"",AU331)</f>
        <v/>
      </c>
      <c r="BN331" s="196" t="str">
        <f>IF(OR(BO331=リスト!$B$3,BO331=リスト!$B$5),"",AF331)</f>
        <v/>
      </c>
      <c r="BO331" s="193" t="str">
        <f t="shared" si="267"/>
        <v/>
      </c>
      <c r="BP331" s="193" t="str">
        <f>IF(OR(BO331=リスト!$B$3,BO331=リスト!$B$5,BO331=""),"",IF(許容浮上量+1&lt;=BK331,リスト!$F$2,リスト!$F$3))</f>
        <v/>
      </c>
      <c r="BQ331" s="202" t="str">
        <f>IF(OR(BO331=リスト!$B$3,BO331=リスト!$B$5,BO331=""),"",20)</f>
        <v/>
      </c>
      <c r="BR331" s="195" t="str">
        <f t="shared" si="268"/>
        <v/>
      </c>
      <c r="BS331" s="195" t="str">
        <f t="shared" si="269"/>
        <v/>
      </c>
      <c r="BT331" s="198" t="str">
        <f t="shared" si="270"/>
        <v/>
      </c>
      <c r="BU331" s="198" t="str">
        <f t="shared" si="271"/>
        <v/>
      </c>
      <c r="BV331" s="198" t="str">
        <f t="shared" si="241"/>
        <v/>
      </c>
      <c r="BW331" s="198" t="str">
        <f t="shared" si="242"/>
        <v/>
      </c>
      <c r="BX331" s="205" t="str">
        <f t="shared" si="243"/>
        <v/>
      </c>
      <c r="BY331" s="206" t="str">
        <f>IFERROR(IF(CC331=リスト!$C$2,(CH331-BZ331/(100*CG331))/CI331*CJ331-AN331-AM331,(CH331-BZ331/(100*AW331))/CI331*CJ331-AN331-AM331),"")</f>
        <v/>
      </c>
      <c r="BZ331" s="196" t="str">
        <f>IF(OR(CE331=リスト!$B$3,CE331=リスト!$B$5,CF331=リスト!$F$3,CE331=""),"",許容浮上量)</f>
        <v/>
      </c>
      <c r="CA331" s="198" t="str">
        <f>IF(OR(CE331=リスト!$B$3,CE331=リスト!$B$5,CF331=リスト!$F$3,CE331=""),"",CK331)</f>
        <v/>
      </c>
      <c r="CB331" s="196" t="str">
        <f t="shared" si="272"/>
        <v/>
      </c>
      <c r="CC331" s="193" t="str">
        <f>IF(OR(CE331=リスト!$B$3,CE331=リスト!$B$5,CF331=リスト!$F$3,CE331=""),"",BM331)</f>
        <v/>
      </c>
      <c r="CD331" s="196" t="str">
        <f>IF(OR(CE331=リスト!$B$3,CE331=リスト!$B$5,CF331=リスト!$F$3,CE331=""),"",AH331)</f>
        <v/>
      </c>
      <c r="CE331" s="193" t="str">
        <f t="shared" si="181"/>
        <v/>
      </c>
      <c r="CF331" s="193" t="str">
        <f t="shared" si="182"/>
        <v/>
      </c>
      <c r="CG331" s="198" t="str">
        <f t="shared" si="273"/>
        <v/>
      </c>
      <c r="CH331" s="198" t="str">
        <f t="shared" si="274"/>
        <v/>
      </c>
      <c r="CI331" s="198" t="str">
        <f t="shared" si="275"/>
        <v/>
      </c>
      <c r="CJ331" s="198" t="str">
        <f t="shared" si="244"/>
        <v/>
      </c>
      <c r="CK331" s="205" t="str">
        <f t="shared" si="276"/>
        <v/>
      </c>
      <c r="CL331" s="204" t="str">
        <f>IF(AND(CE331=リスト!$B$4,CF331=リスト!$F$2),リスト!$B$3,CE331)</f>
        <v/>
      </c>
      <c r="CM331" s="193" t="str">
        <f>IF(CL331=リスト!$B$3,"",IF(CL331=リスト!$B$5,"("&amp;リスト!$F$3&amp;")",CF331))</f>
        <v/>
      </c>
      <c r="CN331" s="196" t="str">
        <f>IF(CL331=リスト!$B$3,"",AF331)</f>
        <v/>
      </c>
      <c r="CO331" s="196" t="str">
        <f>IF(OR(CL331=リスト!$B$3,CL331=リスト!$B$5,CL331=リスト!$B$4),"",CD331)</f>
        <v/>
      </c>
      <c r="CP331" s="196" t="str">
        <f>IF(OR(CL331=リスト!$B$3,CL331=リスト!$B$5),"",IF(CB331&lt;40,40,CB331))</f>
        <v/>
      </c>
      <c r="CQ331" s="203" t="str">
        <f>IF(CL331=リスト!$B$5,リスト!$G$2,"")</f>
        <v/>
      </c>
    </row>
    <row r="332" spans="2:95" ht="26.25" customHeight="1">
      <c r="B332" s="243">
        <v>269</v>
      </c>
      <c r="C332" s="244"/>
      <c r="D332" s="245"/>
      <c r="E332" s="246"/>
      <c r="F332" s="246"/>
      <c r="G332" s="247" t="str">
        <f>IF(AE332=リスト!$C$2,"－",IF(AE332=リスト!$C$3,1.05,""))</f>
        <v/>
      </c>
      <c r="H332" s="246"/>
      <c r="I332" s="246"/>
      <c r="J332" s="246"/>
      <c r="K332" s="246"/>
      <c r="L332" s="246"/>
      <c r="M332" s="246"/>
      <c r="N332" s="246"/>
      <c r="O332" s="246"/>
      <c r="P332" s="246"/>
      <c r="Q332" s="246"/>
      <c r="R332" s="248">
        <f t="shared" si="245"/>
        <v>0</v>
      </c>
      <c r="S332" s="247" t="str">
        <f t="shared" si="246"/>
        <v/>
      </c>
      <c r="T332" s="247"/>
      <c r="U332" s="247"/>
      <c r="V332" s="245" t="str">
        <f t="shared" si="247"/>
        <v/>
      </c>
      <c r="W332" s="245" t="str">
        <f t="shared" si="248"/>
        <v/>
      </c>
      <c r="X332" s="245" t="str">
        <f t="shared" si="249"/>
        <v/>
      </c>
      <c r="Y332" s="245" t="str">
        <f t="shared" si="250"/>
        <v/>
      </c>
      <c r="Z332" s="249" t="str">
        <f t="shared" si="251"/>
        <v/>
      </c>
      <c r="AA332" s="250" t="str">
        <f t="shared" si="252"/>
        <v/>
      </c>
      <c r="AB332" s="250" t="str">
        <f t="shared" si="253"/>
        <v/>
      </c>
      <c r="AC332" s="251" t="str">
        <f t="shared" si="254"/>
        <v/>
      </c>
      <c r="AD332" s="252" t="str">
        <f>IF(OR(C332="",D332=""),"",IF(OR(10&lt;=S332,2.2&lt;F332),リスト!$B$3,IF(OR(D332=リスト!$A$2,F332&lt;0.9,S332&lt;=1.5),リスト!$B$4,リスト!$B$2)))</f>
        <v/>
      </c>
      <c r="AE332" s="253" t="str">
        <f>IF(OR(C332="",AD332=""),"",IF(N332="",リスト!$C$2,リスト!$C$3))</f>
        <v/>
      </c>
      <c r="AF332" s="254" t="str">
        <f>IF(OR(C332="",AD332=""),"",IF(D332&lt;=リスト!$A$5,リスト!$D$2,IF(D332=リスト!$A$6,リスト!$D$3,IF(D332=リスト!$A$7,リスト!$D$4,""))))</f>
        <v/>
      </c>
      <c r="AG332" s="255" t="str" cm="1">
        <f t="array" ref="AG332">IFERROR(INDEX(加味率リスト!$A$2:$J$25,MATCH(D332&amp;AF332,加味率リスト!$A$2:$A$25&amp;加味率リスト!$B$2:$B$25,0),10),"")</f>
        <v/>
      </c>
      <c r="AH332" s="256" t="str">
        <f>IF(S332="","",IF(S332&lt;3,リスト!$E$3,IF(S332&lt;5,リスト!$E$4,IF(S332&lt;7,リスト!$E$5,リスト!$E$6))))</f>
        <v/>
      </c>
      <c r="AI332" s="192" t="str">
        <f t="shared" si="178"/>
        <v/>
      </c>
      <c r="AJ332" s="193" t="str">
        <f t="shared" si="179"/>
        <v/>
      </c>
      <c r="AK332" s="141" t="str">
        <f t="shared" si="180"/>
        <v/>
      </c>
      <c r="AL332" s="194" t="str">
        <f>IFERROR(IF(AD332="","",IF(AE332=リスト!$C$2,"－",ROUND((3.142/4*E332^2*(N332+K332+J332+I332+H332)-3.142/4*(0.82^2*H332+(0.82^2+G332^2)/2*J332+G332^2*K332+(G332^2+E332^2)/2*N332))*(U332*V332+(R332-U332)*W332)/R332,2))),"")</f>
        <v/>
      </c>
      <c r="AM332" s="195" t="str">
        <f>IFERROR(IF(AD332="","",IF(AE332=リスト!$C$2,T332,T332+AL332)),"")</f>
        <v/>
      </c>
      <c r="AN332" s="195" t="str">
        <f>IFERROR(IF(AD332="","",IF(AE332=リスト!$C$2,3.142*E332*U332*AA332*V332*U332/2*TAN(X332/180*3.142),3.142*G332*U332*AA332*V332*U332/2*TAN(X332/180*3.142))),"")</f>
        <v/>
      </c>
      <c r="AO332" s="196" t="str">
        <f t="shared" si="255"/>
        <v/>
      </c>
      <c r="AP332" s="196" t="str">
        <f>IFERROR(IF(AE332=リスト!$C$2,(1-3.142*(E332/((E332+1)*2))^2)*(R332-(1-V332/(Z332+AC332*(W332-Z332)))*U332-(AN332+AM332)/(3.142*(Z332+AC332*(W332-Z332)))*(2/E332)^2)*100,AW332*(AX332-AY332)*100),"")</f>
        <v/>
      </c>
      <c r="AQ332" s="197" t="str">
        <f t="shared" si="256"/>
        <v/>
      </c>
      <c r="AR332" s="195" t="str">
        <f t="shared" si="257"/>
        <v/>
      </c>
      <c r="AS332" s="195" t="str">
        <f t="shared" si="258"/>
        <v/>
      </c>
      <c r="AT332" s="195" t="str">
        <f t="shared" si="259"/>
        <v/>
      </c>
      <c r="AU332" s="193" t="str">
        <f t="shared" si="260"/>
        <v/>
      </c>
      <c r="AV332" s="193" t="str">
        <f>IF(OR(AD332=リスト!$B$3,AD332=リスト!$B$5,許容浮上量&lt;AP332),AD332,リスト!$B$5)</f>
        <v/>
      </c>
      <c r="AW332" s="198" t="str">
        <f t="shared" si="261"/>
        <v/>
      </c>
      <c r="AX332" s="199" t="str">
        <f t="shared" si="262"/>
        <v/>
      </c>
      <c r="AY332" s="205" t="str">
        <f t="shared" si="263"/>
        <v/>
      </c>
      <c r="AZ332" s="204" t="str">
        <f>IF(OR(BO332=リスト!$B$3,BO332=リスト!$B$5,BO332=""),"","10^-2")</f>
        <v/>
      </c>
      <c r="BA332" s="200" t="str">
        <f>IF(OR(BO332=リスト!$B$3,BO332=リスト!$B$5,BO332=""),"",2)</f>
        <v/>
      </c>
      <c r="BB332" s="195" t="str">
        <f>IFERROR(IF(OR(BO332=リスト!$B$3,BO332=リスト!$B$5,BO332=""),"",V332*U332+(R332-U332)/2*(W332-Z332)),"")</f>
        <v/>
      </c>
      <c r="BC332" s="195" t="str">
        <f>IF(OR(BO332=リスト!$B$3,BO332=リスト!$B$5,BO332=""),"",40)</f>
        <v/>
      </c>
      <c r="BD332" s="195" t="str">
        <f t="shared" si="264"/>
        <v/>
      </c>
      <c r="BE332" s="195" t="str">
        <f t="shared" si="265"/>
        <v/>
      </c>
      <c r="BF332" s="195" t="str">
        <f t="shared" si="266"/>
        <v/>
      </c>
      <c r="BG332" s="195" t="str">
        <f>IF(OR(BO332=リスト!$B$3,BO332=リスト!$B$5,BO332=""),"",0.6)</f>
        <v/>
      </c>
      <c r="BH332" s="201" t="str">
        <f>IF(OR(BO332=リスト!$B$3,BO332=リスト!$B$5,BO332=""),"",AG332)</f>
        <v/>
      </c>
      <c r="BI332" s="195" t="str">
        <f>IF(OR(BO332=リスト!$B$3,BO332=リスト!$B$5,BO332=""),"",AM332)</f>
        <v/>
      </c>
      <c r="BJ332" s="195" t="str">
        <f>IF(OR(BO332=リスト!$B$3,BO332=リスト!$B$5,BO332=""),"",AN332)</f>
        <v/>
      </c>
      <c r="BK332" s="202" t="str">
        <f>IFERROR(IF(BM332=リスト!$C$2,(1-3.142*(E332/(2*(E332+1)))^2)*(R332-(1-AG332*V332/(Z332+AG332*BG332*(W332-Z332)))*U332-(AN332+AM332)/(3.142*(Z332+AG332*BG332*(W332-Z332)))*(2/E332)^2)*100,(AW332*(BV332-BX332)*100)),"")</f>
        <v/>
      </c>
      <c r="BL332" s="202" t="str">
        <f>IFERROR(IF(BM332=リスト!$C$2,(1-3.142*(E332/(2*(E332+1)))^2)*(R332-(1-AG332*V332/(Z332+AG332*BG332*(W332-Z332)))*U332-(AN332+BF332+AM332)/(3.142*(Z332+AG332*BG332*(W332-Z332)))*(2/E332)^2)*100,(AW332*(BV332-BW332)*100)),"")</f>
        <v/>
      </c>
      <c r="BM332" s="193" t="str">
        <f>IF(OR(BO332=リスト!$B$3,BO332=リスト!$B$5),"",AU332)</f>
        <v/>
      </c>
      <c r="BN332" s="196" t="str">
        <f>IF(OR(BO332=リスト!$B$3,BO332=リスト!$B$5),"",AF332)</f>
        <v/>
      </c>
      <c r="BO332" s="193" t="str">
        <f t="shared" si="267"/>
        <v/>
      </c>
      <c r="BP332" s="193" t="str">
        <f>IF(OR(BO332=リスト!$B$3,BO332=リスト!$B$5,BO332=""),"",IF(許容浮上量+1&lt;=BK332,リスト!$F$2,リスト!$F$3))</f>
        <v/>
      </c>
      <c r="BQ332" s="202" t="str">
        <f>IF(OR(BO332=リスト!$B$3,BO332=リスト!$B$5,BO332=""),"",20)</f>
        <v/>
      </c>
      <c r="BR332" s="195" t="str">
        <f t="shared" si="268"/>
        <v/>
      </c>
      <c r="BS332" s="195" t="str">
        <f t="shared" si="269"/>
        <v/>
      </c>
      <c r="BT332" s="198" t="str">
        <f t="shared" si="270"/>
        <v/>
      </c>
      <c r="BU332" s="198" t="str">
        <f t="shared" si="271"/>
        <v/>
      </c>
      <c r="BV332" s="198" t="str">
        <f t="shared" si="241"/>
        <v/>
      </c>
      <c r="BW332" s="198" t="str">
        <f t="shared" si="242"/>
        <v/>
      </c>
      <c r="BX332" s="205" t="str">
        <f t="shared" si="243"/>
        <v/>
      </c>
      <c r="BY332" s="206" t="str">
        <f>IFERROR(IF(CC332=リスト!$C$2,(CH332-BZ332/(100*CG332))/CI332*CJ332-AN332-AM332,(CH332-BZ332/(100*AW332))/CI332*CJ332-AN332-AM332),"")</f>
        <v/>
      </c>
      <c r="BZ332" s="196" t="str">
        <f>IF(OR(CE332=リスト!$B$3,CE332=リスト!$B$5,CF332=リスト!$F$3,CE332=""),"",許容浮上量)</f>
        <v/>
      </c>
      <c r="CA332" s="198" t="str">
        <f>IF(OR(CE332=リスト!$B$3,CE332=リスト!$B$5,CF332=リスト!$F$3,CE332=""),"",CK332)</f>
        <v/>
      </c>
      <c r="CB332" s="196" t="str">
        <f t="shared" si="272"/>
        <v/>
      </c>
      <c r="CC332" s="193" t="str">
        <f>IF(OR(CE332=リスト!$B$3,CE332=リスト!$B$5,CF332=リスト!$F$3,CE332=""),"",BM332)</f>
        <v/>
      </c>
      <c r="CD332" s="196" t="str">
        <f>IF(OR(CE332=リスト!$B$3,CE332=リスト!$B$5,CF332=リスト!$F$3,CE332=""),"",AH332)</f>
        <v/>
      </c>
      <c r="CE332" s="193" t="str">
        <f t="shared" si="181"/>
        <v/>
      </c>
      <c r="CF332" s="193" t="str">
        <f t="shared" si="182"/>
        <v/>
      </c>
      <c r="CG332" s="198" t="str">
        <f t="shared" si="273"/>
        <v/>
      </c>
      <c r="CH332" s="198" t="str">
        <f t="shared" si="274"/>
        <v/>
      </c>
      <c r="CI332" s="198" t="str">
        <f t="shared" si="275"/>
        <v/>
      </c>
      <c r="CJ332" s="198" t="str">
        <f t="shared" si="244"/>
        <v/>
      </c>
      <c r="CK332" s="205" t="str">
        <f t="shared" si="276"/>
        <v/>
      </c>
      <c r="CL332" s="204" t="str">
        <f>IF(AND(CE332=リスト!$B$4,CF332=リスト!$F$2),リスト!$B$3,CE332)</f>
        <v/>
      </c>
      <c r="CM332" s="193" t="str">
        <f>IF(CL332=リスト!$B$3,"",IF(CL332=リスト!$B$5,"("&amp;リスト!$F$3&amp;")",CF332))</f>
        <v/>
      </c>
      <c r="CN332" s="196" t="str">
        <f>IF(CL332=リスト!$B$3,"",AF332)</f>
        <v/>
      </c>
      <c r="CO332" s="196" t="str">
        <f>IF(OR(CL332=リスト!$B$3,CL332=リスト!$B$5,CL332=リスト!$B$4),"",CD332)</f>
        <v/>
      </c>
      <c r="CP332" s="196" t="str">
        <f>IF(OR(CL332=リスト!$B$3,CL332=リスト!$B$5),"",IF(CB332&lt;40,40,CB332))</f>
        <v/>
      </c>
      <c r="CQ332" s="203" t="str">
        <f>IF(CL332=リスト!$B$5,リスト!$G$2,"")</f>
        <v/>
      </c>
    </row>
    <row r="333" spans="2:95" ht="26.25" customHeight="1">
      <c r="B333" s="257">
        <v>270</v>
      </c>
      <c r="C333" s="258"/>
      <c r="D333" s="259"/>
      <c r="E333" s="260"/>
      <c r="F333" s="260"/>
      <c r="G333" s="247" t="str">
        <f>IF(AE333=リスト!$C$2,"－",IF(AE333=リスト!$C$3,1.05,""))</f>
        <v/>
      </c>
      <c r="H333" s="260"/>
      <c r="I333" s="260"/>
      <c r="J333" s="260"/>
      <c r="K333" s="260"/>
      <c r="L333" s="260"/>
      <c r="M333" s="260"/>
      <c r="N333" s="260"/>
      <c r="O333" s="260"/>
      <c r="P333" s="260"/>
      <c r="Q333" s="260"/>
      <c r="R333" s="261">
        <f t="shared" si="245"/>
        <v>0</v>
      </c>
      <c r="S333" s="262" t="str">
        <f t="shared" si="246"/>
        <v/>
      </c>
      <c r="T333" s="262"/>
      <c r="U333" s="262"/>
      <c r="V333" s="259" t="str">
        <f t="shared" si="247"/>
        <v/>
      </c>
      <c r="W333" s="259" t="str">
        <f t="shared" si="248"/>
        <v/>
      </c>
      <c r="X333" s="259" t="str">
        <f t="shared" si="249"/>
        <v/>
      </c>
      <c r="Y333" s="259" t="str">
        <f t="shared" si="250"/>
        <v/>
      </c>
      <c r="Z333" s="249" t="str">
        <f t="shared" si="251"/>
        <v/>
      </c>
      <c r="AA333" s="250" t="str">
        <f t="shared" si="252"/>
        <v/>
      </c>
      <c r="AB333" s="250" t="str">
        <f t="shared" si="253"/>
        <v/>
      </c>
      <c r="AC333" s="251" t="str">
        <f t="shared" si="254"/>
        <v/>
      </c>
      <c r="AD333" s="252" t="str">
        <f>IF(OR(C333="",D333=""),"",IF(OR(10&lt;=S333,2.2&lt;F333),リスト!$B$3,IF(OR(D333=リスト!$A$2,F333&lt;0.9,S333&lt;=1.5),リスト!$B$4,リスト!$B$2)))</f>
        <v/>
      </c>
      <c r="AE333" s="263" t="str">
        <f>IF(OR(C333="",AD333=""),"",IF(N333="",リスト!$C$2,リスト!$C$3))</f>
        <v/>
      </c>
      <c r="AF333" s="254" t="str">
        <f>IF(OR(C333="",AD333=""),"",IF(D333&lt;=リスト!$A$5,リスト!$D$2,IF(D333=リスト!$A$6,リスト!$D$3,IF(D333=リスト!$A$7,リスト!$D$4,""))))</f>
        <v/>
      </c>
      <c r="AG333" s="255" t="str" cm="1">
        <f t="array" ref="AG333">IFERROR(INDEX(加味率リスト!$A$2:$J$25,MATCH(D333&amp;AF333,加味率リスト!$A$2:$A$25&amp;加味率リスト!$B$2:$B$25,0),10),"")</f>
        <v/>
      </c>
      <c r="AH333" s="264" t="str">
        <f>IF(S333="","",IF(S333&lt;3,リスト!$E$3,IF(S333&lt;5,リスト!$E$4,IF(S333&lt;7,リスト!$E$5,リスト!$E$6))))</f>
        <v/>
      </c>
      <c r="AI333" s="192" t="str">
        <f t="shared" si="178"/>
        <v/>
      </c>
      <c r="AJ333" s="193" t="str">
        <f t="shared" si="179"/>
        <v/>
      </c>
      <c r="AK333" s="141" t="str">
        <f t="shared" si="180"/>
        <v/>
      </c>
      <c r="AL333" s="194" t="str">
        <f>IFERROR(IF(AD333="","",IF(AE333=リスト!$C$2,"－",ROUND((3.142/4*E333^2*(N333+K333+J333+I333+H333)-3.142/4*(0.82^2*H333+(0.82^2+G333^2)/2*J333+G333^2*K333+(G333^2+E333^2)/2*N333))*(U333*V333+(R333-U333)*W333)/R333,2))),"")</f>
        <v/>
      </c>
      <c r="AM333" s="195" t="str">
        <f>IFERROR(IF(AD333="","",IF(AE333=リスト!$C$2,T333,T333+AL333)),"")</f>
        <v/>
      </c>
      <c r="AN333" s="195" t="str">
        <f>IFERROR(IF(AD333="","",IF(AE333=リスト!$C$2,3.142*E333*U333*AA333*V333*U333/2*TAN(X333/180*3.142),3.142*G333*U333*AA333*V333*U333/2*TAN(X333/180*3.142))),"")</f>
        <v/>
      </c>
      <c r="AO333" s="196" t="str">
        <f t="shared" si="255"/>
        <v/>
      </c>
      <c r="AP333" s="196" t="str">
        <f>IFERROR(IF(AE333=リスト!$C$2,(1-3.142*(E333/((E333+1)*2))^2)*(R333-(1-V333/(Z333+AC333*(W333-Z333)))*U333-(AN333+AM333)/(3.142*(Z333+AC333*(W333-Z333)))*(2/E333)^2)*100,AW333*(AX333-AY333)*100),"")</f>
        <v/>
      </c>
      <c r="AQ333" s="197" t="str">
        <f t="shared" si="256"/>
        <v/>
      </c>
      <c r="AR333" s="195" t="str">
        <f t="shared" si="257"/>
        <v/>
      </c>
      <c r="AS333" s="195" t="str">
        <f t="shared" si="258"/>
        <v/>
      </c>
      <c r="AT333" s="195" t="str">
        <f t="shared" si="259"/>
        <v/>
      </c>
      <c r="AU333" s="193" t="str">
        <f t="shared" si="260"/>
        <v/>
      </c>
      <c r="AV333" s="193" t="str">
        <f>IF(OR(AD333=リスト!$B$3,AD333=リスト!$B$5,許容浮上量&lt;AP333),AD333,リスト!$B$5)</f>
        <v/>
      </c>
      <c r="AW333" s="198" t="str">
        <f t="shared" si="261"/>
        <v/>
      </c>
      <c r="AX333" s="199" t="str">
        <f t="shared" si="262"/>
        <v/>
      </c>
      <c r="AY333" s="205" t="str">
        <f t="shared" si="263"/>
        <v/>
      </c>
      <c r="AZ333" s="204" t="str">
        <f>IF(OR(BO333=リスト!$B$3,BO333=リスト!$B$5,BO333=""),"","10^-2")</f>
        <v/>
      </c>
      <c r="BA333" s="200" t="str">
        <f>IF(OR(BO333=リスト!$B$3,BO333=リスト!$B$5,BO333=""),"",2)</f>
        <v/>
      </c>
      <c r="BB333" s="195" t="str">
        <f>IFERROR(IF(OR(BO333=リスト!$B$3,BO333=リスト!$B$5,BO333=""),"",V333*U333+(R333-U333)/2*(W333-Z333)),"")</f>
        <v/>
      </c>
      <c r="BC333" s="195" t="str">
        <f>IF(OR(BO333=リスト!$B$3,BO333=リスト!$B$5,BO333=""),"",40)</f>
        <v/>
      </c>
      <c r="BD333" s="195" t="str">
        <f t="shared" si="264"/>
        <v/>
      </c>
      <c r="BE333" s="195" t="str">
        <f t="shared" si="265"/>
        <v/>
      </c>
      <c r="BF333" s="195" t="str">
        <f t="shared" si="266"/>
        <v/>
      </c>
      <c r="BG333" s="195" t="str">
        <f>IF(OR(BO333=リスト!$B$3,BO333=リスト!$B$5,BO333=""),"",0.6)</f>
        <v/>
      </c>
      <c r="BH333" s="201" t="str">
        <f>IF(OR(BO333=リスト!$B$3,BO333=リスト!$B$5,BO333=""),"",AG333)</f>
        <v/>
      </c>
      <c r="BI333" s="195" t="str">
        <f>IF(OR(BO333=リスト!$B$3,BO333=リスト!$B$5,BO333=""),"",AM333)</f>
        <v/>
      </c>
      <c r="BJ333" s="195" t="str">
        <f>IF(OR(BO333=リスト!$B$3,BO333=リスト!$B$5,BO333=""),"",AN333)</f>
        <v/>
      </c>
      <c r="BK333" s="202" t="str">
        <f>IFERROR(IF(BM333=リスト!$C$2,(1-3.142*(E333/(2*(E333+1)))^2)*(R333-(1-AG333*V333/(Z333+AG333*BG333*(W333-Z333)))*U333-(AN333+AM333)/(3.142*(Z333+AG333*BG333*(W333-Z333)))*(2/E333)^2)*100,(AW333*(BV333-BX333)*100)),"")</f>
        <v/>
      </c>
      <c r="BL333" s="202" t="str">
        <f>IFERROR(IF(BM333=リスト!$C$2,(1-3.142*(E333/(2*(E333+1)))^2)*(R333-(1-AG333*V333/(Z333+AG333*BG333*(W333-Z333)))*U333-(AN333+BF333+AM333)/(3.142*(Z333+AG333*BG333*(W333-Z333)))*(2/E333)^2)*100,(AW333*(BV333-BW333)*100)),"")</f>
        <v/>
      </c>
      <c r="BM333" s="193" t="str">
        <f>IF(OR(BO333=リスト!$B$3,BO333=リスト!$B$5),"",AU333)</f>
        <v/>
      </c>
      <c r="BN333" s="196" t="str">
        <f>IF(OR(BO333=リスト!$B$3,BO333=リスト!$B$5),"",AF333)</f>
        <v/>
      </c>
      <c r="BO333" s="193" t="str">
        <f t="shared" si="267"/>
        <v/>
      </c>
      <c r="BP333" s="193" t="str">
        <f>IF(OR(BO333=リスト!$B$3,BO333=リスト!$B$5,BO333=""),"",IF(許容浮上量+1&lt;=BK333,リスト!$F$2,リスト!$F$3))</f>
        <v/>
      </c>
      <c r="BQ333" s="202" t="str">
        <f>IF(OR(BO333=リスト!$B$3,BO333=リスト!$B$5,BO333=""),"",20)</f>
        <v/>
      </c>
      <c r="BR333" s="195" t="str">
        <f t="shared" si="268"/>
        <v/>
      </c>
      <c r="BS333" s="195" t="str">
        <f t="shared" si="269"/>
        <v/>
      </c>
      <c r="BT333" s="198" t="str">
        <f t="shared" si="270"/>
        <v/>
      </c>
      <c r="BU333" s="198" t="str">
        <f t="shared" si="271"/>
        <v/>
      </c>
      <c r="BV333" s="198" t="str">
        <f t="shared" si="241"/>
        <v/>
      </c>
      <c r="BW333" s="198" t="str">
        <f t="shared" si="242"/>
        <v/>
      </c>
      <c r="BX333" s="205" t="str">
        <f t="shared" si="243"/>
        <v/>
      </c>
      <c r="BY333" s="206" t="str">
        <f>IFERROR(IF(CC333=リスト!$C$2,(CH333-BZ333/(100*CG333))/CI333*CJ333-AN333-AM333,(CH333-BZ333/(100*AW333))/CI333*CJ333-AN333-AM333),"")</f>
        <v/>
      </c>
      <c r="BZ333" s="196" t="str">
        <f>IF(OR(CE333=リスト!$B$3,CE333=リスト!$B$5,CF333=リスト!$F$3,CE333=""),"",許容浮上量)</f>
        <v/>
      </c>
      <c r="CA333" s="198" t="str">
        <f>IF(OR(CE333=リスト!$B$3,CE333=リスト!$B$5,CF333=リスト!$F$3,CE333=""),"",CK333)</f>
        <v/>
      </c>
      <c r="CB333" s="196" t="str">
        <f t="shared" si="272"/>
        <v/>
      </c>
      <c r="CC333" s="193" t="str">
        <f>IF(OR(CE333=リスト!$B$3,CE333=リスト!$B$5,CF333=リスト!$F$3,CE333=""),"",BM333)</f>
        <v/>
      </c>
      <c r="CD333" s="196" t="str">
        <f>IF(OR(CE333=リスト!$B$3,CE333=リスト!$B$5,CF333=リスト!$F$3,CE333=""),"",AH333)</f>
        <v/>
      </c>
      <c r="CE333" s="193" t="str">
        <f t="shared" si="181"/>
        <v/>
      </c>
      <c r="CF333" s="193" t="str">
        <f t="shared" si="182"/>
        <v/>
      </c>
      <c r="CG333" s="198" t="str">
        <f t="shared" si="273"/>
        <v/>
      </c>
      <c r="CH333" s="198" t="str">
        <f t="shared" si="274"/>
        <v/>
      </c>
      <c r="CI333" s="198" t="str">
        <f t="shared" si="275"/>
        <v/>
      </c>
      <c r="CJ333" s="198" t="str">
        <f t="shared" si="244"/>
        <v/>
      </c>
      <c r="CK333" s="205" t="str">
        <f t="shared" si="276"/>
        <v/>
      </c>
      <c r="CL333" s="204" t="str">
        <f>IF(AND(CE333=リスト!$B$4,CF333=リスト!$F$2),リスト!$B$3,CE333)</f>
        <v/>
      </c>
      <c r="CM333" s="193" t="str">
        <f>IF(CL333=リスト!$B$3,"",IF(CL333=リスト!$B$5,"("&amp;リスト!$F$3&amp;")",CF333))</f>
        <v/>
      </c>
      <c r="CN333" s="196" t="str">
        <f>IF(CL333=リスト!$B$3,"",AF333)</f>
        <v/>
      </c>
      <c r="CO333" s="196" t="str">
        <f>IF(OR(CL333=リスト!$B$3,CL333=リスト!$B$5,CL333=リスト!$B$4),"",CD333)</f>
        <v/>
      </c>
      <c r="CP333" s="196" t="str">
        <f>IF(OR(CL333=リスト!$B$3,CL333=リスト!$B$5),"",IF(CB333&lt;40,40,CB333))</f>
        <v/>
      </c>
      <c r="CQ333" s="203" t="str">
        <f>IF(CL333=リスト!$B$5,リスト!$G$2,"")</f>
        <v/>
      </c>
    </row>
    <row r="334" spans="2:95" ht="26.25" customHeight="1">
      <c r="B334" s="243">
        <v>271</v>
      </c>
      <c r="C334" s="244"/>
      <c r="D334" s="245"/>
      <c r="E334" s="246"/>
      <c r="F334" s="246"/>
      <c r="G334" s="247" t="str">
        <f>IF(AE334=リスト!$C$2,"－",IF(AE334=リスト!$C$3,1.05,""))</f>
        <v/>
      </c>
      <c r="H334" s="246"/>
      <c r="I334" s="246"/>
      <c r="J334" s="246"/>
      <c r="K334" s="246"/>
      <c r="L334" s="246"/>
      <c r="M334" s="246"/>
      <c r="N334" s="246"/>
      <c r="O334" s="246"/>
      <c r="P334" s="246"/>
      <c r="Q334" s="246"/>
      <c r="R334" s="248">
        <f t="shared" si="245"/>
        <v>0</v>
      </c>
      <c r="S334" s="247" t="str">
        <f t="shared" si="246"/>
        <v/>
      </c>
      <c r="T334" s="247"/>
      <c r="U334" s="247"/>
      <c r="V334" s="245" t="str">
        <f t="shared" si="247"/>
        <v/>
      </c>
      <c r="W334" s="245" t="str">
        <f t="shared" si="248"/>
        <v/>
      </c>
      <c r="X334" s="245" t="str">
        <f t="shared" si="249"/>
        <v/>
      </c>
      <c r="Y334" s="245" t="str">
        <f t="shared" si="250"/>
        <v/>
      </c>
      <c r="Z334" s="249" t="str">
        <f t="shared" si="251"/>
        <v/>
      </c>
      <c r="AA334" s="250" t="str">
        <f t="shared" si="252"/>
        <v/>
      </c>
      <c r="AB334" s="250" t="str">
        <f t="shared" si="253"/>
        <v/>
      </c>
      <c r="AC334" s="251" t="str">
        <f t="shared" si="254"/>
        <v/>
      </c>
      <c r="AD334" s="252" t="str">
        <f>IF(OR(C334="",D334=""),"",IF(OR(10&lt;=S334,2.2&lt;F334),リスト!$B$3,IF(OR(D334=リスト!$A$2,F334&lt;0.9,S334&lt;=1.5),リスト!$B$4,リスト!$B$2)))</f>
        <v/>
      </c>
      <c r="AE334" s="253" t="str">
        <f>IF(OR(C334="",AD334=""),"",IF(N334="",リスト!$C$2,リスト!$C$3))</f>
        <v/>
      </c>
      <c r="AF334" s="254" t="str">
        <f>IF(OR(C334="",AD334=""),"",IF(D334&lt;=リスト!$A$5,リスト!$D$2,IF(D334=リスト!$A$6,リスト!$D$3,IF(D334=リスト!$A$7,リスト!$D$4,""))))</f>
        <v/>
      </c>
      <c r="AG334" s="255" t="str" cm="1">
        <f t="array" ref="AG334">IFERROR(INDEX(加味率リスト!$A$2:$J$25,MATCH(D334&amp;AF334,加味率リスト!$A$2:$A$25&amp;加味率リスト!$B$2:$B$25,0),10),"")</f>
        <v/>
      </c>
      <c r="AH334" s="256" t="str">
        <f>IF(S334="","",IF(S334&lt;3,リスト!$E$3,IF(S334&lt;5,リスト!$E$4,IF(S334&lt;7,リスト!$E$5,リスト!$E$6))))</f>
        <v/>
      </c>
      <c r="AI334" s="192" t="str">
        <f t="shared" si="178"/>
        <v/>
      </c>
      <c r="AJ334" s="193" t="str">
        <f t="shared" si="179"/>
        <v/>
      </c>
      <c r="AK334" s="141" t="str">
        <f t="shared" si="180"/>
        <v/>
      </c>
      <c r="AL334" s="194" t="str">
        <f>IFERROR(IF(AD334="","",IF(AE334=リスト!$C$2,"－",ROUND((3.142/4*E334^2*(N334+K334+J334+I334+H334)-3.142/4*(0.82^2*H334+(0.82^2+G334^2)/2*J334+G334^2*K334+(G334^2+E334^2)/2*N334))*(U334*V334+(R334-U334)*W334)/R334,2))),"")</f>
        <v/>
      </c>
      <c r="AM334" s="195" t="str">
        <f>IFERROR(IF(AD334="","",IF(AE334=リスト!$C$2,T334,T334+AL334)),"")</f>
        <v/>
      </c>
      <c r="AN334" s="195" t="str">
        <f>IFERROR(IF(AD334="","",IF(AE334=リスト!$C$2,3.142*E334*U334*AA334*V334*U334/2*TAN(X334/180*3.142),3.142*G334*U334*AA334*V334*U334/2*TAN(X334/180*3.142))),"")</f>
        <v/>
      </c>
      <c r="AO334" s="196" t="str">
        <f t="shared" si="255"/>
        <v/>
      </c>
      <c r="AP334" s="196" t="str">
        <f>IFERROR(IF(AE334=リスト!$C$2,(1-3.142*(E334/((E334+1)*2))^2)*(R334-(1-V334/(Z334+AC334*(W334-Z334)))*U334-(AN334+AM334)/(3.142*(Z334+AC334*(W334-Z334)))*(2/E334)^2)*100,AW334*(AX334-AY334)*100),"")</f>
        <v/>
      </c>
      <c r="AQ334" s="197" t="str">
        <f t="shared" si="256"/>
        <v/>
      </c>
      <c r="AR334" s="195" t="str">
        <f t="shared" si="257"/>
        <v/>
      </c>
      <c r="AS334" s="195" t="str">
        <f t="shared" si="258"/>
        <v/>
      </c>
      <c r="AT334" s="195" t="str">
        <f t="shared" si="259"/>
        <v/>
      </c>
      <c r="AU334" s="193" t="str">
        <f t="shared" si="260"/>
        <v/>
      </c>
      <c r="AV334" s="193" t="str">
        <f>IF(OR(AD334=リスト!$B$3,AD334=リスト!$B$5,許容浮上量&lt;AP334),AD334,リスト!$B$5)</f>
        <v/>
      </c>
      <c r="AW334" s="198" t="str">
        <f t="shared" si="261"/>
        <v/>
      </c>
      <c r="AX334" s="199" t="str">
        <f t="shared" si="262"/>
        <v/>
      </c>
      <c r="AY334" s="205" t="str">
        <f t="shared" si="263"/>
        <v/>
      </c>
      <c r="AZ334" s="204" t="str">
        <f>IF(OR(BO334=リスト!$B$3,BO334=リスト!$B$5,BO334=""),"","10^-2")</f>
        <v/>
      </c>
      <c r="BA334" s="200" t="str">
        <f>IF(OR(BO334=リスト!$B$3,BO334=リスト!$B$5,BO334=""),"",2)</f>
        <v/>
      </c>
      <c r="BB334" s="195" t="str">
        <f>IFERROR(IF(OR(BO334=リスト!$B$3,BO334=リスト!$B$5,BO334=""),"",V334*U334+(R334-U334)/2*(W334-Z334)),"")</f>
        <v/>
      </c>
      <c r="BC334" s="195" t="str">
        <f>IF(OR(BO334=リスト!$B$3,BO334=リスト!$B$5,BO334=""),"",40)</f>
        <v/>
      </c>
      <c r="BD334" s="195" t="str">
        <f t="shared" si="264"/>
        <v/>
      </c>
      <c r="BE334" s="195" t="str">
        <f t="shared" si="265"/>
        <v/>
      </c>
      <c r="BF334" s="195" t="str">
        <f t="shared" si="266"/>
        <v/>
      </c>
      <c r="BG334" s="195" t="str">
        <f>IF(OR(BO334=リスト!$B$3,BO334=リスト!$B$5,BO334=""),"",0.6)</f>
        <v/>
      </c>
      <c r="BH334" s="201" t="str">
        <f>IF(OR(BO334=リスト!$B$3,BO334=リスト!$B$5,BO334=""),"",AG334)</f>
        <v/>
      </c>
      <c r="BI334" s="195" t="str">
        <f>IF(OR(BO334=リスト!$B$3,BO334=リスト!$B$5,BO334=""),"",AM334)</f>
        <v/>
      </c>
      <c r="BJ334" s="195" t="str">
        <f>IF(OR(BO334=リスト!$B$3,BO334=リスト!$B$5,BO334=""),"",AN334)</f>
        <v/>
      </c>
      <c r="BK334" s="202" t="str">
        <f>IFERROR(IF(BM334=リスト!$C$2,(1-3.142*(E334/(2*(E334+1)))^2)*(R334-(1-AG334*V334/(Z334+AG334*BG334*(W334-Z334)))*U334-(AN334+AM334)/(3.142*(Z334+AG334*BG334*(W334-Z334)))*(2/E334)^2)*100,(AW334*(BV334-BX334)*100)),"")</f>
        <v/>
      </c>
      <c r="BL334" s="202" t="str">
        <f>IFERROR(IF(BM334=リスト!$C$2,(1-3.142*(E334/(2*(E334+1)))^2)*(R334-(1-AG334*V334/(Z334+AG334*BG334*(W334-Z334)))*U334-(AN334+BF334+AM334)/(3.142*(Z334+AG334*BG334*(W334-Z334)))*(2/E334)^2)*100,(AW334*(BV334-BW334)*100)),"")</f>
        <v/>
      </c>
      <c r="BM334" s="193" t="str">
        <f>IF(OR(BO334=リスト!$B$3,BO334=リスト!$B$5),"",AU334)</f>
        <v/>
      </c>
      <c r="BN334" s="196" t="str">
        <f>IF(OR(BO334=リスト!$B$3,BO334=リスト!$B$5),"",AF334)</f>
        <v/>
      </c>
      <c r="BO334" s="193" t="str">
        <f t="shared" si="267"/>
        <v/>
      </c>
      <c r="BP334" s="193" t="str">
        <f>IF(OR(BO334=リスト!$B$3,BO334=リスト!$B$5,BO334=""),"",IF(許容浮上量+1&lt;=BK334,リスト!$F$2,リスト!$F$3))</f>
        <v/>
      </c>
      <c r="BQ334" s="202" t="str">
        <f>IF(OR(BO334=リスト!$B$3,BO334=リスト!$B$5,BO334=""),"",20)</f>
        <v/>
      </c>
      <c r="BR334" s="195" t="str">
        <f t="shared" si="268"/>
        <v/>
      </c>
      <c r="BS334" s="195" t="str">
        <f t="shared" si="269"/>
        <v/>
      </c>
      <c r="BT334" s="198" t="str">
        <f t="shared" si="270"/>
        <v/>
      </c>
      <c r="BU334" s="198" t="str">
        <f t="shared" si="271"/>
        <v/>
      </c>
      <c r="BV334" s="198" t="str">
        <f t="shared" si="241"/>
        <v/>
      </c>
      <c r="BW334" s="198" t="str">
        <f t="shared" si="242"/>
        <v/>
      </c>
      <c r="BX334" s="205" t="str">
        <f t="shared" si="243"/>
        <v/>
      </c>
      <c r="BY334" s="206" t="str">
        <f>IFERROR(IF(CC334=リスト!$C$2,(CH334-BZ334/(100*CG334))/CI334*CJ334-AN334-AM334,(CH334-BZ334/(100*AW334))/CI334*CJ334-AN334-AM334),"")</f>
        <v/>
      </c>
      <c r="BZ334" s="196" t="str">
        <f>IF(OR(CE334=リスト!$B$3,CE334=リスト!$B$5,CF334=リスト!$F$3,CE334=""),"",許容浮上量)</f>
        <v/>
      </c>
      <c r="CA334" s="198" t="str">
        <f>IF(OR(CE334=リスト!$B$3,CE334=リスト!$B$5,CF334=リスト!$F$3,CE334=""),"",CK334)</f>
        <v/>
      </c>
      <c r="CB334" s="196" t="str">
        <f t="shared" si="272"/>
        <v/>
      </c>
      <c r="CC334" s="193" t="str">
        <f>IF(OR(CE334=リスト!$B$3,CE334=リスト!$B$5,CF334=リスト!$F$3,CE334=""),"",BM334)</f>
        <v/>
      </c>
      <c r="CD334" s="196" t="str">
        <f>IF(OR(CE334=リスト!$B$3,CE334=リスト!$B$5,CF334=リスト!$F$3,CE334=""),"",AH334)</f>
        <v/>
      </c>
      <c r="CE334" s="193" t="str">
        <f t="shared" si="181"/>
        <v/>
      </c>
      <c r="CF334" s="193" t="str">
        <f t="shared" si="182"/>
        <v/>
      </c>
      <c r="CG334" s="198" t="str">
        <f t="shared" si="273"/>
        <v/>
      </c>
      <c r="CH334" s="198" t="str">
        <f t="shared" si="274"/>
        <v/>
      </c>
      <c r="CI334" s="198" t="str">
        <f t="shared" si="275"/>
        <v/>
      </c>
      <c r="CJ334" s="198" t="str">
        <f t="shared" si="244"/>
        <v/>
      </c>
      <c r="CK334" s="205" t="str">
        <f t="shared" si="276"/>
        <v/>
      </c>
      <c r="CL334" s="204" t="str">
        <f>IF(AND(CE334=リスト!$B$4,CF334=リスト!$F$2),リスト!$B$3,CE334)</f>
        <v/>
      </c>
      <c r="CM334" s="193" t="str">
        <f>IF(CL334=リスト!$B$3,"",IF(CL334=リスト!$B$5,"("&amp;リスト!$F$3&amp;")",CF334))</f>
        <v/>
      </c>
      <c r="CN334" s="196" t="str">
        <f>IF(CL334=リスト!$B$3,"",AF334)</f>
        <v/>
      </c>
      <c r="CO334" s="196" t="str">
        <f>IF(OR(CL334=リスト!$B$3,CL334=リスト!$B$5,CL334=リスト!$B$4),"",CD334)</f>
        <v/>
      </c>
      <c r="CP334" s="196" t="str">
        <f>IF(OR(CL334=リスト!$B$3,CL334=リスト!$B$5),"",IF(CB334&lt;40,40,CB334))</f>
        <v/>
      </c>
      <c r="CQ334" s="203" t="str">
        <f>IF(CL334=リスト!$B$5,リスト!$G$2,"")</f>
        <v/>
      </c>
    </row>
    <row r="335" spans="2:95" ht="26.25" customHeight="1">
      <c r="B335" s="257">
        <v>272</v>
      </c>
      <c r="C335" s="258"/>
      <c r="D335" s="259"/>
      <c r="E335" s="260"/>
      <c r="F335" s="260"/>
      <c r="G335" s="247" t="str">
        <f>IF(AE335=リスト!$C$2,"－",IF(AE335=リスト!$C$3,1.05,""))</f>
        <v/>
      </c>
      <c r="H335" s="260"/>
      <c r="I335" s="260"/>
      <c r="J335" s="260"/>
      <c r="K335" s="260"/>
      <c r="L335" s="260"/>
      <c r="M335" s="260"/>
      <c r="N335" s="260"/>
      <c r="O335" s="260"/>
      <c r="P335" s="260"/>
      <c r="Q335" s="260"/>
      <c r="R335" s="261">
        <f t="shared" si="245"/>
        <v>0</v>
      </c>
      <c r="S335" s="262" t="str">
        <f t="shared" si="246"/>
        <v/>
      </c>
      <c r="T335" s="262"/>
      <c r="U335" s="262"/>
      <c r="V335" s="259" t="str">
        <f t="shared" si="247"/>
        <v/>
      </c>
      <c r="W335" s="259" t="str">
        <f t="shared" si="248"/>
        <v/>
      </c>
      <c r="X335" s="259" t="str">
        <f t="shared" si="249"/>
        <v/>
      </c>
      <c r="Y335" s="259" t="str">
        <f t="shared" si="250"/>
        <v/>
      </c>
      <c r="Z335" s="249" t="str">
        <f t="shared" si="251"/>
        <v/>
      </c>
      <c r="AA335" s="250" t="str">
        <f t="shared" si="252"/>
        <v/>
      </c>
      <c r="AB335" s="250" t="str">
        <f t="shared" si="253"/>
        <v/>
      </c>
      <c r="AC335" s="251" t="str">
        <f t="shared" si="254"/>
        <v/>
      </c>
      <c r="AD335" s="252" t="str">
        <f>IF(OR(C335="",D335=""),"",IF(OR(10&lt;=S335,2.2&lt;F335),リスト!$B$3,IF(OR(D335=リスト!$A$2,F335&lt;0.9,S335&lt;=1.5),リスト!$B$4,リスト!$B$2)))</f>
        <v/>
      </c>
      <c r="AE335" s="263" t="str">
        <f>IF(OR(C335="",AD335=""),"",IF(N335="",リスト!$C$2,リスト!$C$3))</f>
        <v/>
      </c>
      <c r="AF335" s="254" t="str">
        <f>IF(OR(C335="",AD335=""),"",IF(D335&lt;=リスト!$A$5,リスト!$D$2,IF(D335=リスト!$A$6,リスト!$D$3,IF(D335=リスト!$A$7,リスト!$D$4,""))))</f>
        <v/>
      </c>
      <c r="AG335" s="255" t="str" cm="1">
        <f t="array" ref="AG335">IFERROR(INDEX(加味率リスト!$A$2:$J$25,MATCH(D335&amp;AF335,加味率リスト!$A$2:$A$25&amp;加味率リスト!$B$2:$B$25,0),10),"")</f>
        <v/>
      </c>
      <c r="AH335" s="264" t="str">
        <f>IF(S335="","",IF(S335&lt;3,リスト!$E$3,IF(S335&lt;5,リスト!$E$4,IF(S335&lt;7,リスト!$E$5,リスト!$E$6))))</f>
        <v/>
      </c>
      <c r="AI335" s="192" t="str">
        <f t="shared" si="178"/>
        <v/>
      </c>
      <c r="AJ335" s="193" t="str">
        <f t="shared" si="179"/>
        <v/>
      </c>
      <c r="AK335" s="141" t="str">
        <f t="shared" si="180"/>
        <v/>
      </c>
      <c r="AL335" s="194" t="str">
        <f>IFERROR(IF(AD335="","",IF(AE335=リスト!$C$2,"－",ROUND((3.142/4*E335^2*(N335+K335+J335+I335+H335)-3.142/4*(0.82^2*H335+(0.82^2+G335^2)/2*J335+G335^2*K335+(G335^2+E335^2)/2*N335))*(U335*V335+(R335-U335)*W335)/R335,2))),"")</f>
        <v/>
      </c>
      <c r="AM335" s="195" t="str">
        <f>IFERROR(IF(AD335="","",IF(AE335=リスト!$C$2,T335,T335+AL335)),"")</f>
        <v/>
      </c>
      <c r="AN335" s="195" t="str">
        <f>IFERROR(IF(AD335="","",IF(AE335=リスト!$C$2,3.142*E335*U335*AA335*V335*U335/2*TAN(X335/180*3.142),3.142*G335*U335*AA335*V335*U335/2*TAN(X335/180*3.142))),"")</f>
        <v/>
      </c>
      <c r="AO335" s="196" t="str">
        <f t="shared" si="255"/>
        <v/>
      </c>
      <c r="AP335" s="196" t="str">
        <f>IFERROR(IF(AE335=リスト!$C$2,(1-3.142*(E335/((E335+1)*2))^2)*(R335-(1-V335/(Z335+AC335*(W335-Z335)))*U335-(AN335+AM335)/(3.142*(Z335+AC335*(W335-Z335)))*(2/E335)^2)*100,AW335*(AX335-AY335)*100),"")</f>
        <v/>
      </c>
      <c r="AQ335" s="197" t="str">
        <f t="shared" si="256"/>
        <v/>
      </c>
      <c r="AR335" s="195" t="str">
        <f t="shared" si="257"/>
        <v/>
      </c>
      <c r="AS335" s="195" t="str">
        <f t="shared" si="258"/>
        <v/>
      </c>
      <c r="AT335" s="195" t="str">
        <f t="shared" si="259"/>
        <v/>
      </c>
      <c r="AU335" s="193" t="str">
        <f t="shared" si="260"/>
        <v/>
      </c>
      <c r="AV335" s="193" t="str">
        <f>IF(OR(AD335=リスト!$B$3,AD335=リスト!$B$5,許容浮上量&lt;AP335),AD335,リスト!$B$5)</f>
        <v/>
      </c>
      <c r="AW335" s="198" t="str">
        <f t="shared" si="261"/>
        <v/>
      </c>
      <c r="AX335" s="199" t="str">
        <f t="shared" si="262"/>
        <v/>
      </c>
      <c r="AY335" s="205" t="str">
        <f t="shared" si="263"/>
        <v/>
      </c>
      <c r="AZ335" s="204" t="str">
        <f>IF(OR(BO335=リスト!$B$3,BO335=リスト!$B$5,BO335=""),"","10^-2")</f>
        <v/>
      </c>
      <c r="BA335" s="200" t="str">
        <f>IF(OR(BO335=リスト!$B$3,BO335=リスト!$B$5,BO335=""),"",2)</f>
        <v/>
      </c>
      <c r="BB335" s="195" t="str">
        <f>IFERROR(IF(OR(BO335=リスト!$B$3,BO335=リスト!$B$5,BO335=""),"",V335*U335+(R335-U335)/2*(W335-Z335)),"")</f>
        <v/>
      </c>
      <c r="BC335" s="195" t="str">
        <f>IF(OR(BO335=リスト!$B$3,BO335=リスト!$B$5,BO335=""),"",40)</f>
        <v/>
      </c>
      <c r="BD335" s="195" t="str">
        <f t="shared" si="264"/>
        <v/>
      </c>
      <c r="BE335" s="195" t="str">
        <f t="shared" si="265"/>
        <v/>
      </c>
      <c r="BF335" s="195" t="str">
        <f t="shared" si="266"/>
        <v/>
      </c>
      <c r="BG335" s="195" t="str">
        <f>IF(OR(BO335=リスト!$B$3,BO335=リスト!$B$5,BO335=""),"",0.6)</f>
        <v/>
      </c>
      <c r="BH335" s="201" t="str">
        <f>IF(OR(BO335=リスト!$B$3,BO335=リスト!$B$5,BO335=""),"",AG335)</f>
        <v/>
      </c>
      <c r="BI335" s="195" t="str">
        <f>IF(OR(BO335=リスト!$B$3,BO335=リスト!$B$5,BO335=""),"",AM335)</f>
        <v/>
      </c>
      <c r="BJ335" s="195" t="str">
        <f>IF(OR(BO335=リスト!$B$3,BO335=リスト!$B$5,BO335=""),"",AN335)</f>
        <v/>
      </c>
      <c r="BK335" s="202" t="str">
        <f>IFERROR(IF(BM335=リスト!$C$2,(1-3.142*(E335/(2*(E335+1)))^2)*(R335-(1-AG335*V335/(Z335+AG335*BG335*(W335-Z335)))*U335-(AN335+AM335)/(3.142*(Z335+AG335*BG335*(W335-Z335)))*(2/E335)^2)*100,(AW335*(BV335-BX335)*100)),"")</f>
        <v/>
      </c>
      <c r="BL335" s="202" t="str">
        <f>IFERROR(IF(BM335=リスト!$C$2,(1-3.142*(E335/(2*(E335+1)))^2)*(R335-(1-AG335*V335/(Z335+AG335*BG335*(W335-Z335)))*U335-(AN335+BF335+AM335)/(3.142*(Z335+AG335*BG335*(W335-Z335)))*(2/E335)^2)*100,(AW335*(BV335-BW335)*100)),"")</f>
        <v/>
      </c>
      <c r="BM335" s="193" t="str">
        <f>IF(OR(BO335=リスト!$B$3,BO335=リスト!$B$5),"",AU335)</f>
        <v/>
      </c>
      <c r="BN335" s="196" t="str">
        <f>IF(OR(BO335=リスト!$B$3,BO335=リスト!$B$5),"",AF335)</f>
        <v/>
      </c>
      <c r="BO335" s="193" t="str">
        <f t="shared" si="267"/>
        <v/>
      </c>
      <c r="BP335" s="193" t="str">
        <f>IF(OR(BO335=リスト!$B$3,BO335=リスト!$B$5,BO335=""),"",IF(許容浮上量+1&lt;=BK335,リスト!$F$2,リスト!$F$3))</f>
        <v/>
      </c>
      <c r="BQ335" s="202" t="str">
        <f>IF(OR(BO335=リスト!$B$3,BO335=リスト!$B$5,BO335=""),"",20)</f>
        <v/>
      </c>
      <c r="BR335" s="195" t="str">
        <f t="shared" si="268"/>
        <v/>
      </c>
      <c r="BS335" s="195" t="str">
        <f t="shared" si="269"/>
        <v/>
      </c>
      <c r="BT335" s="198" t="str">
        <f t="shared" si="270"/>
        <v/>
      </c>
      <c r="BU335" s="198" t="str">
        <f t="shared" si="271"/>
        <v/>
      </c>
      <c r="BV335" s="198" t="str">
        <f t="shared" si="241"/>
        <v/>
      </c>
      <c r="BW335" s="198" t="str">
        <f t="shared" si="242"/>
        <v/>
      </c>
      <c r="BX335" s="205" t="str">
        <f t="shared" si="243"/>
        <v/>
      </c>
      <c r="BY335" s="206" t="str">
        <f>IFERROR(IF(CC335=リスト!$C$2,(CH335-BZ335/(100*CG335))/CI335*CJ335-AN335-AM335,(CH335-BZ335/(100*AW335))/CI335*CJ335-AN335-AM335),"")</f>
        <v/>
      </c>
      <c r="BZ335" s="196" t="str">
        <f>IF(OR(CE335=リスト!$B$3,CE335=リスト!$B$5,CF335=リスト!$F$3,CE335=""),"",許容浮上量)</f>
        <v/>
      </c>
      <c r="CA335" s="198" t="str">
        <f>IF(OR(CE335=リスト!$B$3,CE335=リスト!$B$5,CF335=リスト!$F$3,CE335=""),"",CK335)</f>
        <v/>
      </c>
      <c r="CB335" s="196" t="str">
        <f t="shared" si="272"/>
        <v/>
      </c>
      <c r="CC335" s="193" t="str">
        <f>IF(OR(CE335=リスト!$B$3,CE335=リスト!$B$5,CF335=リスト!$F$3,CE335=""),"",BM335)</f>
        <v/>
      </c>
      <c r="CD335" s="196" t="str">
        <f>IF(OR(CE335=リスト!$B$3,CE335=リスト!$B$5,CF335=リスト!$F$3,CE335=""),"",AH335)</f>
        <v/>
      </c>
      <c r="CE335" s="193" t="str">
        <f t="shared" si="181"/>
        <v/>
      </c>
      <c r="CF335" s="193" t="str">
        <f t="shared" si="182"/>
        <v/>
      </c>
      <c r="CG335" s="198" t="str">
        <f t="shared" si="273"/>
        <v/>
      </c>
      <c r="CH335" s="198" t="str">
        <f t="shared" si="274"/>
        <v/>
      </c>
      <c r="CI335" s="198" t="str">
        <f t="shared" si="275"/>
        <v/>
      </c>
      <c r="CJ335" s="198" t="str">
        <f t="shared" si="244"/>
        <v/>
      </c>
      <c r="CK335" s="205" t="str">
        <f t="shared" si="276"/>
        <v/>
      </c>
      <c r="CL335" s="204" t="str">
        <f>IF(AND(CE335=リスト!$B$4,CF335=リスト!$F$2),リスト!$B$3,CE335)</f>
        <v/>
      </c>
      <c r="CM335" s="193" t="str">
        <f>IF(CL335=リスト!$B$3,"",IF(CL335=リスト!$B$5,"("&amp;リスト!$F$3&amp;")",CF335))</f>
        <v/>
      </c>
      <c r="CN335" s="196" t="str">
        <f>IF(CL335=リスト!$B$3,"",AF335)</f>
        <v/>
      </c>
      <c r="CO335" s="196" t="str">
        <f>IF(OR(CL335=リスト!$B$3,CL335=リスト!$B$5,CL335=リスト!$B$4),"",CD335)</f>
        <v/>
      </c>
      <c r="CP335" s="196" t="str">
        <f>IF(OR(CL335=リスト!$B$3,CL335=リスト!$B$5),"",IF(CB335&lt;40,40,CB335))</f>
        <v/>
      </c>
      <c r="CQ335" s="203" t="str">
        <f>IF(CL335=リスト!$B$5,リスト!$G$2,"")</f>
        <v/>
      </c>
    </row>
    <row r="336" spans="2:95" ht="26.25" customHeight="1">
      <c r="B336" s="243">
        <v>273</v>
      </c>
      <c r="C336" s="244"/>
      <c r="D336" s="245"/>
      <c r="E336" s="246"/>
      <c r="F336" s="246"/>
      <c r="G336" s="247" t="str">
        <f>IF(AE336=リスト!$C$2,"－",IF(AE336=リスト!$C$3,1.05,""))</f>
        <v/>
      </c>
      <c r="H336" s="246"/>
      <c r="I336" s="246"/>
      <c r="J336" s="246"/>
      <c r="K336" s="246"/>
      <c r="L336" s="246"/>
      <c r="M336" s="246"/>
      <c r="N336" s="246"/>
      <c r="O336" s="246"/>
      <c r="P336" s="246"/>
      <c r="Q336" s="246"/>
      <c r="R336" s="248">
        <f t="shared" si="245"/>
        <v>0</v>
      </c>
      <c r="S336" s="247" t="str">
        <f t="shared" si="246"/>
        <v/>
      </c>
      <c r="T336" s="247"/>
      <c r="U336" s="247"/>
      <c r="V336" s="245" t="str">
        <f t="shared" si="247"/>
        <v/>
      </c>
      <c r="W336" s="245" t="str">
        <f t="shared" si="248"/>
        <v/>
      </c>
      <c r="X336" s="245" t="str">
        <f t="shared" si="249"/>
        <v/>
      </c>
      <c r="Y336" s="245" t="str">
        <f t="shared" si="250"/>
        <v/>
      </c>
      <c r="Z336" s="249" t="str">
        <f t="shared" si="251"/>
        <v/>
      </c>
      <c r="AA336" s="250" t="str">
        <f t="shared" si="252"/>
        <v/>
      </c>
      <c r="AB336" s="250" t="str">
        <f t="shared" si="253"/>
        <v/>
      </c>
      <c r="AC336" s="251" t="str">
        <f t="shared" si="254"/>
        <v/>
      </c>
      <c r="AD336" s="252" t="str">
        <f>IF(OR(C336="",D336=""),"",IF(OR(10&lt;=S336,2.2&lt;F336),リスト!$B$3,IF(OR(D336=リスト!$A$2,F336&lt;0.9,S336&lt;=1.5),リスト!$B$4,リスト!$B$2)))</f>
        <v/>
      </c>
      <c r="AE336" s="253" t="str">
        <f>IF(OR(C336="",AD336=""),"",IF(N336="",リスト!$C$2,リスト!$C$3))</f>
        <v/>
      </c>
      <c r="AF336" s="254" t="str">
        <f>IF(OR(C336="",AD336=""),"",IF(D336&lt;=リスト!$A$5,リスト!$D$2,IF(D336=リスト!$A$6,リスト!$D$3,IF(D336=リスト!$A$7,リスト!$D$4,""))))</f>
        <v/>
      </c>
      <c r="AG336" s="255" t="str" cm="1">
        <f t="array" ref="AG336">IFERROR(INDEX(加味率リスト!$A$2:$J$25,MATCH(D336&amp;AF336,加味率リスト!$A$2:$A$25&amp;加味率リスト!$B$2:$B$25,0),10),"")</f>
        <v/>
      </c>
      <c r="AH336" s="256" t="str">
        <f>IF(S336="","",IF(S336&lt;3,リスト!$E$3,IF(S336&lt;5,リスト!$E$4,IF(S336&lt;7,リスト!$E$5,リスト!$E$6))))</f>
        <v/>
      </c>
      <c r="AI336" s="192" t="str">
        <f t="shared" si="178"/>
        <v/>
      </c>
      <c r="AJ336" s="193" t="str">
        <f t="shared" si="179"/>
        <v/>
      </c>
      <c r="AK336" s="141" t="str">
        <f t="shared" si="180"/>
        <v/>
      </c>
      <c r="AL336" s="194" t="str">
        <f>IFERROR(IF(AD336="","",IF(AE336=リスト!$C$2,"－",ROUND((3.142/4*E336^2*(N336+K336+J336+I336+H336)-3.142/4*(0.82^2*H336+(0.82^2+G336^2)/2*J336+G336^2*K336+(G336^2+E336^2)/2*N336))*(U336*V336+(R336-U336)*W336)/R336,2))),"")</f>
        <v/>
      </c>
      <c r="AM336" s="195" t="str">
        <f>IFERROR(IF(AD336="","",IF(AE336=リスト!$C$2,T336,T336+AL336)),"")</f>
        <v/>
      </c>
      <c r="AN336" s="195" t="str">
        <f>IFERROR(IF(AD336="","",IF(AE336=リスト!$C$2,3.142*E336*U336*AA336*V336*U336/2*TAN(X336/180*3.142),3.142*G336*U336*AA336*V336*U336/2*TAN(X336/180*3.142))),"")</f>
        <v/>
      </c>
      <c r="AO336" s="196" t="str">
        <f t="shared" si="255"/>
        <v/>
      </c>
      <c r="AP336" s="196" t="str">
        <f>IFERROR(IF(AE336=リスト!$C$2,(1-3.142*(E336/((E336+1)*2))^2)*(R336-(1-V336/(Z336+AC336*(W336-Z336)))*U336-(AN336+AM336)/(3.142*(Z336+AC336*(W336-Z336)))*(2/E336)^2)*100,AW336*(AX336-AY336)*100),"")</f>
        <v/>
      </c>
      <c r="AQ336" s="197" t="str">
        <f t="shared" si="256"/>
        <v/>
      </c>
      <c r="AR336" s="195" t="str">
        <f t="shared" si="257"/>
        <v/>
      </c>
      <c r="AS336" s="195" t="str">
        <f t="shared" si="258"/>
        <v/>
      </c>
      <c r="AT336" s="195" t="str">
        <f t="shared" si="259"/>
        <v/>
      </c>
      <c r="AU336" s="193" t="str">
        <f t="shared" si="260"/>
        <v/>
      </c>
      <c r="AV336" s="193" t="str">
        <f>IF(OR(AD336=リスト!$B$3,AD336=リスト!$B$5,許容浮上量&lt;AP336),AD336,リスト!$B$5)</f>
        <v/>
      </c>
      <c r="AW336" s="198" t="str">
        <f t="shared" si="261"/>
        <v/>
      </c>
      <c r="AX336" s="199" t="str">
        <f t="shared" si="262"/>
        <v/>
      </c>
      <c r="AY336" s="205" t="str">
        <f t="shared" si="263"/>
        <v/>
      </c>
      <c r="AZ336" s="204" t="str">
        <f>IF(OR(BO336=リスト!$B$3,BO336=リスト!$B$5,BO336=""),"","10^-2")</f>
        <v/>
      </c>
      <c r="BA336" s="200" t="str">
        <f>IF(OR(BO336=リスト!$B$3,BO336=リスト!$B$5,BO336=""),"",2)</f>
        <v/>
      </c>
      <c r="BB336" s="195" t="str">
        <f>IFERROR(IF(OR(BO336=リスト!$B$3,BO336=リスト!$B$5,BO336=""),"",V336*U336+(R336-U336)/2*(W336-Z336)),"")</f>
        <v/>
      </c>
      <c r="BC336" s="195" t="str">
        <f>IF(OR(BO336=リスト!$B$3,BO336=リスト!$B$5,BO336=""),"",40)</f>
        <v/>
      </c>
      <c r="BD336" s="195" t="str">
        <f t="shared" si="264"/>
        <v/>
      </c>
      <c r="BE336" s="195" t="str">
        <f t="shared" si="265"/>
        <v/>
      </c>
      <c r="BF336" s="195" t="str">
        <f t="shared" si="266"/>
        <v/>
      </c>
      <c r="BG336" s="195" t="str">
        <f>IF(OR(BO336=リスト!$B$3,BO336=リスト!$B$5,BO336=""),"",0.6)</f>
        <v/>
      </c>
      <c r="BH336" s="201" t="str">
        <f>IF(OR(BO336=リスト!$B$3,BO336=リスト!$B$5,BO336=""),"",AG336)</f>
        <v/>
      </c>
      <c r="BI336" s="195" t="str">
        <f>IF(OR(BO336=リスト!$B$3,BO336=リスト!$B$5,BO336=""),"",AM336)</f>
        <v/>
      </c>
      <c r="BJ336" s="195" t="str">
        <f>IF(OR(BO336=リスト!$B$3,BO336=リスト!$B$5,BO336=""),"",AN336)</f>
        <v/>
      </c>
      <c r="BK336" s="202" t="str">
        <f>IFERROR(IF(BM336=リスト!$C$2,(1-3.142*(E336/(2*(E336+1)))^2)*(R336-(1-AG336*V336/(Z336+AG336*BG336*(W336-Z336)))*U336-(AN336+AM336)/(3.142*(Z336+AG336*BG336*(W336-Z336)))*(2/E336)^2)*100,(AW336*(BV336-BX336)*100)),"")</f>
        <v/>
      </c>
      <c r="BL336" s="202" t="str">
        <f>IFERROR(IF(BM336=リスト!$C$2,(1-3.142*(E336/(2*(E336+1)))^2)*(R336-(1-AG336*V336/(Z336+AG336*BG336*(W336-Z336)))*U336-(AN336+BF336+AM336)/(3.142*(Z336+AG336*BG336*(W336-Z336)))*(2/E336)^2)*100,(AW336*(BV336-BW336)*100)),"")</f>
        <v/>
      </c>
      <c r="BM336" s="193" t="str">
        <f>IF(OR(BO336=リスト!$B$3,BO336=リスト!$B$5),"",AU336)</f>
        <v/>
      </c>
      <c r="BN336" s="196" t="str">
        <f>IF(OR(BO336=リスト!$B$3,BO336=リスト!$B$5),"",AF336)</f>
        <v/>
      </c>
      <c r="BO336" s="193" t="str">
        <f t="shared" si="267"/>
        <v/>
      </c>
      <c r="BP336" s="193" t="str">
        <f>IF(OR(BO336=リスト!$B$3,BO336=リスト!$B$5,BO336=""),"",IF(許容浮上量+1&lt;=BK336,リスト!$F$2,リスト!$F$3))</f>
        <v/>
      </c>
      <c r="BQ336" s="202" t="str">
        <f>IF(OR(BO336=リスト!$B$3,BO336=リスト!$B$5,BO336=""),"",20)</f>
        <v/>
      </c>
      <c r="BR336" s="195" t="str">
        <f t="shared" si="268"/>
        <v/>
      </c>
      <c r="BS336" s="195" t="str">
        <f t="shared" si="269"/>
        <v/>
      </c>
      <c r="BT336" s="198" t="str">
        <f t="shared" si="270"/>
        <v/>
      </c>
      <c r="BU336" s="198" t="str">
        <f t="shared" si="271"/>
        <v/>
      </c>
      <c r="BV336" s="198" t="str">
        <f t="shared" si="241"/>
        <v/>
      </c>
      <c r="BW336" s="198" t="str">
        <f t="shared" si="242"/>
        <v/>
      </c>
      <c r="BX336" s="205" t="str">
        <f t="shared" si="243"/>
        <v/>
      </c>
      <c r="BY336" s="206" t="str">
        <f>IFERROR(IF(CC336=リスト!$C$2,(CH336-BZ336/(100*CG336))/CI336*CJ336-AN336-AM336,(CH336-BZ336/(100*AW336))/CI336*CJ336-AN336-AM336),"")</f>
        <v/>
      </c>
      <c r="BZ336" s="196" t="str">
        <f>IF(OR(CE336=リスト!$B$3,CE336=リスト!$B$5,CF336=リスト!$F$3,CE336=""),"",許容浮上量)</f>
        <v/>
      </c>
      <c r="CA336" s="198" t="str">
        <f>IF(OR(CE336=リスト!$B$3,CE336=リスト!$B$5,CF336=リスト!$F$3,CE336=""),"",CK336)</f>
        <v/>
      </c>
      <c r="CB336" s="196" t="str">
        <f t="shared" si="272"/>
        <v/>
      </c>
      <c r="CC336" s="193" t="str">
        <f>IF(OR(CE336=リスト!$B$3,CE336=リスト!$B$5,CF336=リスト!$F$3,CE336=""),"",BM336)</f>
        <v/>
      </c>
      <c r="CD336" s="196" t="str">
        <f>IF(OR(CE336=リスト!$B$3,CE336=リスト!$B$5,CF336=リスト!$F$3,CE336=""),"",AH336)</f>
        <v/>
      </c>
      <c r="CE336" s="193" t="str">
        <f t="shared" si="181"/>
        <v/>
      </c>
      <c r="CF336" s="193" t="str">
        <f t="shared" si="182"/>
        <v/>
      </c>
      <c r="CG336" s="198" t="str">
        <f t="shared" si="273"/>
        <v/>
      </c>
      <c r="CH336" s="198" t="str">
        <f t="shared" si="274"/>
        <v/>
      </c>
      <c r="CI336" s="198" t="str">
        <f t="shared" si="275"/>
        <v/>
      </c>
      <c r="CJ336" s="198" t="str">
        <f t="shared" si="244"/>
        <v/>
      </c>
      <c r="CK336" s="205" t="str">
        <f t="shared" si="276"/>
        <v/>
      </c>
      <c r="CL336" s="204" t="str">
        <f>IF(AND(CE336=リスト!$B$4,CF336=リスト!$F$2),リスト!$B$3,CE336)</f>
        <v/>
      </c>
      <c r="CM336" s="193" t="str">
        <f>IF(CL336=リスト!$B$3,"",IF(CL336=リスト!$B$5,"("&amp;リスト!$F$3&amp;")",CF336))</f>
        <v/>
      </c>
      <c r="CN336" s="196" t="str">
        <f>IF(CL336=リスト!$B$3,"",AF336)</f>
        <v/>
      </c>
      <c r="CO336" s="196" t="str">
        <f>IF(OR(CL336=リスト!$B$3,CL336=リスト!$B$5,CL336=リスト!$B$4),"",CD336)</f>
        <v/>
      </c>
      <c r="CP336" s="196" t="str">
        <f>IF(OR(CL336=リスト!$B$3,CL336=リスト!$B$5),"",IF(CB336&lt;40,40,CB336))</f>
        <v/>
      </c>
      <c r="CQ336" s="203" t="str">
        <f>IF(CL336=リスト!$B$5,リスト!$G$2,"")</f>
        <v/>
      </c>
    </row>
    <row r="337" spans="2:95" ht="26.25" customHeight="1">
      <c r="B337" s="257">
        <v>274</v>
      </c>
      <c r="C337" s="258"/>
      <c r="D337" s="259"/>
      <c r="E337" s="260"/>
      <c r="F337" s="260"/>
      <c r="G337" s="247" t="str">
        <f>IF(AE337=リスト!$C$2,"－",IF(AE337=リスト!$C$3,1.05,""))</f>
        <v/>
      </c>
      <c r="H337" s="260"/>
      <c r="I337" s="260"/>
      <c r="J337" s="260"/>
      <c r="K337" s="260"/>
      <c r="L337" s="260"/>
      <c r="M337" s="260"/>
      <c r="N337" s="260"/>
      <c r="O337" s="260"/>
      <c r="P337" s="260"/>
      <c r="Q337" s="260"/>
      <c r="R337" s="261">
        <f t="shared" si="245"/>
        <v>0</v>
      </c>
      <c r="S337" s="262" t="str">
        <f t="shared" si="246"/>
        <v/>
      </c>
      <c r="T337" s="262"/>
      <c r="U337" s="262"/>
      <c r="V337" s="259" t="str">
        <f t="shared" si="247"/>
        <v/>
      </c>
      <c r="W337" s="259" t="str">
        <f t="shared" si="248"/>
        <v/>
      </c>
      <c r="X337" s="259" t="str">
        <f t="shared" si="249"/>
        <v/>
      </c>
      <c r="Y337" s="259" t="str">
        <f t="shared" si="250"/>
        <v/>
      </c>
      <c r="Z337" s="249" t="str">
        <f t="shared" si="251"/>
        <v/>
      </c>
      <c r="AA337" s="250" t="str">
        <f t="shared" si="252"/>
        <v/>
      </c>
      <c r="AB337" s="250" t="str">
        <f t="shared" si="253"/>
        <v/>
      </c>
      <c r="AC337" s="251" t="str">
        <f t="shared" si="254"/>
        <v/>
      </c>
      <c r="AD337" s="252" t="str">
        <f>IF(OR(C337="",D337=""),"",IF(OR(10&lt;=S337,2.2&lt;F337),リスト!$B$3,IF(OR(D337=リスト!$A$2,F337&lt;0.9,S337&lt;=1.5),リスト!$B$4,リスト!$B$2)))</f>
        <v/>
      </c>
      <c r="AE337" s="263" t="str">
        <f>IF(OR(C337="",AD337=""),"",IF(N337="",リスト!$C$2,リスト!$C$3))</f>
        <v/>
      </c>
      <c r="AF337" s="254" t="str">
        <f>IF(OR(C337="",AD337=""),"",IF(D337&lt;=リスト!$A$5,リスト!$D$2,IF(D337=リスト!$A$6,リスト!$D$3,IF(D337=リスト!$A$7,リスト!$D$4,""))))</f>
        <v/>
      </c>
      <c r="AG337" s="255" t="str" cm="1">
        <f t="array" ref="AG337">IFERROR(INDEX(加味率リスト!$A$2:$J$25,MATCH(D337&amp;AF337,加味率リスト!$A$2:$A$25&amp;加味率リスト!$B$2:$B$25,0),10),"")</f>
        <v/>
      </c>
      <c r="AH337" s="264" t="str">
        <f>IF(S337="","",IF(S337&lt;3,リスト!$E$3,IF(S337&lt;5,リスト!$E$4,IF(S337&lt;7,リスト!$E$5,リスト!$E$6))))</f>
        <v/>
      </c>
      <c r="AI337" s="192" t="str">
        <f t="shared" si="178"/>
        <v/>
      </c>
      <c r="AJ337" s="193" t="str">
        <f t="shared" si="179"/>
        <v/>
      </c>
      <c r="AK337" s="141" t="str">
        <f t="shared" si="180"/>
        <v/>
      </c>
      <c r="AL337" s="194" t="str">
        <f>IFERROR(IF(AD337="","",IF(AE337=リスト!$C$2,"－",ROUND((3.142/4*E337^2*(N337+K337+J337+I337+H337)-3.142/4*(0.82^2*H337+(0.82^2+G337^2)/2*J337+G337^2*K337+(G337^2+E337^2)/2*N337))*(U337*V337+(R337-U337)*W337)/R337,2))),"")</f>
        <v/>
      </c>
      <c r="AM337" s="195" t="str">
        <f>IFERROR(IF(AD337="","",IF(AE337=リスト!$C$2,T337,T337+AL337)),"")</f>
        <v/>
      </c>
      <c r="AN337" s="195" t="str">
        <f>IFERROR(IF(AD337="","",IF(AE337=リスト!$C$2,3.142*E337*U337*AA337*V337*U337/2*TAN(X337/180*3.142),3.142*G337*U337*AA337*V337*U337/2*TAN(X337/180*3.142))),"")</f>
        <v/>
      </c>
      <c r="AO337" s="196" t="str">
        <f t="shared" si="255"/>
        <v/>
      </c>
      <c r="AP337" s="196" t="str">
        <f>IFERROR(IF(AE337=リスト!$C$2,(1-3.142*(E337/((E337+1)*2))^2)*(R337-(1-V337/(Z337+AC337*(W337-Z337)))*U337-(AN337+AM337)/(3.142*(Z337+AC337*(W337-Z337)))*(2/E337)^2)*100,AW337*(AX337-AY337)*100),"")</f>
        <v/>
      </c>
      <c r="AQ337" s="197" t="str">
        <f t="shared" si="256"/>
        <v/>
      </c>
      <c r="AR337" s="195" t="str">
        <f t="shared" si="257"/>
        <v/>
      </c>
      <c r="AS337" s="195" t="str">
        <f t="shared" si="258"/>
        <v/>
      </c>
      <c r="AT337" s="195" t="str">
        <f t="shared" si="259"/>
        <v/>
      </c>
      <c r="AU337" s="193" t="str">
        <f t="shared" si="260"/>
        <v/>
      </c>
      <c r="AV337" s="193" t="str">
        <f>IF(OR(AD337=リスト!$B$3,AD337=リスト!$B$5,許容浮上量&lt;AP337),AD337,リスト!$B$5)</f>
        <v/>
      </c>
      <c r="AW337" s="198" t="str">
        <f t="shared" si="261"/>
        <v/>
      </c>
      <c r="AX337" s="199" t="str">
        <f t="shared" si="262"/>
        <v/>
      </c>
      <c r="AY337" s="205" t="str">
        <f t="shared" si="263"/>
        <v/>
      </c>
      <c r="AZ337" s="204" t="str">
        <f>IF(OR(BO337=リスト!$B$3,BO337=リスト!$B$5,BO337=""),"","10^-2")</f>
        <v/>
      </c>
      <c r="BA337" s="200" t="str">
        <f>IF(OR(BO337=リスト!$B$3,BO337=リスト!$B$5,BO337=""),"",2)</f>
        <v/>
      </c>
      <c r="BB337" s="195" t="str">
        <f>IFERROR(IF(OR(BO337=リスト!$B$3,BO337=リスト!$B$5,BO337=""),"",V337*U337+(R337-U337)/2*(W337-Z337)),"")</f>
        <v/>
      </c>
      <c r="BC337" s="195" t="str">
        <f>IF(OR(BO337=リスト!$B$3,BO337=リスト!$B$5,BO337=""),"",40)</f>
        <v/>
      </c>
      <c r="BD337" s="195" t="str">
        <f t="shared" si="264"/>
        <v/>
      </c>
      <c r="BE337" s="195" t="str">
        <f t="shared" si="265"/>
        <v/>
      </c>
      <c r="BF337" s="195" t="str">
        <f t="shared" si="266"/>
        <v/>
      </c>
      <c r="BG337" s="195" t="str">
        <f>IF(OR(BO337=リスト!$B$3,BO337=リスト!$B$5,BO337=""),"",0.6)</f>
        <v/>
      </c>
      <c r="BH337" s="201" t="str">
        <f>IF(OR(BO337=リスト!$B$3,BO337=リスト!$B$5,BO337=""),"",AG337)</f>
        <v/>
      </c>
      <c r="BI337" s="195" t="str">
        <f>IF(OR(BO337=リスト!$B$3,BO337=リスト!$B$5,BO337=""),"",AM337)</f>
        <v/>
      </c>
      <c r="BJ337" s="195" t="str">
        <f>IF(OR(BO337=リスト!$B$3,BO337=リスト!$B$5,BO337=""),"",AN337)</f>
        <v/>
      </c>
      <c r="BK337" s="202" t="str">
        <f>IFERROR(IF(BM337=リスト!$C$2,(1-3.142*(E337/(2*(E337+1)))^2)*(R337-(1-AG337*V337/(Z337+AG337*BG337*(W337-Z337)))*U337-(AN337+AM337)/(3.142*(Z337+AG337*BG337*(W337-Z337)))*(2/E337)^2)*100,(AW337*(BV337-BX337)*100)),"")</f>
        <v/>
      </c>
      <c r="BL337" s="202" t="str">
        <f>IFERROR(IF(BM337=リスト!$C$2,(1-3.142*(E337/(2*(E337+1)))^2)*(R337-(1-AG337*V337/(Z337+AG337*BG337*(W337-Z337)))*U337-(AN337+BF337+AM337)/(3.142*(Z337+AG337*BG337*(W337-Z337)))*(2/E337)^2)*100,(AW337*(BV337-BW337)*100)),"")</f>
        <v/>
      </c>
      <c r="BM337" s="193" t="str">
        <f>IF(OR(BO337=リスト!$B$3,BO337=リスト!$B$5),"",AU337)</f>
        <v/>
      </c>
      <c r="BN337" s="196" t="str">
        <f>IF(OR(BO337=リスト!$B$3,BO337=リスト!$B$5),"",AF337)</f>
        <v/>
      </c>
      <c r="BO337" s="193" t="str">
        <f t="shared" si="267"/>
        <v/>
      </c>
      <c r="BP337" s="193" t="str">
        <f>IF(OR(BO337=リスト!$B$3,BO337=リスト!$B$5,BO337=""),"",IF(許容浮上量+1&lt;=BK337,リスト!$F$2,リスト!$F$3))</f>
        <v/>
      </c>
      <c r="BQ337" s="202" t="str">
        <f>IF(OR(BO337=リスト!$B$3,BO337=リスト!$B$5,BO337=""),"",20)</f>
        <v/>
      </c>
      <c r="BR337" s="195" t="str">
        <f t="shared" si="268"/>
        <v/>
      </c>
      <c r="BS337" s="195" t="str">
        <f t="shared" si="269"/>
        <v/>
      </c>
      <c r="BT337" s="198" t="str">
        <f t="shared" si="270"/>
        <v/>
      </c>
      <c r="BU337" s="198" t="str">
        <f t="shared" si="271"/>
        <v/>
      </c>
      <c r="BV337" s="198" t="str">
        <f t="shared" si="241"/>
        <v/>
      </c>
      <c r="BW337" s="198" t="str">
        <f t="shared" si="242"/>
        <v/>
      </c>
      <c r="BX337" s="205" t="str">
        <f t="shared" si="243"/>
        <v/>
      </c>
      <c r="BY337" s="206" t="str">
        <f>IFERROR(IF(CC337=リスト!$C$2,(CH337-BZ337/(100*CG337))/CI337*CJ337-AN337-AM337,(CH337-BZ337/(100*AW337))/CI337*CJ337-AN337-AM337),"")</f>
        <v/>
      </c>
      <c r="BZ337" s="196" t="str">
        <f>IF(OR(CE337=リスト!$B$3,CE337=リスト!$B$5,CF337=リスト!$F$3,CE337=""),"",許容浮上量)</f>
        <v/>
      </c>
      <c r="CA337" s="198" t="str">
        <f>IF(OR(CE337=リスト!$B$3,CE337=リスト!$B$5,CF337=リスト!$F$3,CE337=""),"",CK337)</f>
        <v/>
      </c>
      <c r="CB337" s="196" t="str">
        <f t="shared" si="272"/>
        <v/>
      </c>
      <c r="CC337" s="193" t="str">
        <f>IF(OR(CE337=リスト!$B$3,CE337=リスト!$B$5,CF337=リスト!$F$3,CE337=""),"",BM337)</f>
        <v/>
      </c>
      <c r="CD337" s="196" t="str">
        <f>IF(OR(CE337=リスト!$B$3,CE337=リスト!$B$5,CF337=リスト!$F$3,CE337=""),"",AH337)</f>
        <v/>
      </c>
      <c r="CE337" s="193" t="str">
        <f t="shared" si="181"/>
        <v/>
      </c>
      <c r="CF337" s="193" t="str">
        <f t="shared" si="182"/>
        <v/>
      </c>
      <c r="CG337" s="198" t="str">
        <f t="shared" si="273"/>
        <v/>
      </c>
      <c r="CH337" s="198" t="str">
        <f t="shared" si="274"/>
        <v/>
      </c>
      <c r="CI337" s="198" t="str">
        <f t="shared" si="275"/>
        <v/>
      </c>
      <c r="CJ337" s="198" t="str">
        <f t="shared" si="244"/>
        <v/>
      </c>
      <c r="CK337" s="205" t="str">
        <f t="shared" si="276"/>
        <v/>
      </c>
      <c r="CL337" s="204" t="str">
        <f>IF(AND(CE337=リスト!$B$4,CF337=リスト!$F$2),リスト!$B$3,CE337)</f>
        <v/>
      </c>
      <c r="CM337" s="193" t="str">
        <f>IF(CL337=リスト!$B$3,"",IF(CL337=リスト!$B$5,"("&amp;リスト!$F$3&amp;")",CF337))</f>
        <v/>
      </c>
      <c r="CN337" s="196" t="str">
        <f>IF(CL337=リスト!$B$3,"",AF337)</f>
        <v/>
      </c>
      <c r="CO337" s="196" t="str">
        <f>IF(OR(CL337=リスト!$B$3,CL337=リスト!$B$5,CL337=リスト!$B$4),"",CD337)</f>
        <v/>
      </c>
      <c r="CP337" s="196" t="str">
        <f>IF(OR(CL337=リスト!$B$3,CL337=リスト!$B$5),"",IF(CB337&lt;40,40,CB337))</f>
        <v/>
      </c>
      <c r="CQ337" s="203" t="str">
        <f>IF(CL337=リスト!$B$5,リスト!$G$2,"")</f>
        <v/>
      </c>
    </row>
    <row r="338" spans="2:95" ht="26.25" customHeight="1">
      <c r="B338" s="243">
        <v>275</v>
      </c>
      <c r="C338" s="244"/>
      <c r="D338" s="245"/>
      <c r="E338" s="246"/>
      <c r="F338" s="246"/>
      <c r="G338" s="247" t="str">
        <f>IF(AE338=リスト!$C$2,"－",IF(AE338=リスト!$C$3,1.05,""))</f>
        <v/>
      </c>
      <c r="H338" s="246"/>
      <c r="I338" s="246"/>
      <c r="J338" s="246"/>
      <c r="K338" s="246"/>
      <c r="L338" s="246"/>
      <c r="M338" s="246"/>
      <c r="N338" s="246"/>
      <c r="O338" s="246"/>
      <c r="P338" s="246"/>
      <c r="Q338" s="246"/>
      <c r="R338" s="248">
        <f t="shared" si="245"/>
        <v>0</v>
      </c>
      <c r="S338" s="247" t="str">
        <f t="shared" si="246"/>
        <v/>
      </c>
      <c r="T338" s="247"/>
      <c r="U338" s="247"/>
      <c r="V338" s="245" t="str">
        <f t="shared" si="247"/>
        <v/>
      </c>
      <c r="W338" s="245" t="str">
        <f t="shared" si="248"/>
        <v/>
      </c>
      <c r="X338" s="245" t="str">
        <f t="shared" si="249"/>
        <v/>
      </c>
      <c r="Y338" s="245" t="str">
        <f t="shared" si="250"/>
        <v/>
      </c>
      <c r="Z338" s="249" t="str">
        <f t="shared" si="251"/>
        <v/>
      </c>
      <c r="AA338" s="250" t="str">
        <f t="shared" si="252"/>
        <v/>
      </c>
      <c r="AB338" s="250" t="str">
        <f t="shared" si="253"/>
        <v/>
      </c>
      <c r="AC338" s="251" t="str">
        <f t="shared" si="254"/>
        <v/>
      </c>
      <c r="AD338" s="252" t="str">
        <f>IF(OR(C338="",D338=""),"",IF(OR(10&lt;=S338,2.2&lt;F338),リスト!$B$3,IF(OR(D338=リスト!$A$2,F338&lt;0.9,S338&lt;=1.5),リスト!$B$4,リスト!$B$2)))</f>
        <v/>
      </c>
      <c r="AE338" s="253" t="str">
        <f>IF(OR(C338="",AD338=""),"",IF(N338="",リスト!$C$2,リスト!$C$3))</f>
        <v/>
      </c>
      <c r="AF338" s="254" t="str">
        <f>IF(OR(C338="",AD338=""),"",IF(D338&lt;=リスト!$A$5,リスト!$D$2,IF(D338=リスト!$A$6,リスト!$D$3,IF(D338=リスト!$A$7,リスト!$D$4,""))))</f>
        <v/>
      </c>
      <c r="AG338" s="255" t="str" cm="1">
        <f t="array" ref="AG338">IFERROR(INDEX(加味率リスト!$A$2:$J$25,MATCH(D338&amp;AF338,加味率リスト!$A$2:$A$25&amp;加味率リスト!$B$2:$B$25,0),10),"")</f>
        <v/>
      </c>
      <c r="AH338" s="256" t="str">
        <f>IF(S338="","",IF(S338&lt;3,リスト!$E$3,IF(S338&lt;5,リスト!$E$4,IF(S338&lt;7,リスト!$E$5,リスト!$E$6))))</f>
        <v/>
      </c>
      <c r="AI338" s="192" t="str">
        <f t="shared" si="178"/>
        <v/>
      </c>
      <c r="AJ338" s="193" t="str">
        <f t="shared" si="179"/>
        <v/>
      </c>
      <c r="AK338" s="141" t="str">
        <f t="shared" si="180"/>
        <v/>
      </c>
      <c r="AL338" s="194" t="str">
        <f>IFERROR(IF(AD338="","",IF(AE338=リスト!$C$2,"－",ROUND((3.142/4*E338^2*(N338+K338+J338+I338+H338)-3.142/4*(0.82^2*H338+(0.82^2+G338^2)/2*J338+G338^2*K338+(G338^2+E338^2)/2*N338))*(U338*V338+(R338-U338)*W338)/R338,2))),"")</f>
        <v/>
      </c>
      <c r="AM338" s="195" t="str">
        <f>IFERROR(IF(AD338="","",IF(AE338=リスト!$C$2,T338,T338+AL338)),"")</f>
        <v/>
      </c>
      <c r="AN338" s="195" t="str">
        <f>IFERROR(IF(AD338="","",IF(AE338=リスト!$C$2,3.142*E338*U338*AA338*V338*U338/2*TAN(X338/180*3.142),3.142*G338*U338*AA338*V338*U338/2*TAN(X338/180*3.142))),"")</f>
        <v/>
      </c>
      <c r="AO338" s="196" t="str">
        <f t="shared" si="255"/>
        <v/>
      </c>
      <c r="AP338" s="196" t="str">
        <f>IFERROR(IF(AE338=リスト!$C$2,(1-3.142*(E338/((E338+1)*2))^2)*(R338-(1-V338/(Z338+AC338*(W338-Z338)))*U338-(AN338+AM338)/(3.142*(Z338+AC338*(W338-Z338)))*(2/E338)^2)*100,AW338*(AX338-AY338)*100),"")</f>
        <v/>
      </c>
      <c r="AQ338" s="197" t="str">
        <f t="shared" si="256"/>
        <v/>
      </c>
      <c r="AR338" s="195" t="str">
        <f t="shared" si="257"/>
        <v/>
      </c>
      <c r="AS338" s="195" t="str">
        <f t="shared" si="258"/>
        <v/>
      </c>
      <c r="AT338" s="195" t="str">
        <f t="shared" si="259"/>
        <v/>
      </c>
      <c r="AU338" s="193" t="str">
        <f t="shared" si="260"/>
        <v/>
      </c>
      <c r="AV338" s="193" t="str">
        <f>IF(OR(AD338=リスト!$B$3,AD338=リスト!$B$5,許容浮上量&lt;AP338),AD338,リスト!$B$5)</f>
        <v/>
      </c>
      <c r="AW338" s="198" t="str">
        <f t="shared" si="261"/>
        <v/>
      </c>
      <c r="AX338" s="199" t="str">
        <f t="shared" si="262"/>
        <v/>
      </c>
      <c r="AY338" s="205" t="str">
        <f t="shared" si="263"/>
        <v/>
      </c>
      <c r="AZ338" s="204" t="str">
        <f>IF(OR(BO338=リスト!$B$3,BO338=リスト!$B$5,BO338=""),"","10^-2")</f>
        <v/>
      </c>
      <c r="BA338" s="200" t="str">
        <f>IF(OR(BO338=リスト!$B$3,BO338=リスト!$B$5,BO338=""),"",2)</f>
        <v/>
      </c>
      <c r="BB338" s="195" t="str">
        <f>IFERROR(IF(OR(BO338=リスト!$B$3,BO338=リスト!$B$5,BO338=""),"",V338*U338+(R338-U338)/2*(W338-Z338)),"")</f>
        <v/>
      </c>
      <c r="BC338" s="195" t="str">
        <f>IF(OR(BO338=リスト!$B$3,BO338=リスト!$B$5,BO338=""),"",40)</f>
        <v/>
      </c>
      <c r="BD338" s="195" t="str">
        <f t="shared" si="264"/>
        <v/>
      </c>
      <c r="BE338" s="195" t="str">
        <f t="shared" si="265"/>
        <v/>
      </c>
      <c r="BF338" s="195" t="str">
        <f t="shared" si="266"/>
        <v/>
      </c>
      <c r="BG338" s="195" t="str">
        <f>IF(OR(BO338=リスト!$B$3,BO338=リスト!$B$5,BO338=""),"",0.6)</f>
        <v/>
      </c>
      <c r="BH338" s="201" t="str">
        <f>IF(OR(BO338=リスト!$B$3,BO338=リスト!$B$5,BO338=""),"",AG338)</f>
        <v/>
      </c>
      <c r="BI338" s="195" t="str">
        <f>IF(OR(BO338=リスト!$B$3,BO338=リスト!$B$5,BO338=""),"",AM338)</f>
        <v/>
      </c>
      <c r="BJ338" s="195" t="str">
        <f>IF(OR(BO338=リスト!$B$3,BO338=リスト!$B$5,BO338=""),"",AN338)</f>
        <v/>
      </c>
      <c r="BK338" s="202" t="str">
        <f>IFERROR(IF(BM338=リスト!$C$2,(1-3.142*(E338/(2*(E338+1)))^2)*(R338-(1-AG338*V338/(Z338+AG338*BG338*(W338-Z338)))*U338-(AN338+AM338)/(3.142*(Z338+AG338*BG338*(W338-Z338)))*(2/E338)^2)*100,(AW338*(BV338-BX338)*100)),"")</f>
        <v/>
      </c>
      <c r="BL338" s="202" t="str">
        <f>IFERROR(IF(BM338=リスト!$C$2,(1-3.142*(E338/(2*(E338+1)))^2)*(R338-(1-AG338*V338/(Z338+AG338*BG338*(W338-Z338)))*U338-(AN338+BF338+AM338)/(3.142*(Z338+AG338*BG338*(W338-Z338)))*(2/E338)^2)*100,(AW338*(BV338-BW338)*100)),"")</f>
        <v/>
      </c>
      <c r="BM338" s="193" t="str">
        <f>IF(OR(BO338=リスト!$B$3,BO338=リスト!$B$5),"",AU338)</f>
        <v/>
      </c>
      <c r="BN338" s="196" t="str">
        <f>IF(OR(BO338=リスト!$B$3,BO338=リスト!$B$5),"",AF338)</f>
        <v/>
      </c>
      <c r="BO338" s="193" t="str">
        <f t="shared" si="267"/>
        <v/>
      </c>
      <c r="BP338" s="193" t="str">
        <f>IF(OR(BO338=リスト!$B$3,BO338=リスト!$B$5,BO338=""),"",IF(許容浮上量+1&lt;=BK338,リスト!$F$2,リスト!$F$3))</f>
        <v/>
      </c>
      <c r="BQ338" s="202" t="str">
        <f>IF(OR(BO338=リスト!$B$3,BO338=リスト!$B$5,BO338=""),"",20)</f>
        <v/>
      </c>
      <c r="BR338" s="195" t="str">
        <f t="shared" si="268"/>
        <v/>
      </c>
      <c r="BS338" s="195" t="str">
        <f t="shared" si="269"/>
        <v/>
      </c>
      <c r="BT338" s="198" t="str">
        <f t="shared" si="270"/>
        <v/>
      </c>
      <c r="BU338" s="198" t="str">
        <f t="shared" si="271"/>
        <v/>
      </c>
      <c r="BV338" s="198" t="str">
        <f t="shared" si="241"/>
        <v/>
      </c>
      <c r="BW338" s="198" t="str">
        <f t="shared" si="242"/>
        <v/>
      </c>
      <c r="BX338" s="205" t="str">
        <f t="shared" si="243"/>
        <v/>
      </c>
      <c r="BY338" s="206" t="str">
        <f>IFERROR(IF(CC338=リスト!$C$2,(CH338-BZ338/(100*CG338))/CI338*CJ338-AN338-AM338,(CH338-BZ338/(100*AW338))/CI338*CJ338-AN338-AM338),"")</f>
        <v/>
      </c>
      <c r="BZ338" s="196" t="str">
        <f>IF(OR(CE338=リスト!$B$3,CE338=リスト!$B$5,CF338=リスト!$F$3,CE338=""),"",許容浮上量)</f>
        <v/>
      </c>
      <c r="CA338" s="198" t="str">
        <f>IF(OR(CE338=リスト!$B$3,CE338=リスト!$B$5,CF338=リスト!$F$3,CE338=""),"",CK338)</f>
        <v/>
      </c>
      <c r="CB338" s="196" t="str">
        <f t="shared" si="272"/>
        <v/>
      </c>
      <c r="CC338" s="193" t="str">
        <f>IF(OR(CE338=リスト!$B$3,CE338=リスト!$B$5,CF338=リスト!$F$3,CE338=""),"",BM338)</f>
        <v/>
      </c>
      <c r="CD338" s="196" t="str">
        <f>IF(OR(CE338=リスト!$B$3,CE338=リスト!$B$5,CF338=リスト!$F$3,CE338=""),"",AH338)</f>
        <v/>
      </c>
      <c r="CE338" s="193" t="str">
        <f t="shared" si="181"/>
        <v/>
      </c>
      <c r="CF338" s="193" t="str">
        <f t="shared" si="182"/>
        <v/>
      </c>
      <c r="CG338" s="198" t="str">
        <f t="shared" si="273"/>
        <v/>
      </c>
      <c r="CH338" s="198" t="str">
        <f t="shared" si="274"/>
        <v/>
      </c>
      <c r="CI338" s="198" t="str">
        <f t="shared" si="275"/>
        <v/>
      </c>
      <c r="CJ338" s="198" t="str">
        <f t="shared" si="244"/>
        <v/>
      </c>
      <c r="CK338" s="205" t="str">
        <f t="shared" si="276"/>
        <v/>
      </c>
      <c r="CL338" s="204" t="str">
        <f>IF(AND(CE338=リスト!$B$4,CF338=リスト!$F$2),リスト!$B$3,CE338)</f>
        <v/>
      </c>
      <c r="CM338" s="193" t="str">
        <f>IF(CL338=リスト!$B$3,"",IF(CL338=リスト!$B$5,"("&amp;リスト!$F$3&amp;")",CF338))</f>
        <v/>
      </c>
      <c r="CN338" s="196" t="str">
        <f>IF(CL338=リスト!$B$3,"",AF338)</f>
        <v/>
      </c>
      <c r="CO338" s="196" t="str">
        <f>IF(OR(CL338=リスト!$B$3,CL338=リスト!$B$5,CL338=リスト!$B$4),"",CD338)</f>
        <v/>
      </c>
      <c r="CP338" s="196" t="str">
        <f>IF(OR(CL338=リスト!$B$3,CL338=リスト!$B$5),"",IF(CB338&lt;40,40,CB338))</f>
        <v/>
      </c>
      <c r="CQ338" s="203" t="str">
        <f>IF(CL338=リスト!$B$5,リスト!$G$2,"")</f>
        <v/>
      </c>
    </row>
    <row r="339" spans="2:95" ht="26.25" customHeight="1">
      <c r="B339" s="257">
        <v>276</v>
      </c>
      <c r="C339" s="258"/>
      <c r="D339" s="259"/>
      <c r="E339" s="260"/>
      <c r="F339" s="260"/>
      <c r="G339" s="247" t="str">
        <f>IF(AE339=リスト!$C$2,"－",IF(AE339=リスト!$C$3,1.05,""))</f>
        <v/>
      </c>
      <c r="H339" s="260"/>
      <c r="I339" s="260"/>
      <c r="J339" s="260"/>
      <c r="K339" s="260"/>
      <c r="L339" s="260"/>
      <c r="M339" s="260"/>
      <c r="N339" s="260"/>
      <c r="O339" s="260"/>
      <c r="P339" s="260"/>
      <c r="Q339" s="260"/>
      <c r="R339" s="261">
        <f t="shared" si="245"/>
        <v>0</v>
      </c>
      <c r="S339" s="262" t="str">
        <f t="shared" si="246"/>
        <v/>
      </c>
      <c r="T339" s="262"/>
      <c r="U339" s="262"/>
      <c r="V339" s="259" t="str">
        <f t="shared" si="247"/>
        <v/>
      </c>
      <c r="W339" s="259" t="str">
        <f t="shared" si="248"/>
        <v/>
      </c>
      <c r="X339" s="259" t="str">
        <f t="shared" si="249"/>
        <v/>
      </c>
      <c r="Y339" s="259" t="str">
        <f t="shared" si="250"/>
        <v/>
      </c>
      <c r="Z339" s="249" t="str">
        <f t="shared" si="251"/>
        <v/>
      </c>
      <c r="AA339" s="250" t="str">
        <f t="shared" si="252"/>
        <v/>
      </c>
      <c r="AB339" s="250" t="str">
        <f t="shared" si="253"/>
        <v/>
      </c>
      <c r="AC339" s="251" t="str">
        <f t="shared" si="254"/>
        <v/>
      </c>
      <c r="AD339" s="252" t="str">
        <f>IF(OR(C339="",D339=""),"",IF(OR(10&lt;=S339,2.2&lt;F339),リスト!$B$3,IF(OR(D339=リスト!$A$2,F339&lt;0.9,S339&lt;=1.5),リスト!$B$4,リスト!$B$2)))</f>
        <v/>
      </c>
      <c r="AE339" s="263" t="str">
        <f>IF(OR(C339="",AD339=""),"",IF(N339="",リスト!$C$2,リスト!$C$3))</f>
        <v/>
      </c>
      <c r="AF339" s="254" t="str">
        <f>IF(OR(C339="",AD339=""),"",IF(D339&lt;=リスト!$A$5,リスト!$D$2,IF(D339=リスト!$A$6,リスト!$D$3,IF(D339=リスト!$A$7,リスト!$D$4,""))))</f>
        <v/>
      </c>
      <c r="AG339" s="255" t="str" cm="1">
        <f t="array" ref="AG339">IFERROR(INDEX(加味率リスト!$A$2:$J$25,MATCH(D339&amp;AF339,加味率リスト!$A$2:$A$25&amp;加味率リスト!$B$2:$B$25,0),10),"")</f>
        <v/>
      </c>
      <c r="AH339" s="264" t="str">
        <f>IF(S339="","",IF(S339&lt;3,リスト!$E$3,IF(S339&lt;5,リスト!$E$4,IF(S339&lt;7,リスト!$E$5,リスト!$E$6))))</f>
        <v/>
      </c>
      <c r="AI339" s="192" t="str">
        <f t="shared" si="178"/>
        <v/>
      </c>
      <c r="AJ339" s="193" t="str">
        <f t="shared" si="179"/>
        <v/>
      </c>
      <c r="AK339" s="141" t="str">
        <f t="shared" si="180"/>
        <v/>
      </c>
      <c r="AL339" s="194" t="str">
        <f>IFERROR(IF(AD339="","",IF(AE339=リスト!$C$2,"－",ROUND((3.142/4*E339^2*(N339+K339+J339+I339+H339)-3.142/4*(0.82^2*H339+(0.82^2+G339^2)/2*J339+G339^2*K339+(G339^2+E339^2)/2*N339))*(U339*V339+(R339-U339)*W339)/R339,2))),"")</f>
        <v/>
      </c>
      <c r="AM339" s="195" t="str">
        <f>IFERROR(IF(AD339="","",IF(AE339=リスト!$C$2,T339,T339+AL339)),"")</f>
        <v/>
      </c>
      <c r="AN339" s="195" t="str">
        <f>IFERROR(IF(AD339="","",IF(AE339=リスト!$C$2,3.142*E339*U339*AA339*V339*U339/2*TAN(X339/180*3.142),3.142*G339*U339*AA339*V339*U339/2*TAN(X339/180*3.142))),"")</f>
        <v/>
      </c>
      <c r="AO339" s="196" t="str">
        <f t="shared" si="255"/>
        <v/>
      </c>
      <c r="AP339" s="196" t="str">
        <f>IFERROR(IF(AE339=リスト!$C$2,(1-3.142*(E339/((E339+1)*2))^2)*(R339-(1-V339/(Z339+AC339*(W339-Z339)))*U339-(AN339+AM339)/(3.142*(Z339+AC339*(W339-Z339)))*(2/E339)^2)*100,AW339*(AX339-AY339)*100),"")</f>
        <v/>
      </c>
      <c r="AQ339" s="197" t="str">
        <f t="shared" si="256"/>
        <v/>
      </c>
      <c r="AR339" s="195" t="str">
        <f t="shared" si="257"/>
        <v/>
      </c>
      <c r="AS339" s="195" t="str">
        <f t="shared" si="258"/>
        <v/>
      </c>
      <c r="AT339" s="195" t="str">
        <f t="shared" si="259"/>
        <v/>
      </c>
      <c r="AU339" s="193" t="str">
        <f t="shared" si="260"/>
        <v/>
      </c>
      <c r="AV339" s="193" t="str">
        <f>IF(OR(AD339=リスト!$B$3,AD339=リスト!$B$5,許容浮上量&lt;AP339),AD339,リスト!$B$5)</f>
        <v/>
      </c>
      <c r="AW339" s="198" t="str">
        <f t="shared" si="261"/>
        <v/>
      </c>
      <c r="AX339" s="199" t="str">
        <f t="shared" si="262"/>
        <v/>
      </c>
      <c r="AY339" s="205" t="str">
        <f t="shared" si="263"/>
        <v/>
      </c>
      <c r="AZ339" s="204" t="str">
        <f>IF(OR(BO339=リスト!$B$3,BO339=リスト!$B$5,BO339=""),"","10^-2")</f>
        <v/>
      </c>
      <c r="BA339" s="200" t="str">
        <f>IF(OR(BO339=リスト!$B$3,BO339=リスト!$B$5,BO339=""),"",2)</f>
        <v/>
      </c>
      <c r="BB339" s="195" t="str">
        <f>IFERROR(IF(OR(BO339=リスト!$B$3,BO339=リスト!$B$5,BO339=""),"",V339*U339+(R339-U339)/2*(W339-Z339)),"")</f>
        <v/>
      </c>
      <c r="BC339" s="195" t="str">
        <f>IF(OR(BO339=リスト!$B$3,BO339=リスト!$B$5,BO339=""),"",40)</f>
        <v/>
      </c>
      <c r="BD339" s="195" t="str">
        <f t="shared" si="264"/>
        <v/>
      </c>
      <c r="BE339" s="195" t="str">
        <f t="shared" si="265"/>
        <v/>
      </c>
      <c r="BF339" s="195" t="str">
        <f t="shared" si="266"/>
        <v/>
      </c>
      <c r="BG339" s="195" t="str">
        <f>IF(OR(BO339=リスト!$B$3,BO339=リスト!$B$5,BO339=""),"",0.6)</f>
        <v/>
      </c>
      <c r="BH339" s="201" t="str">
        <f>IF(OR(BO339=リスト!$B$3,BO339=リスト!$B$5,BO339=""),"",AG339)</f>
        <v/>
      </c>
      <c r="BI339" s="195" t="str">
        <f>IF(OR(BO339=リスト!$B$3,BO339=リスト!$B$5,BO339=""),"",AM339)</f>
        <v/>
      </c>
      <c r="BJ339" s="195" t="str">
        <f>IF(OR(BO339=リスト!$B$3,BO339=リスト!$B$5,BO339=""),"",AN339)</f>
        <v/>
      </c>
      <c r="BK339" s="202" t="str">
        <f>IFERROR(IF(BM339=リスト!$C$2,(1-3.142*(E339/(2*(E339+1)))^2)*(R339-(1-AG339*V339/(Z339+AG339*BG339*(W339-Z339)))*U339-(AN339+AM339)/(3.142*(Z339+AG339*BG339*(W339-Z339)))*(2/E339)^2)*100,(AW339*(BV339-BX339)*100)),"")</f>
        <v/>
      </c>
      <c r="BL339" s="202" t="str">
        <f>IFERROR(IF(BM339=リスト!$C$2,(1-3.142*(E339/(2*(E339+1)))^2)*(R339-(1-AG339*V339/(Z339+AG339*BG339*(W339-Z339)))*U339-(AN339+BF339+AM339)/(3.142*(Z339+AG339*BG339*(W339-Z339)))*(2/E339)^2)*100,(AW339*(BV339-BW339)*100)),"")</f>
        <v/>
      </c>
      <c r="BM339" s="193" t="str">
        <f>IF(OR(BO339=リスト!$B$3,BO339=リスト!$B$5),"",AU339)</f>
        <v/>
      </c>
      <c r="BN339" s="196" t="str">
        <f>IF(OR(BO339=リスト!$B$3,BO339=リスト!$B$5),"",AF339)</f>
        <v/>
      </c>
      <c r="BO339" s="193" t="str">
        <f t="shared" si="267"/>
        <v/>
      </c>
      <c r="BP339" s="193" t="str">
        <f>IF(OR(BO339=リスト!$B$3,BO339=リスト!$B$5,BO339=""),"",IF(許容浮上量+1&lt;=BK339,リスト!$F$2,リスト!$F$3))</f>
        <v/>
      </c>
      <c r="BQ339" s="202" t="str">
        <f>IF(OR(BO339=リスト!$B$3,BO339=リスト!$B$5,BO339=""),"",20)</f>
        <v/>
      </c>
      <c r="BR339" s="195" t="str">
        <f t="shared" si="268"/>
        <v/>
      </c>
      <c r="BS339" s="195" t="str">
        <f t="shared" si="269"/>
        <v/>
      </c>
      <c r="BT339" s="198" t="str">
        <f t="shared" si="270"/>
        <v/>
      </c>
      <c r="BU339" s="198" t="str">
        <f t="shared" si="271"/>
        <v/>
      </c>
      <c r="BV339" s="198" t="str">
        <f t="shared" si="241"/>
        <v/>
      </c>
      <c r="BW339" s="198" t="str">
        <f t="shared" si="242"/>
        <v/>
      </c>
      <c r="BX339" s="205" t="str">
        <f t="shared" si="243"/>
        <v/>
      </c>
      <c r="BY339" s="206" t="str">
        <f>IFERROR(IF(CC339=リスト!$C$2,(CH339-BZ339/(100*CG339))/CI339*CJ339-AN339-AM339,(CH339-BZ339/(100*AW339))/CI339*CJ339-AN339-AM339),"")</f>
        <v/>
      </c>
      <c r="BZ339" s="196" t="str">
        <f>IF(OR(CE339=リスト!$B$3,CE339=リスト!$B$5,CF339=リスト!$F$3,CE339=""),"",許容浮上量)</f>
        <v/>
      </c>
      <c r="CA339" s="198" t="str">
        <f>IF(OR(CE339=リスト!$B$3,CE339=リスト!$B$5,CF339=リスト!$F$3,CE339=""),"",CK339)</f>
        <v/>
      </c>
      <c r="CB339" s="196" t="str">
        <f t="shared" si="272"/>
        <v/>
      </c>
      <c r="CC339" s="193" t="str">
        <f>IF(OR(CE339=リスト!$B$3,CE339=リスト!$B$5,CF339=リスト!$F$3,CE339=""),"",BM339)</f>
        <v/>
      </c>
      <c r="CD339" s="196" t="str">
        <f>IF(OR(CE339=リスト!$B$3,CE339=リスト!$B$5,CF339=リスト!$F$3,CE339=""),"",AH339)</f>
        <v/>
      </c>
      <c r="CE339" s="193" t="str">
        <f t="shared" si="181"/>
        <v/>
      </c>
      <c r="CF339" s="193" t="str">
        <f t="shared" si="182"/>
        <v/>
      </c>
      <c r="CG339" s="198" t="str">
        <f t="shared" si="273"/>
        <v/>
      </c>
      <c r="CH339" s="198" t="str">
        <f t="shared" si="274"/>
        <v/>
      </c>
      <c r="CI339" s="198" t="str">
        <f t="shared" si="275"/>
        <v/>
      </c>
      <c r="CJ339" s="198" t="str">
        <f t="shared" si="244"/>
        <v/>
      </c>
      <c r="CK339" s="205" t="str">
        <f t="shared" si="276"/>
        <v/>
      </c>
      <c r="CL339" s="204" t="str">
        <f>IF(AND(CE339=リスト!$B$4,CF339=リスト!$F$2),リスト!$B$3,CE339)</f>
        <v/>
      </c>
      <c r="CM339" s="193" t="str">
        <f>IF(CL339=リスト!$B$3,"",IF(CL339=リスト!$B$5,"("&amp;リスト!$F$3&amp;")",CF339))</f>
        <v/>
      </c>
      <c r="CN339" s="196" t="str">
        <f>IF(CL339=リスト!$B$3,"",AF339)</f>
        <v/>
      </c>
      <c r="CO339" s="196" t="str">
        <f>IF(OR(CL339=リスト!$B$3,CL339=リスト!$B$5,CL339=リスト!$B$4),"",CD339)</f>
        <v/>
      </c>
      <c r="CP339" s="196" t="str">
        <f>IF(OR(CL339=リスト!$B$3,CL339=リスト!$B$5),"",IF(CB339&lt;40,40,CB339))</f>
        <v/>
      </c>
      <c r="CQ339" s="203" t="str">
        <f>IF(CL339=リスト!$B$5,リスト!$G$2,"")</f>
        <v/>
      </c>
    </row>
    <row r="340" spans="2:95" ht="26.25" customHeight="1">
      <c r="B340" s="243">
        <v>277</v>
      </c>
      <c r="C340" s="244"/>
      <c r="D340" s="245"/>
      <c r="E340" s="246"/>
      <c r="F340" s="246"/>
      <c r="G340" s="247" t="str">
        <f>IF(AE340=リスト!$C$2,"－",IF(AE340=リスト!$C$3,1.05,""))</f>
        <v/>
      </c>
      <c r="H340" s="246"/>
      <c r="I340" s="246"/>
      <c r="J340" s="246"/>
      <c r="K340" s="246"/>
      <c r="L340" s="246"/>
      <c r="M340" s="246"/>
      <c r="N340" s="246"/>
      <c r="O340" s="246"/>
      <c r="P340" s="246"/>
      <c r="Q340" s="246"/>
      <c r="R340" s="248">
        <f t="shared" si="245"/>
        <v>0</v>
      </c>
      <c r="S340" s="247" t="str">
        <f t="shared" si="246"/>
        <v/>
      </c>
      <c r="T340" s="247"/>
      <c r="U340" s="247"/>
      <c r="V340" s="245" t="str">
        <f t="shared" si="247"/>
        <v/>
      </c>
      <c r="W340" s="245" t="str">
        <f t="shared" si="248"/>
        <v/>
      </c>
      <c r="X340" s="245" t="str">
        <f t="shared" si="249"/>
        <v/>
      </c>
      <c r="Y340" s="245" t="str">
        <f t="shared" si="250"/>
        <v/>
      </c>
      <c r="Z340" s="249" t="str">
        <f t="shared" si="251"/>
        <v/>
      </c>
      <c r="AA340" s="250" t="str">
        <f t="shared" si="252"/>
        <v/>
      </c>
      <c r="AB340" s="250" t="str">
        <f t="shared" si="253"/>
        <v/>
      </c>
      <c r="AC340" s="251" t="str">
        <f t="shared" si="254"/>
        <v/>
      </c>
      <c r="AD340" s="252" t="str">
        <f>IF(OR(C340="",D340=""),"",IF(OR(10&lt;=S340,2.2&lt;F340),リスト!$B$3,IF(OR(D340=リスト!$A$2,F340&lt;0.9,S340&lt;=1.5),リスト!$B$4,リスト!$B$2)))</f>
        <v/>
      </c>
      <c r="AE340" s="253" t="str">
        <f>IF(OR(C340="",AD340=""),"",IF(N340="",リスト!$C$2,リスト!$C$3))</f>
        <v/>
      </c>
      <c r="AF340" s="254" t="str">
        <f>IF(OR(C340="",AD340=""),"",IF(D340&lt;=リスト!$A$5,リスト!$D$2,IF(D340=リスト!$A$6,リスト!$D$3,IF(D340=リスト!$A$7,リスト!$D$4,""))))</f>
        <v/>
      </c>
      <c r="AG340" s="255" t="str" cm="1">
        <f t="array" ref="AG340">IFERROR(INDEX(加味率リスト!$A$2:$J$25,MATCH(D340&amp;AF340,加味率リスト!$A$2:$A$25&amp;加味率リスト!$B$2:$B$25,0),10),"")</f>
        <v/>
      </c>
      <c r="AH340" s="256" t="str">
        <f>IF(S340="","",IF(S340&lt;3,リスト!$E$3,IF(S340&lt;5,リスト!$E$4,IF(S340&lt;7,リスト!$E$5,リスト!$E$6))))</f>
        <v/>
      </c>
      <c r="AI340" s="192" t="str">
        <f t="shared" si="178"/>
        <v/>
      </c>
      <c r="AJ340" s="193" t="str">
        <f t="shared" si="179"/>
        <v/>
      </c>
      <c r="AK340" s="141" t="str">
        <f t="shared" si="180"/>
        <v/>
      </c>
      <c r="AL340" s="194" t="str">
        <f>IFERROR(IF(AD340="","",IF(AE340=リスト!$C$2,"－",ROUND((3.142/4*E340^2*(N340+K340+J340+I340+H340)-3.142/4*(0.82^2*H340+(0.82^2+G340^2)/2*J340+G340^2*K340+(G340^2+E340^2)/2*N340))*(U340*V340+(R340-U340)*W340)/R340,2))),"")</f>
        <v/>
      </c>
      <c r="AM340" s="195" t="str">
        <f>IFERROR(IF(AD340="","",IF(AE340=リスト!$C$2,T340,T340+AL340)),"")</f>
        <v/>
      </c>
      <c r="AN340" s="195" t="str">
        <f>IFERROR(IF(AD340="","",IF(AE340=リスト!$C$2,3.142*E340*U340*AA340*V340*U340/2*TAN(X340/180*3.142),3.142*G340*U340*AA340*V340*U340/2*TAN(X340/180*3.142))),"")</f>
        <v/>
      </c>
      <c r="AO340" s="196" t="str">
        <f t="shared" si="255"/>
        <v/>
      </c>
      <c r="AP340" s="196" t="str">
        <f>IFERROR(IF(AE340=リスト!$C$2,(1-3.142*(E340/((E340+1)*2))^2)*(R340-(1-V340/(Z340+AC340*(W340-Z340)))*U340-(AN340+AM340)/(3.142*(Z340+AC340*(W340-Z340)))*(2/E340)^2)*100,AW340*(AX340-AY340)*100),"")</f>
        <v/>
      </c>
      <c r="AQ340" s="197" t="str">
        <f t="shared" si="256"/>
        <v/>
      </c>
      <c r="AR340" s="195" t="str">
        <f t="shared" si="257"/>
        <v/>
      </c>
      <c r="AS340" s="195" t="str">
        <f t="shared" si="258"/>
        <v/>
      </c>
      <c r="AT340" s="195" t="str">
        <f t="shared" si="259"/>
        <v/>
      </c>
      <c r="AU340" s="193" t="str">
        <f t="shared" si="260"/>
        <v/>
      </c>
      <c r="AV340" s="193" t="str">
        <f>IF(OR(AD340=リスト!$B$3,AD340=リスト!$B$5,許容浮上量&lt;AP340),AD340,リスト!$B$5)</f>
        <v/>
      </c>
      <c r="AW340" s="198" t="str">
        <f t="shared" si="261"/>
        <v/>
      </c>
      <c r="AX340" s="199" t="str">
        <f t="shared" si="262"/>
        <v/>
      </c>
      <c r="AY340" s="205" t="str">
        <f t="shared" si="263"/>
        <v/>
      </c>
      <c r="AZ340" s="204" t="str">
        <f>IF(OR(BO340=リスト!$B$3,BO340=リスト!$B$5,BO340=""),"","10^-2")</f>
        <v/>
      </c>
      <c r="BA340" s="200" t="str">
        <f>IF(OR(BO340=リスト!$B$3,BO340=リスト!$B$5,BO340=""),"",2)</f>
        <v/>
      </c>
      <c r="BB340" s="195" t="str">
        <f>IFERROR(IF(OR(BO340=リスト!$B$3,BO340=リスト!$B$5,BO340=""),"",V340*U340+(R340-U340)/2*(W340-Z340)),"")</f>
        <v/>
      </c>
      <c r="BC340" s="195" t="str">
        <f>IF(OR(BO340=リスト!$B$3,BO340=リスト!$B$5,BO340=""),"",40)</f>
        <v/>
      </c>
      <c r="BD340" s="195" t="str">
        <f t="shared" si="264"/>
        <v/>
      </c>
      <c r="BE340" s="195" t="str">
        <f t="shared" si="265"/>
        <v/>
      </c>
      <c r="BF340" s="195" t="str">
        <f t="shared" si="266"/>
        <v/>
      </c>
      <c r="BG340" s="195" t="str">
        <f>IF(OR(BO340=リスト!$B$3,BO340=リスト!$B$5,BO340=""),"",0.6)</f>
        <v/>
      </c>
      <c r="BH340" s="201" t="str">
        <f>IF(OR(BO340=リスト!$B$3,BO340=リスト!$B$5,BO340=""),"",AG340)</f>
        <v/>
      </c>
      <c r="BI340" s="195" t="str">
        <f>IF(OR(BO340=リスト!$B$3,BO340=リスト!$B$5,BO340=""),"",AM340)</f>
        <v/>
      </c>
      <c r="BJ340" s="195" t="str">
        <f>IF(OR(BO340=リスト!$B$3,BO340=リスト!$B$5,BO340=""),"",AN340)</f>
        <v/>
      </c>
      <c r="BK340" s="202" t="str">
        <f>IFERROR(IF(BM340=リスト!$C$2,(1-3.142*(E340/(2*(E340+1)))^2)*(R340-(1-AG340*V340/(Z340+AG340*BG340*(W340-Z340)))*U340-(AN340+AM340)/(3.142*(Z340+AG340*BG340*(W340-Z340)))*(2/E340)^2)*100,(AW340*(BV340-BX340)*100)),"")</f>
        <v/>
      </c>
      <c r="BL340" s="202" t="str">
        <f>IFERROR(IF(BM340=リスト!$C$2,(1-3.142*(E340/(2*(E340+1)))^2)*(R340-(1-AG340*V340/(Z340+AG340*BG340*(W340-Z340)))*U340-(AN340+BF340+AM340)/(3.142*(Z340+AG340*BG340*(W340-Z340)))*(2/E340)^2)*100,(AW340*(BV340-BW340)*100)),"")</f>
        <v/>
      </c>
      <c r="BM340" s="193" t="str">
        <f>IF(OR(BO340=リスト!$B$3,BO340=リスト!$B$5),"",AU340)</f>
        <v/>
      </c>
      <c r="BN340" s="196" t="str">
        <f>IF(OR(BO340=リスト!$B$3,BO340=リスト!$B$5),"",AF340)</f>
        <v/>
      </c>
      <c r="BO340" s="193" t="str">
        <f t="shared" si="267"/>
        <v/>
      </c>
      <c r="BP340" s="193" t="str">
        <f>IF(OR(BO340=リスト!$B$3,BO340=リスト!$B$5,BO340=""),"",IF(許容浮上量+1&lt;=BK340,リスト!$F$2,リスト!$F$3))</f>
        <v/>
      </c>
      <c r="BQ340" s="202" t="str">
        <f>IF(OR(BO340=リスト!$B$3,BO340=リスト!$B$5,BO340=""),"",20)</f>
        <v/>
      </c>
      <c r="BR340" s="195" t="str">
        <f t="shared" si="268"/>
        <v/>
      </c>
      <c r="BS340" s="195" t="str">
        <f t="shared" si="269"/>
        <v/>
      </c>
      <c r="BT340" s="198" t="str">
        <f t="shared" si="270"/>
        <v/>
      </c>
      <c r="BU340" s="198" t="str">
        <f t="shared" si="271"/>
        <v/>
      </c>
      <c r="BV340" s="198" t="str">
        <f t="shared" si="241"/>
        <v/>
      </c>
      <c r="BW340" s="198" t="str">
        <f t="shared" si="242"/>
        <v/>
      </c>
      <c r="BX340" s="205" t="str">
        <f t="shared" si="243"/>
        <v/>
      </c>
      <c r="BY340" s="206" t="str">
        <f>IFERROR(IF(CC340=リスト!$C$2,(CH340-BZ340/(100*CG340))/CI340*CJ340-AN340-AM340,(CH340-BZ340/(100*AW340))/CI340*CJ340-AN340-AM340),"")</f>
        <v/>
      </c>
      <c r="BZ340" s="196" t="str">
        <f>IF(OR(CE340=リスト!$B$3,CE340=リスト!$B$5,CF340=リスト!$F$3,CE340=""),"",許容浮上量)</f>
        <v/>
      </c>
      <c r="CA340" s="198" t="str">
        <f>IF(OR(CE340=リスト!$B$3,CE340=リスト!$B$5,CF340=リスト!$F$3,CE340=""),"",CK340)</f>
        <v/>
      </c>
      <c r="CB340" s="196" t="str">
        <f t="shared" si="272"/>
        <v/>
      </c>
      <c r="CC340" s="193" t="str">
        <f>IF(OR(CE340=リスト!$B$3,CE340=リスト!$B$5,CF340=リスト!$F$3,CE340=""),"",BM340)</f>
        <v/>
      </c>
      <c r="CD340" s="196" t="str">
        <f>IF(OR(CE340=リスト!$B$3,CE340=リスト!$B$5,CF340=リスト!$F$3,CE340=""),"",AH340)</f>
        <v/>
      </c>
      <c r="CE340" s="193" t="str">
        <f t="shared" si="181"/>
        <v/>
      </c>
      <c r="CF340" s="193" t="str">
        <f t="shared" si="182"/>
        <v/>
      </c>
      <c r="CG340" s="198" t="str">
        <f t="shared" si="273"/>
        <v/>
      </c>
      <c r="CH340" s="198" t="str">
        <f t="shared" si="274"/>
        <v/>
      </c>
      <c r="CI340" s="198" t="str">
        <f t="shared" si="275"/>
        <v/>
      </c>
      <c r="CJ340" s="198" t="str">
        <f t="shared" si="244"/>
        <v/>
      </c>
      <c r="CK340" s="205" t="str">
        <f t="shared" si="276"/>
        <v/>
      </c>
      <c r="CL340" s="204" t="str">
        <f>IF(AND(CE340=リスト!$B$4,CF340=リスト!$F$2),リスト!$B$3,CE340)</f>
        <v/>
      </c>
      <c r="CM340" s="193" t="str">
        <f>IF(CL340=リスト!$B$3,"",IF(CL340=リスト!$B$5,"("&amp;リスト!$F$3&amp;")",CF340))</f>
        <v/>
      </c>
      <c r="CN340" s="196" t="str">
        <f>IF(CL340=リスト!$B$3,"",AF340)</f>
        <v/>
      </c>
      <c r="CO340" s="196" t="str">
        <f>IF(OR(CL340=リスト!$B$3,CL340=リスト!$B$5,CL340=リスト!$B$4),"",CD340)</f>
        <v/>
      </c>
      <c r="CP340" s="196" t="str">
        <f>IF(OR(CL340=リスト!$B$3,CL340=リスト!$B$5),"",IF(CB340&lt;40,40,CB340))</f>
        <v/>
      </c>
      <c r="CQ340" s="203" t="str">
        <f>IF(CL340=リスト!$B$5,リスト!$G$2,"")</f>
        <v/>
      </c>
    </row>
    <row r="341" spans="2:95" ht="26.25" customHeight="1">
      <c r="B341" s="257">
        <v>278</v>
      </c>
      <c r="C341" s="258"/>
      <c r="D341" s="259"/>
      <c r="E341" s="260"/>
      <c r="F341" s="260"/>
      <c r="G341" s="247" t="str">
        <f>IF(AE341=リスト!$C$2,"－",IF(AE341=リスト!$C$3,1.05,""))</f>
        <v/>
      </c>
      <c r="H341" s="260"/>
      <c r="I341" s="260"/>
      <c r="J341" s="260"/>
      <c r="K341" s="260"/>
      <c r="L341" s="260"/>
      <c r="M341" s="260"/>
      <c r="N341" s="260"/>
      <c r="O341" s="260"/>
      <c r="P341" s="260"/>
      <c r="Q341" s="260"/>
      <c r="R341" s="261">
        <f t="shared" si="245"/>
        <v>0</v>
      </c>
      <c r="S341" s="262" t="str">
        <f t="shared" si="246"/>
        <v/>
      </c>
      <c r="T341" s="262"/>
      <c r="U341" s="262"/>
      <c r="V341" s="259" t="str">
        <f t="shared" si="247"/>
        <v/>
      </c>
      <c r="W341" s="259" t="str">
        <f t="shared" si="248"/>
        <v/>
      </c>
      <c r="X341" s="259" t="str">
        <f t="shared" si="249"/>
        <v/>
      </c>
      <c r="Y341" s="259" t="str">
        <f t="shared" si="250"/>
        <v/>
      </c>
      <c r="Z341" s="249" t="str">
        <f t="shared" si="251"/>
        <v/>
      </c>
      <c r="AA341" s="250" t="str">
        <f t="shared" si="252"/>
        <v/>
      </c>
      <c r="AB341" s="250" t="str">
        <f t="shared" si="253"/>
        <v/>
      </c>
      <c r="AC341" s="251" t="str">
        <f t="shared" si="254"/>
        <v/>
      </c>
      <c r="AD341" s="252" t="str">
        <f>IF(OR(C341="",D341=""),"",IF(OR(10&lt;=S341,2.2&lt;F341),リスト!$B$3,IF(OR(D341=リスト!$A$2,F341&lt;0.9,S341&lt;=1.5),リスト!$B$4,リスト!$B$2)))</f>
        <v/>
      </c>
      <c r="AE341" s="263" t="str">
        <f>IF(OR(C341="",AD341=""),"",IF(N341="",リスト!$C$2,リスト!$C$3))</f>
        <v/>
      </c>
      <c r="AF341" s="254" t="str">
        <f>IF(OR(C341="",AD341=""),"",IF(D341&lt;=リスト!$A$5,リスト!$D$2,IF(D341=リスト!$A$6,リスト!$D$3,IF(D341=リスト!$A$7,リスト!$D$4,""))))</f>
        <v/>
      </c>
      <c r="AG341" s="255" t="str" cm="1">
        <f t="array" ref="AG341">IFERROR(INDEX(加味率リスト!$A$2:$J$25,MATCH(D341&amp;AF341,加味率リスト!$A$2:$A$25&amp;加味率リスト!$B$2:$B$25,0),10),"")</f>
        <v/>
      </c>
      <c r="AH341" s="264" t="str">
        <f>IF(S341="","",IF(S341&lt;3,リスト!$E$3,IF(S341&lt;5,リスト!$E$4,IF(S341&lt;7,リスト!$E$5,リスト!$E$6))))</f>
        <v/>
      </c>
      <c r="AI341" s="192" t="str">
        <f t="shared" si="178"/>
        <v/>
      </c>
      <c r="AJ341" s="193" t="str">
        <f t="shared" si="179"/>
        <v/>
      </c>
      <c r="AK341" s="141" t="str">
        <f t="shared" si="180"/>
        <v/>
      </c>
      <c r="AL341" s="194" t="str">
        <f>IFERROR(IF(AD341="","",IF(AE341=リスト!$C$2,"－",ROUND((3.142/4*E341^2*(N341+K341+J341+I341+H341)-3.142/4*(0.82^2*H341+(0.82^2+G341^2)/2*J341+G341^2*K341+(G341^2+E341^2)/2*N341))*(U341*V341+(R341-U341)*W341)/R341,2))),"")</f>
        <v/>
      </c>
      <c r="AM341" s="195" t="str">
        <f>IFERROR(IF(AD341="","",IF(AE341=リスト!$C$2,T341,T341+AL341)),"")</f>
        <v/>
      </c>
      <c r="AN341" s="195" t="str">
        <f>IFERROR(IF(AD341="","",IF(AE341=リスト!$C$2,3.142*E341*U341*AA341*V341*U341/2*TAN(X341/180*3.142),3.142*G341*U341*AA341*V341*U341/2*TAN(X341/180*3.142))),"")</f>
        <v/>
      </c>
      <c r="AO341" s="196" t="str">
        <f t="shared" si="255"/>
        <v/>
      </c>
      <c r="AP341" s="196" t="str">
        <f>IFERROR(IF(AE341=リスト!$C$2,(1-3.142*(E341/((E341+1)*2))^2)*(R341-(1-V341/(Z341+AC341*(W341-Z341)))*U341-(AN341+AM341)/(3.142*(Z341+AC341*(W341-Z341)))*(2/E341)^2)*100,AW341*(AX341-AY341)*100),"")</f>
        <v/>
      </c>
      <c r="AQ341" s="197" t="str">
        <f t="shared" si="256"/>
        <v/>
      </c>
      <c r="AR341" s="195" t="str">
        <f t="shared" si="257"/>
        <v/>
      </c>
      <c r="AS341" s="195" t="str">
        <f t="shared" si="258"/>
        <v/>
      </c>
      <c r="AT341" s="195" t="str">
        <f t="shared" si="259"/>
        <v/>
      </c>
      <c r="AU341" s="193" t="str">
        <f t="shared" si="260"/>
        <v/>
      </c>
      <c r="AV341" s="193" t="str">
        <f>IF(OR(AD341=リスト!$B$3,AD341=リスト!$B$5,許容浮上量&lt;AP341),AD341,リスト!$B$5)</f>
        <v/>
      </c>
      <c r="AW341" s="198" t="str">
        <f t="shared" si="261"/>
        <v/>
      </c>
      <c r="AX341" s="199" t="str">
        <f t="shared" si="262"/>
        <v/>
      </c>
      <c r="AY341" s="205" t="str">
        <f t="shared" si="263"/>
        <v/>
      </c>
      <c r="AZ341" s="204" t="str">
        <f>IF(OR(BO341=リスト!$B$3,BO341=リスト!$B$5,BO341=""),"","10^-2")</f>
        <v/>
      </c>
      <c r="BA341" s="200" t="str">
        <f>IF(OR(BO341=リスト!$B$3,BO341=リスト!$B$5,BO341=""),"",2)</f>
        <v/>
      </c>
      <c r="BB341" s="195" t="str">
        <f>IFERROR(IF(OR(BO341=リスト!$B$3,BO341=リスト!$B$5,BO341=""),"",V341*U341+(R341-U341)/2*(W341-Z341)),"")</f>
        <v/>
      </c>
      <c r="BC341" s="195" t="str">
        <f>IF(OR(BO341=リスト!$B$3,BO341=リスト!$B$5,BO341=""),"",40)</f>
        <v/>
      </c>
      <c r="BD341" s="195" t="str">
        <f t="shared" si="264"/>
        <v/>
      </c>
      <c r="BE341" s="195" t="str">
        <f t="shared" si="265"/>
        <v/>
      </c>
      <c r="BF341" s="195" t="str">
        <f t="shared" si="266"/>
        <v/>
      </c>
      <c r="BG341" s="195" t="str">
        <f>IF(OR(BO341=リスト!$B$3,BO341=リスト!$B$5,BO341=""),"",0.6)</f>
        <v/>
      </c>
      <c r="BH341" s="201" t="str">
        <f>IF(OR(BO341=リスト!$B$3,BO341=リスト!$B$5,BO341=""),"",AG341)</f>
        <v/>
      </c>
      <c r="BI341" s="195" t="str">
        <f>IF(OR(BO341=リスト!$B$3,BO341=リスト!$B$5,BO341=""),"",AM341)</f>
        <v/>
      </c>
      <c r="BJ341" s="195" t="str">
        <f>IF(OR(BO341=リスト!$B$3,BO341=リスト!$B$5,BO341=""),"",AN341)</f>
        <v/>
      </c>
      <c r="BK341" s="202" t="str">
        <f>IFERROR(IF(BM341=リスト!$C$2,(1-3.142*(E341/(2*(E341+1)))^2)*(R341-(1-AG341*V341/(Z341+AG341*BG341*(W341-Z341)))*U341-(AN341+AM341)/(3.142*(Z341+AG341*BG341*(W341-Z341)))*(2/E341)^2)*100,(AW341*(BV341-BX341)*100)),"")</f>
        <v/>
      </c>
      <c r="BL341" s="202" t="str">
        <f>IFERROR(IF(BM341=リスト!$C$2,(1-3.142*(E341/(2*(E341+1)))^2)*(R341-(1-AG341*V341/(Z341+AG341*BG341*(W341-Z341)))*U341-(AN341+BF341+AM341)/(3.142*(Z341+AG341*BG341*(W341-Z341)))*(2/E341)^2)*100,(AW341*(BV341-BW341)*100)),"")</f>
        <v/>
      </c>
      <c r="BM341" s="193" t="str">
        <f>IF(OR(BO341=リスト!$B$3,BO341=リスト!$B$5),"",AU341)</f>
        <v/>
      </c>
      <c r="BN341" s="196" t="str">
        <f>IF(OR(BO341=リスト!$B$3,BO341=リスト!$B$5),"",AF341)</f>
        <v/>
      </c>
      <c r="BO341" s="193" t="str">
        <f t="shared" si="267"/>
        <v/>
      </c>
      <c r="BP341" s="193" t="str">
        <f>IF(OR(BO341=リスト!$B$3,BO341=リスト!$B$5,BO341=""),"",IF(許容浮上量+1&lt;=BK341,リスト!$F$2,リスト!$F$3))</f>
        <v/>
      </c>
      <c r="BQ341" s="202" t="str">
        <f>IF(OR(BO341=リスト!$B$3,BO341=リスト!$B$5,BO341=""),"",20)</f>
        <v/>
      </c>
      <c r="BR341" s="195" t="str">
        <f t="shared" si="268"/>
        <v/>
      </c>
      <c r="BS341" s="195" t="str">
        <f t="shared" si="269"/>
        <v/>
      </c>
      <c r="BT341" s="198" t="str">
        <f t="shared" si="270"/>
        <v/>
      </c>
      <c r="BU341" s="198" t="str">
        <f t="shared" si="271"/>
        <v/>
      </c>
      <c r="BV341" s="198" t="str">
        <f t="shared" si="241"/>
        <v/>
      </c>
      <c r="BW341" s="198" t="str">
        <f t="shared" si="242"/>
        <v/>
      </c>
      <c r="BX341" s="205" t="str">
        <f t="shared" si="243"/>
        <v/>
      </c>
      <c r="BY341" s="206" t="str">
        <f>IFERROR(IF(CC341=リスト!$C$2,(CH341-BZ341/(100*CG341))/CI341*CJ341-AN341-AM341,(CH341-BZ341/(100*AW341))/CI341*CJ341-AN341-AM341),"")</f>
        <v/>
      </c>
      <c r="BZ341" s="196" t="str">
        <f>IF(OR(CE341=リスト!$B$3,CE341=リスト!$B$5,CF341=リスト!$F$3,CE341=""),"",許容浮上量)</f>
        <v/>
      </c>
      <c r="CA341" s="198" t="str">
        <f>IF(OR(CE341=リスト!$B$3,CE341=リスト!$B$5,CF341=リスト!$F$3,CE341=""),"",CK341)</f>
        <v/>
      </c>
      <c r="CB341" s="196" t="str">
        <f t="shared" si="272"/>
        <v/>
      </c>
      <c r="CC341" s="193" t="str">
        <f>IF(OR(CE341=リスト!$B$3,CE341=リスト!$B$5,CF341=リスト!$F$3,CE341=""),"",BM341)</f>
        <v/>
      </c>
      <c r="CD341" s="196" t="str">
        <f>IF(OR(CE341=リスト!$B$3,CE341=リスト!$B$5,CF341=リスト!$F$3,CE341=""),"",AH341)</f>
        <v/>
      </c>
      <c r="CE341" s="193" t="str">
        <f t="shared" si="181"/>
        <v/>
      </c>
      <c r="CF341" s="193" t="str">
        <f t="shared" si="182"/>
        <v/>
      </c>
      <c r="CG341" s="198" t="str">
        <f t="shared" si="273"/>
        <v/>
      </c>
      <c r="CH341" s="198" t="str">
        <f t="shared" si="274"/>
        <v/>
      </c>
      <c r="CI341" s="198" t="str">
        <f t="shared" si="275"/>
        <v/>
      </c>
      <c r="CJ341" s="198" t="str">
        <f t="shared" si="244"/>
        <v/>
      </c>
      <c r="CK341" s="205" t="str">
        <f t="shared" si="276"/>
        <v/>
      </c>
      <c r="CL341" s="204" t="str">
        <f>IF(AND(CE341=リスト!$B$4,CF341=リスト!$F$2),リスト!$B$3,CE341)</f>
        <v/>
      </c>
      <c r="CM341" s="193" t="str">
        <f>IF(CL341=リスト!$B$3,"",IF(CL341=リスト!$B$5,"("&amp;リスト!$F$3&amp;")",CF341))</f>
        <v/>
      </c>
      <c r="CN341" s="196" t="str">
        <f>IF(CL341=リスト!$B$3,"",AF341)</f>
        <v/>
      </c>
      <c r="CO341" s="196" t="str">
        <f>IF(OR(CL341=リスト!$B$3,CL341=リスト!$B$5,CL341=リスト!$B$4),"",CD341)</f>
        <v/>
      </c>
      <c r="CP341" s="196" t="str">
        <f>IF(OR(CL341=リスト!$B$3,CL341=リスト!$B$5),"",IF(CB341&lt;40,40,CB341))</f>
        <v/>
      </c>
      <c r="CQ341" s="203" t="str">
        <f>IF(CL341=リスト!$B$5,リスト!$G$2,"")</f>
        <v/>
      </c>
    </row>
    <row r="342" spans="2:95" ht="26.25" customHeight="1">
      <c r="B342" s="243">
        <v>279</v>
      </c>
      <c r="C342" s="244"/>
      <c r="D342" s="245"/>
      <c r="E342" s="246"/>
      <c r="F342" s="246"/>
      <c r="G342" s="247" t="str">
        <f>IF(AE342=リスト!$C$2,"－",IF(AE342=リスト!$C$3,1.05,""))</f>
        <v/>
      </c>
      <c r="H342" s="246"/>
      <c r="I342" s="246"/>
      <c r="J342" s="246"/>
      <c r="K342" s="246"/>
      <c r="L342" s="246"/>
      <c r="M342" s="246"/>
      <c r="N342" s="246"/>
      <c r="O342" s="246"/>
      <c r="P342" s="246"/>
      <c r="Q342" s="246"/>
      <c r="R342" s="248">
        <f t="shared" si="245"/>
        <v>0</v>
      </c>
      <c r="S342" s="247" t="str">
        <f t="shared" si="246"/>
        <v/>
      </c>
      <c r="T342" s="247"/>
      <c r="U342" s="247"/>
      <c r="V342" s="245" t="str">
        <f t="shared" si="247"/>
        <v/>
      </c>
      <c r="W342" s="245" t="str">
        <f t="shared" si="248"/>
        <v/>
      </c>
      <c r="X342" s="245" t="str">
        <f t="shared" si="249"/>
        <v/>
      </c>
      <c r="Y342" s="245" t="str">
        <f t="shared" si="250"/>
        <v/>
      </c>
      <c r="Z342" s="249" t="str">
        <f t="shared" si="251"/>
        <v/>
      </c>
      <c r="AA342" s="250" t="str">
        <f t="shared" si="252"/>
        <v/>
      </c>
      <c r="AB342" s="250" t="str">
        <f t="shared" si="253"/>
        <v/>
      </c>
      <c r="AC342" s="251" t="str">
        <f t="shared" si="254"/>
        <v/>
      </c>
      <c r="AD342" s="252" t="str">
        <f>IF(OR(C342="",D342=""),"",IF(OR(10&lt;=S342,2.2&lt;F342),リスト!$B$3,IF(OR(D342=リスト!$A$2,F342&lt;0.9,S342&lt;=1.5),リスト!$B$4,リスト!$B$2)))</f>
        <v/>
      </c>
      <c r="AE342" s="253" t="str">
        <f>IF(OR(C342="",AD342=""),"",IF(N342="",リスト!$C$2,リスト!$C$3))</f>
        <v/>
      </c>
      <c r="AF342" s="254" t="str">
        <f>IF(OR(C342="",AD342=""),"",IF(D342&lt;=リスト!$A$5,リスト!$D$2,IF(D342=リスト!$A$6,リスト!$D$3,IF(D342=リスト!$A$7,リスト!$D$4,""))))</f>
        <v/>
      </c>
      <c r="AG342" s="255" t="str" cm="1">
        <f t="array" ref="AG342">IFERROR(INDEX(加味率リスト!$A$2:$J$25,MATCH(D342&amp;AF342,加味率リスト!$A$2:$A$25&amp;加味率リスト!$B$2:$B$25,0),10),"")</f>
        <v/>
      </c>
      <c r="AH342" s="256" t="str">
        <f>IF(S342="","",IF(S342&lt;3,リスト!$E$3,IF(S342&lt;5,リスト!$E$4,IF(S342&lt;7,リスト!$E$5,リスト!$E$6))))</f>
        <v/>
      </c>
      <c r="AI342" s="192" t="str">
        <f t="shared" si="178"/>
        <v/>
      </c>
      <c r="AJ342" s="193" t="str">
        <f t="shared" si="179"/>
        <v/>
      </c>
      <c r="AK342" s="141" t="str">
        <f t="shared" si="180"/>
        <v/>
      </c>
      <c r="AL342" s="194" t="str">
        <f>IFERROR(IF(AD342="","",IF(AE342=リスト!$C$2,"－",ROUND((3.142/4*E342^2*(N342+K342+J342+I342+H342)-3.142/4*(0.82^2*H342+(0.82^2+G342^2)/2*J342+G342^2*K342+(G342^2+E342^2)/2*N342))*(U342*V342+(R342-U342)*W342)/R342,2))),"")</f>
        <v/>
      </c>
      <c r="AM342" s="195" t="str">
        <f>IFERROR(IF(AD342="","",IF(AE342=リスト!$C$2,T342,T342+AL342)),"")</f>
        <v/>
      </c>
      <c r="AN342" s="195" t="str">
        <f>IFERROR(IF(AD342="","",IF(AE342=リスト!$C$2,3.142*E342*U342*AA342*V342*U342/2*TAN(X342/180*3.142),3.142*G342*U342*AA342*V342*U342/2*TAN(X342/180*3.142))),"")</f>
        <v/>
      </c>
      <c r="AO342" s="196" t="str">
        <f t="shared" si="255"/>
        <v/>
      </c>
      <c r="AP342" s="196" t="str">
        <f>IFERROR(IF(AE342=リスト!$C$2,(1-3.142*(E342/((E342+1)*2))^2)*(R342-(1-V342/(Z342+AC342*(W342-Z342)))*U342-(AN342+AM342)/(3.142*(Z342+AC342*(W342-Z342)))*(2/E342)^2)*100,AW342*(AX342-AY342)*100),"")</f>
        <v/>
      </c>
      <c r="AQ342" s="197" t="str">
        <f t="shared" si="256"/>
        <v/>
      </c>
      <c r="AR342" s="195" t="str">
        <f t="shared" si="257"/>
        <v/>
      </c>
      <c r="AS342" s="195" t="str">
        <f t="shared" si="258"/>
        <v/>
      </c>
      <c r="AT342" s="195" t="str">
        <f t="shared" si="259"/>
        <v/>
      </c>
      <c r="AU342" s="193" t="str">
        <f t="shared" si="260"/>
        <v/>
      </c>
      <c r="AV342" s="193" t="str">
        <f>IF(OR(AD342=リスト!$B$3,AD342=リスト!$B$5,許容浮上量&lt;AP342),AD342,リスト!$B$5)</f>
        <v/>
      </c>
      <c r="AW342" s="198" t="str">
        <f t="shared" si="261"/>
        <v/>
      </c>
      <c r="AX342" s="199" t="str">
        <f t="shared" si="262"/>
        <v/>
      </c>
      <c r="AY342" s="205" t="str">
        <f t="shared" si="263"/>
        <v/>
      </c>
      <c r="AZ342" s="204" t="str">
        <f>IF(OR(BO342=リスト!$B$3,BO342=リスト!$B$5,BO342=""),"","10^-2")</f>
        <v/>
      </c>
      <c r="BA342" s="200" t="str">
        <f>IF(OR(BO342=リスト!$B$3,BO342=リスト!$B$5,BO342=""),"",2)</f>
        <v/>
      </c>
      <c r="BB342" s="195" t="str">
        <f>IFERROR(IF(OR(BO342=リスト!$B$3,BO342=リスト!$B$5,BO342=""),"",V342*U342+(R342-U342)/2*(W342-Z342)),"")</f>
        <v/>
      </c>
      <c r="BC342" s="195" t="str">
        <f>IF(OR(BO342=リスト!$B$3,BO342=リスト!$B$5,BO342=""),"",40)</f>
        <v/>
      </c>
      <c r="BD342" s="195" t="str">
        <f t="shared" si="264"/>
        <v/>
      </c>
      <c r="BE342" s="195" t="str">
        <f t="shared" si="265"/>
        <v/>
      </c>
      <c r="BF342" s="195" t="str">
        <f t="shared" si="266"/>
        <v/>
      </c>
      <c r="BG342" s="195" t="str">
        <f>IF(OR(BO342=リスト!$B$3,BO342=リスト!$B$5,BO342=""),"",0.6)</f>
        <v/>
      </c>
      <c r="BH342" s="201" t="str">
        <f>IF(OR(BO342=リスト!$B$3,BO342=リスト!$B$5,BO342=""),"",AG342)</f>
        <v/>
      </c>
      <c r="BI342" s="195" t="str">
        <f>IF(OR(BO342=リスト!$B$3,BO342=リスト!$B$5,BO342=""),"",AM342)</f>
        <v/>
      </c>
      <c r="BJ342" s="195" t="str">
        <f>IF(OR(BO342=リスト!$B$3,BO342=リスト!$B$5,BO342=""),"",AN342)</f>
        <v/>
      </c>
      <c r="BK342" s="202" t="str">
        <f>IFERROR(IF(BM342=リスト!$C$2,(1-3.142*(E342/(2*(E342+1)))^2)*(R342-(1-AG342*V342/(Z342+AG342*BG342*(W342-Z342)))*U342-(AN342+AM342)/(3.142*(Z342+AG342*BG342*(W342-Z342)))*(2/E342)^2)*100,(AW342*(BV342-BX342)*100)),"")</f>
        <v/>
      </c>
      <c r="BL342" s="202" t="str">
        <f>IFERROR(IF(BM342=リスト!$C$2,(1-3.142*(E342/(2*(E342+1)))^2)*(R342-(1-AG342*V342/(Z342+AG342*BG342*(W342-Z342)))*U342-(AN342+BF342+AM342)/(3.142*(Z342+AG342*BG342*(W342-Z342)))*(2/E342)^2)*100,(AW342*(BV342-BW342)*100)),"")</f>
        <v/>
      </c>
      <c r="BM342" s="193" t="str">
        <f>IF(OR(BO342=リスト!$B$3,BO342=リスト!$B$5),"",AU342)</f>
        <v/>
      </c>
      <c r="BN342" s="196" t="str">
        <f>IF(OR(BO342=リスト!$B$3,BO342=リスト!$B$5),"",AF342)</f>
        <v/>
      </c>
      <c r="BO342" s="193" t="str">
        <f t="shared" si="267"/>
        <v/>
      </c>
      <c r="BP342" s="193" t="str">
        <f>IF(OR(BO342=リスト!$B$3,BO342=リスト!$B$5,BO342=""),"",IF(許容浮上量+1&lt;=BK342,リスト!$F$2,リスト!$F$3))</f>
        <v/>
      </c>
      <c r="BQ342" s="202" t="str">
        <f>IF(OR(BO342=リスト!$B$3,BO342=リスト!$B$5,BO342=""),"",20)</f>
        <v/>
      </c>
      <c r="BR342" s="195" t="str">
        <f t="shared" si="268"/>
        <v/>
      </c>
      <c r="BS342" s="195" t="str">
        <f t="shared" si="269"/>
        <v/>
      </c>
      <c r="BT342" s="198" t="str">
        <f t="shared" si="270"/>
        <v/>
      </c>
      <c r="BU342" s="198" t="str">
        <f t="shared" si="271"/>
        <v/>
      </c>
      <c r="BV342" s="198" t="str">
        <f t="shared" si="241"/>
        <v/>
      </c>
      <c r="BW342" s="198" t="str">
        <f t="shared" si="242"/>
        <v/>
      </c>
      <c r="BX342" s="205" t="str">
        <f t="shared" si="243"/>
        <v/>
      </c>
      <c r="BY342" s="206" t="str">
        <f>IFERROR(IF(CC342=リスト!$C$2,(CH342-BZ342/(100*CG342))/CI342*CJ342-AN342-AM342,(CH342-BZ342/(100*AW342))/CI342*CJ342-AN342-AM342),"")</f>
        <v/>
      </c>
      <c r="BZ342" s="196" t="str">
        <f>IF(OR(CE342=リスト!$B$3,CE342=リスト!$B$5,CF342=リスト!$F$3,CE342=""),"",許容浮上量)</f>
        <v/>
      </c>
      <c r="CA342" s="198" t="str">
        <f>IF(OR(CE342=リスト!$B$3,CE342=リスト!$B$5,CF342=リスト!$F$3,CE342=""),"",CK342)</f>
        <v/>
      </c>
      <c r="CB342" s="196" t="str">
        <f t="shared" si="272"/>
        <v/>
      </c>
      <c r="CC342" s="193" t="str">
        <f>IF(OR(CE342=リスト!$B$3,CE342=リスト!$B$5,CF342=リスト!$F$3,CE342=""),"",BM342)</f>
        <v/>
      </c>
      <c r="CD342" s="196" t="str">
        <f>IF(OR(CE342=リスト!$B$3,CE342=リスト!$B$5,CF342=リスト!$F$3,CE342=""),"",AH342)</f>
        <v/>
      </c>
      <c r="CE342" s="193" t="str">
        <f t="shared" si="181"/>
        <v/>
      </c>
      <c r="CF342" s="193" t="str">
        <f t="shared" si="182"/>
        <v/>
      </c>
      <c r="CG342" s="198" t="str">
        <f t="shared" si="273"/>
        <v/>
      </c>
      <c r="CH342" s="198" t="str">
        <f t="shared" si="274"/>
        <v/>
      </c>
      <c r="CI342" s="198" t="str">
        <f t="shared" si="275"/>
        <v/>
      </c>
      <c r="CJ342" s="198" t="str">
        <f t="shared" si="244"/>
        <v/>
      </c>
      <c r="CK342" s="205" t="str">
        <f t="shared" si="276"/>
        <v/>
      </c>
      <c r="CL342" s="204" t="str">
        <f>IF(AND(CE342=リスト!$B$4,CF342=リスト!$F$2),リスト!$B$3,CE342)</f>
        <v/>
      </c>
      <c r="CM342" s="193" t="str">
        <f>IF(CL342=リスト!$B$3,"",IF(CL342=リスト!$B$5,"("&amp;リスト!$F$3&amp;")",CF342))</f>
        <v/>
      </c>
      <c r="CN342" s="196" t="str">
        <f>IF(CL342=リスト!$B$3,"",AF342)</f>
        <v/>
      </c>
      <c r="CO342" s="196" t="str">
        <f>IF(OR(CL342=リスト!$B$3,CL342=リスト!$B$5,CL342=リスト!$B$4),"",CD342)</f>
        <v/>
      </c>
      <c r="CP342" s="196" t="str">
        <f>IF(OR(CL342=リスト!$B$3,CL342=リスト!$B$5),"",IF(CB342&lt;40,40,CB342))</f>
        <v/>
      </c>
      <c r="CQ342" s="203" t="str">
        <f>IF(CL342=リスト!$B$5,リスト!$G$2,"")</f>
        <v/>
      </c>
    </row>
    <row r="343" spans="2:95" ht="26.25" customHeight="1">
      <c r="B343" s="257">
        <v>280</v>
      </c>
      <c r="C343" s="258"/>
      <c r="D343" s="259"/>
      <c r="E343" s="260"/>
      <c r="F343" s="260"/>
      <c r="G343" s="247" t="str">
        <f>IF(AE343=リスト!$C$2,"－",IF(AE343=リスト!$C$3,1.05,""))</f>
        <v/>
      </c>
      <c r="H343" s="260"/>
      <c r="I343" s="260"/>
      <c r="J343" s="260"/>
      <c r="K343" s="260"/>
      <c r="L343" s="260"/>
      <c r="M343" s="260"/>
      <c r="N343" s="260"/>
      <c r="O343" s="260"/>
      <c r="P343" s="260"/>
      <c r="Q343" s="260"/>
      <c r="R343" s="261">
        <f t="shared" si="245"/>
        <v>0</v>
      </c>
      <c r="S343" s="262" t="str">
        <f t="shared" si="246"/>
        <v/>
      </c>
      <c r="T343" s="262"/>
      <c r="U343" s="262"/>
      <c r="V343" s="259" t="str">
        <f t="shared" si="247"/>
        <v/>
      </c>
      <c r="W343" s="259" t="str">
        <f t="shared" si="248"/>
        <v/>
      </c>
      <c r="X343" s="259" t="str">
        <f t="shared" si="249"/>
        <v/>
      </c>
      <c r="Y343" s="259" t="str">
        <f t="shared" si="250"/>
        <v/>
      </c>
      <c r="Z343" s="249" t="str">
        <f t="shared" si="251"/>
        <v/>
      </c>
      <c r="AA343" s="250" t="str">
        <f t="shared" si="252"/>
        <v/>
      </c>
      <c r="AB343" s="250" t="str">
        <f t="shared" si="253"/>
        <v/>
      </c>
      <c r="AC343" s="251" t="str">
        <f t="shared" si="254"/>
        <v/>
      </c>
      <c r="AD343" s="252" t="str">
        <f>IF(OR(C343="",D343=""),"",IF(OR(10&lt;=S343,2.2&lt;F343),リスト!$B$3,IF(OR(D343=リスト!$A$2,F343&lt;0.9,S343&lt;=1.5),リスト!$B$4,リスト!$B$2)))</f>
        <v/>
      </c>
      <c r="AE343" s="263" t="str">
        <f>IF(OR(C343="",AD343=""),"",IF(N343="",リスト!$C$2,リスト!$C$3))</f>
        <v/>
      </c>
      <c r="AF343" s="254" t="str">
        <f>IF(OR(C343="",AD343=""),"",IF(D343&lt;=リスト!$A$5,リスト!$D$2,IF(D343=リスト!$A$6,リスト!$D$3,IF(D343=リスト!$A$7,リスト!$D$4,""))))</f>
        <v/>
      </c>
      <c r="AG343" s="255" t="str" cm="1">
        <f t="array" ref="AG343">IFERROR(INDEX(加味率リスト!$A$2:$J$25,MATCH(D343&amp;AF343,加味率リスト!$A$2:$A$25&amp;加味率リスト!$B$2:$B$25,0),10),"")</f>
        <v/>
      </c>
      <c r="AH343" s="264" t="str">
        <f>IF(S343="","",IF(S343&lt;3,リスト!$E$3,IF(S343&lt;5,リスト!$E$4,IF(S343&lt;7,リスト!$E$5,リスト!$E$6))))</f>
        <v/>
      </c>
      <c r="AI343" s="192" t="str">
        <f t="shared" si="178"/>
        <v/>
      </c>
      <c r="AJ343" s="193" t="str">
        <f t="shared" si="179"/>
        <v/>
      </c>
      <c r="AK343" s="141" t="str">
        <f t="shared" si="180"/>
        <v/>
      </c>
      <c r="AL343" s="194" t="str">
        <f>IFERROR(IF(AD343="","",IF(AE343=リスト!$C$2,"－",ROUND((3.142/4*E343^2*(N343+K343+J343+I343+H343)-3.142/4*(0.82^2*H343+(0.82^2+G343^2)/2*J343+G343^2*K343+(G343^2+E343^2)/2*N343))*(U343*V343+(R343-U343)*W343)/R343,2))),"")</f>
        <v/>
      </c>
      <c r="AM343" s="195" t="str">
        <f>IFERROR(IF(AD343="","",IF(AE343=リスト!$C$2,T343,T343+AL343)),"")</f>
        <v/>
      </c>
      <c r="AN343" s="195" t="str">
        <f>IFERROR(IF(AD343="","",IF(AE343=リスト!$C$2,3.142*E343*U343*AA343*V343*U343/2*TAN(X343/180*3.142),3.142*G343*U343*AA343*V343*U343/2*TAN(X343/180*3.142))),"")</f>
        <v/>
      </c>
      <c r="AO343" s="196" t="str">
        <f t="shared" si="255"/>
        <v/>
      </c>
      <c r="AP343" s="196" t="str">
        <f>IFERROR(IF(AE343=リスト!$C$2,(1-3.142*(E343/((E343+1)*2))^2)*(R343-(1-V343/(Z343+AC343*(W343-Z343)))*U343-(AN343+AM343)/(3.142*(Z343+AC343*(W343-Z343)))*(2/E343)^2)*100,AW343*(AX343-AY343)*100),"")</f>
        <v/>
      </c>
      <c r="AQ343" s="197" t="str">
        <f t="shared" si="256"/>
        <v/>
      </c>
      <c r="AR343" s="195" t="str">
        <f t="shared" si="257"/>
        <v/>
      </c>
      <c r="AS343" s="195" t="str">
        <f t="shared" si="258"/>
        <v/>
      </c>
      <c r="AT343" s="195" t="str">
        <f t="shared" si="259"/>
        <v/>
      </c>
      <c r="AU343" s="193" t="str">
        <f t="shared" si="260"/>
        <v/>
      </c>
      <c r="AV343" s="193" t="str">
        <f>IF(OR(AD343=リスト!$B$3,AD343=リスト!$B$5,許容浮上量&lt;AP343),AD343,リスト!$B$5)</f>
        <v/>
      </c>
      <c r="AW343" s="198" t="str">
        <f t="shared" si="261"/>
        <v/>
      </c>
      <c r="AX343" s="199" t="str">
        <f t="shared" si="262"/>
        <v/>
      </c>
      <c r="AY343" s="205" t="str">
        <f t="shared" si="263"/>
        <v/>
      </c>
      <c r="AZ343" s="204" t="str">
        <f>IF(OR(BO343=リスト!$B$3,BO343=リスト!$B$5,BO343=""),"","10^-2")</f>
        <v/>
      </c>
      <c r="BA343" s="200" t="str">
        <f>IF(OR(BO343=リスト!$B$3,BO343=リスト!$B$5,BO343=""),"",2)</f>
        <v/>
      </c>
      <c r="BB343" s="195" t="str">
        <f>IFERROR(IF(OR(BO343=リスト!$B$3,BO343=リスト!$B$5,BO343=""),"",V343*U343+(R343-U343)/2*(W343-Z343)),"")</f>
        <v/>
      </c>
      <c r="BC343" s="195" t="str">
        <f>IF(OR(BO343=リスト!$B$3,BO343=リスト!$B$5,BO343=""),"",40)</f>
        <v/>
      </c>
      <c r="BD343" s="195" t="str">
        <f t="shared" si="264"/>
        <v/>
      </c>
      <c r="BE343" s="195" t="str">
        <f t="shared" si="265"/>
        <v/>
      </c>
      <c r="BF343" s="195" t="str">
        <f t="shared" si="266"/>
        <v/>
      </c>
      <c r="BG343" s="195" t="str">
        <f>IF(OR(BO343=リスト!$B$3,BO343=リスト!$B$5,BO343=""),"",0.6)</f>
        <v/>
      </c>
      <c r="BH343" s="201" t="str">
        <f>IF(OR(BO343=リスト!$B$3,BO343=リスト!$B$5,BO343=""),"",AG343)</f>
        <v/>
      </c>
      <c r="BI343" s="195" t="str">
        <f>IF(OR(BO343=リスト!$B$3,BO343=リスト!$B$5,BO343=""),"",AM343)</f>
        <v/>
      </c>
      <c r="BJ343" s="195" t="str">
        <f>IF(OR(BO343=リスト!$B$3,BO343=リスト!$B$5,BO343=""),"",AN343)</f>
        <v/>
      </c>
      <c r="BK343" s="202" t="str">
        <f>IFERROR(IF(BM343=リスト!$C$2,(1-3.142*(E343/(2*(E343+1)))^2)*(R343-(1-AG343*V343/(Z343+AG343*BG343*(W343-Z343)))*U343-(AN343+AM343)/(3.142*(Z343+AG343*BG343*(W343-Z343)))*(2/E343)^2)*100,(AW343*(BV343-BX343)*100)),"")</f>
        <v/>
      </c>
      <c r="BL343" s="202" t="str">
        <f>IFERROR(IF(BM343=リスト!$C$2,(1-3.142*(E343/(2*(E343+1)))^2)*(R343-(1-AG343*V343/(Z343+AG343*BG343*(W343-Z343)))*U343-(AN343+BF343+AM343)/(3.142*(Z343+AG343*BG343*(W343-Z343)))*(2/E343)^2)*100,(AW343*(BV343-BW343)*100)),"")</f>
        <v/>
      </c>
      <c r="BM343" s="193" t="str">
        <f>IF(OR(BO343=リスト!$B$3,BO343=リスト!$B$5),"",AU343)</f>
        <v/>
      </c>
      <c r="BN343" s="196" t="str">
        <f>IF(OR(BO343=リスト!$B$3,BO343=リスト!$B$5),"",AF343)</f>
        <v/>
      </c>
      <c r="BO343" s="193" t="str">
        <f t="shared" si="267"/>
        <v/>
      </c>
      <c r="BP343" s="193" t="str">
        <f>IF(OR(BO343=リスト!$B$3,BO343=リスト!$B$5,BO343=""),"",IF(許容浮上量+1&lt;=BK343,リスト!$F$2,リスト!$F$3))</f>
        <v/>
      </c>
      <c r="BQ343" s="202" t="str">
        <f>IF(OR(BO343=リスト!$B$3,BO343=リスト!$B$5,BO343=""),"",20)</f>
        <v/>
      </c>
      <c r="BR343" s="195" t="str">
        <f t="shared" si="268"/>
        <v/>
      </c>
      <c r="BS343" s="195" t="str">
        <f t="shared" si="269"/>
        <v/>
      </c>
      <c r="BT343" s="198" t="str">
        <f t="shared" si="270"/>
        <v/>
      </c>
      <c r="BU343" s="198" t="str">
        <f t="shared" si="271"/>
        <v/>
      </c>
      <c r="BV343" s="198" t="str">
        <f t="shared" si="241"/>
        <v/>
      </c>
      <c r="BW343" s="198" t="str">
        <f t="shared" si="242"/>
        <v/>
      </c>
      <c r="BX343" s="205" t="str">
        <f t="shared" si="243"/>
        <v/>
      </c>
      <c r="BY343" s="206" t="str">
        <f>IFERROR(IF(CC343=リスト!$C$2,(CH343-BZ343/(100*CG343))/CI343*CJ343-AN343-AM343,(CH343-BZ343/(100*AW343))/CI343*CJ343-AN343-AM343),"")</f>
        <v/>
      </c>
      <c r="BZ343" s="196" t="str">
        <f>IF(OR(CE343=リスト!$B$3,CE343=リスト!$B$5,CF343=リスト!$F$3,CE343=""),"",許容浮上量)</f>
        <v/>
      </c>
      <c r="CA343" s="198" t="str">
        <f>IF(OR(CE343=リスト!$B$3,CE343=リスト!$B$5,CF343=リスト!$F$3,CE343=""),"",CK343)</f>
        <v/>
      </c>
      <c r="CB343" s="196" t="str">
        <f t="shared" si="272"/>
        <v/>
      </c>
      <c r="CC343" s="193" t="str">
        <f>IF(OR(CE343=リスト!$B$3,CE343=リスト!$B$5,CF343=リスト!$F$3,CE343=""),"",BM343)</f>
        <v/>
      </c>
      <c r="CD343" s="196" t="str">
        <f>IF(OR(CE343=リスト!$B$3,CE343=リスト!$B$5,CF343=リスト!$F$3,CE343=""),"",AH343)</f>
        <v/>
      </c>
      <c r="CE343" s="193" t="str">
        <f t="shared" si="181"/>
        <v/>
      </c>
      <c r="CF343" s="193" t="str">
        <f t="shared" si="182"/>
        <v/>
      </c>
      <c r="CG343" s="198" t="str">
        <f t="shared" si="273"/>
        <v/>
      </c>
      <c r="CH343" s="198" t="str">
        <f t="shared" si="274"/>
        <v/>
      </c>
      <c r="CI343" s="198" t="str">
        <f t="shared" si="275"/>
        <v/>
      </c>
      <c r="CJ343" s="198" t="str">
        <f t="shared" si="244"/>
        <v/>
      </c>
      <c r="CK343" s="205" t="str">
        <f t="shared" si="276"/>
        <v/>
      </c>
      <c r="CL343" s="204" t="str">
        <f>IF(AND(CE343=リスト!$B$4,CF343=リスト!$F$2),リスト!$B$3,CE343)</f>
        <v/>
      </c>
      <c r="CM343" s="193" t="str">
        <f>IF(CL343=リスト!$B$3,"",IF(CL343=リスト!$B$5,"("&amp;リスト!$F$3&amp;")",CF343))</f>
        <v/>
      </c>
      <c r="CN343" s="196" t="str">
        <f>IF(CL343=リスト!$B$3,"",AF343)</f>
        <v/>
      </c>
      <c r="CO343" s="196" t="str">
        <f>IF(OR(CL343=リスト!$B$3,CL343=リスト!$B$5,CL343=リスト!$B$4),"",CD343)</f>
        <v/>
      </c>
      <c r="CP343" s="196" t="str">
        <f>IF(OR(CL343=リスト!$B$3,CL343=リスト!$B$5),"",IF(CB343&lt;40,40,CB343))</f>
        <v/>
      </c>
      <c r="CQ343" s="203" t="str">
        <f>IF(CL343=リスト!$B$5,リスト!$G$2,"")</f>
        <v/>
      </c>
    </row>
    <row r="344" spans="2:95" ht="26.25" customHeight="1">
      <c r="B344" s="243">
        <v>281</v>
      </c>
      <c r="C344" s="244"/>
      <c r="D344" s="245"/>
      <c r="E344" s="246"/>
      <c r="F344" s="246"/>
      <c r="G344" s="247" t="str">
        <f>IF(AE344=リスト!$C$2,"－",IF(AE344=リスト!$C$3,1.05,""))</f>
        <v/>
      </c>
      <c r="H344" s="246"/>
      <c r="I344" s="246"/>
      <c r="J344" s="246"/>
      <c r="K344" s="246"/>
      <c r="L344" s="246"/>
      <c r="M344" s="246"/>
      <c r="N344" s="246"/>
      <c r="O344" s="246"/>
      <c r="P344" s="246"/>
      <c r="Q344" s="246"/>
      <c r="R344" s="248">
        <f t="shared" si="245"/>
        <v>0</v>
      </c>
      <c r="S344" s="247" t="str">
        <f t="shared" si="246"/>
        <v/>
      </c>
      <c r="T344" s="247"/>
      <c r="U344" s="247"/>
      <c r="V344" s="245" t="str">
        <f t="shared" si="247"/>
        <v/>
      </c>
      <c r="W344" s="245" t="str">
        <f t="shared" si="248"/>
        <v/>
      </c>
      <c r="X344" s="245" t="str">
        <f t="shared" si="249"/>
        <v/>
      </c>
      <c r="Y344" s="245" t="str">
        <f t="shared" si="250"/>
        <v/>
      </c>
      <c r="Z344" s="249" t="str">
        <f t="shared" si="251"/>
        <v/>
      </c>
      <c r="AA344" s="250" t="str">
        <f t="shared" si="252"/>
        <v/>
      </c>
      <c r="AB344" s="250" t="str">
        <f t="shared" si="253"/>
        <v/>
      </c>
      <c r="AC344" s="251" t="str">
        <f t="shared" si="254"/>
        <v/>
      </c>
      <c r="AD344" s="252" t="str">
        <f>IF(OR(C344="",D344=""),"",IF(OR(10&lt;=S344,2.2&lt;F344),リスト!$B$3,IF(OR(D344=リスト!$A$2,F344&lt;0.9,S344&lt;=1.5),リスト!$B$4,リスト!$B$2)))</f>
        <v/>
      </c>
      <c r="AE344" s="253" t="str">
        <f>IF(OR(C344="",AD344=""),"",IF(N344="",リスト!$C$2,リスト!$C$3))</f>
        <v/>
      </c>
      <c r="AF344" s="254" t="str">
        <f>IF(OR(C344="",AD344=""),"",IF(D344&lt;=リスト!$A$5,リスト!$D$2,IF(D344=リスト!$A$6,リスト!$D$3,IF(D344=リスト!$A$7,リスト!$D$4,""))))</f>
        <v/>
      </c>
      <c r="AG344" s="255" t="str" cm="1">
        <f t="array" ref="AG344">IFERROR(INDEX(加味率リスト!$A$2:$J$25,MATCH(D344&amp;AF344,加味率リスト!$A$2:$A$25&amp;加味率リスト!$B$2:$B$25,0),10),"")</f>
        <v/>
      </c>
      <c r="AH344" s="256" t="str">
        <f>IF(S344="","",IF(S344&lt;3,リスト!$E$3,IF(S344&lt;5,リスト!$E$4,IF(S344&lt;7,リスト!$E$5,リスト!$E$6))))</f>
        <v/>
      </c>
      <c r="AI344" s="192" t="str">
        <f t="shared" si="178"/>
        <v/>
      </c>
      <c r="AJ344" s="193" t="str">
        <f t="shared" si="179"/>
        <v/>
      </c>
      <c r="AK344" s="141" t="str">
        <f t="shared" si="180"/>
        <v/>
      </c>
      <c r="AL344" s="194" t="str">
        <f>IFERROR(IF(AD344="","",IF(AE344=リスト!$C$2,"－",ROUND((3.142/4*E344^2*(N344+K344+J344+I344+H344)-3.142/4*(0.82^2*H344+(0.82^2+G344^2)/2*J344+G344^2*K344+(G344^2+E344^2)/2*N344))*(U344*V344+(R344-U344)*W344)/R344,2))),"")</f>
        <v/>
      </c>
      <c r="AM344" s="195" t="str">
        <f>IFERROR(IF(AD344="","",IF(AE344=リスト!$C$2,T344,T344+AL344)),"")</f>
        <v/>
      </c>
      <c r="AN344" s="195" t="str">
        <f>IFERROR(IF(AD344="","",IF(AE344=リスト!$C$2,3.142*E344*U344*AA344*V344*U344/2*TAN(X344/180*3.142),3.142*G344*U344*AA344*V344*U344/2*TAN(X344/180*3.142))),"")</f>
        <v/>
      </c>
      <c r="AO344" s="196" t="str">
        <f t="shared" si="255"/>
        <v/>
      </c>
      <c r="AP344" s="196" t="str">
        <f>IFERROR(IF(AE344=リスト!$C$2,(1-3.142*(E344/((E344+1)*2))^2)*(R344-(1-V344/(Z344+AC344*(W344-Z344)))*U344-(AN344+AM344)/(3.142*(Z344+AC344*(W344-Z344)))*(2/E344)^2)*100,AW344*(AX344-AY344)*100),"")</f>
        <v/>
      </c>
      <c r="AQ344" s="197" t="str">
        <f t="shared" si="256"/>
        <v/>
      </c>
      <c r="AR344" s="195" t="str">
        <f t="shared" si="257"/>
        <v/>
      </c>
      <c r="AS344" s="195" t="str">
        <f t="shared" si="258"/>
        <v/>
      </c>
      <c r="AT344" s="195" t="str">
        <f t="shared" si="259"/>
        <v/>
      </c>
      <c r="AU344" s="193" t="str">
        <f t="shared" si="260"/>
        <v/>
      </c>
      <c r="AV344" s="193" t="str">
        <f>IF(OR(AD344=リスト!$B$3,AD344=リスト!$B$5,許容浮上量&lt;AP344),AD344,リスト!$B$5)</f>
        <v/>
      </c>
      <c r="AW344" s="198" t="str">
        <f t="shared" si="261"/>
        <v/>
      </c>
      <c r="AX344" s="199" t="str">
        <f t="shared" si="262"/>
        <v/>
      </c>
      <c r="AY344" s="205" t="str">
        <f t="shared" si="263"/>
        <v/>
      </c>
      <c r="AZ344" s="204" t="str">
        <f>IF(OR(BO344=リスト!$B$3,BO344=リスト!$B$5,BO344=""),"","10^-2")</f>
        <v/>
      </c>
      <c r="BA344" s="200" t="str">
        <f>IF(OR(BO344=リスト!$B$3,BO344=リスト!$B$5,BO344=""),"",2)</f>
        <v/>
      </c>
      <c r="BB344" s="195" t="str">
        <f>IFERROR(IF(OR(BO344=リスト!$B$3,BO344=リスト!$B$5,BO344=""),"",V344*U344+(R344-U344)/2*(W344-Z344)),"")</f>
        <v/>
      </c>
      <c r="BC344" s="195" t="str">
        <f>IF(OR(BO344=リスト!$B$3,BO344=リスト!$B$5,BO344=""),"",40)</f>
        <v/>
      </c>
      <c r="BD344" s="195" t="str">
        <f t="shared" si="264"/>
        <v/>
      </c>
      <c r="BE344" s="195" t="str">
        <f t="shared" si="265"/>
        <v/>
      </c>
      <c r="BF344" s="195" t="str">
        <f t="shared" si="266"/>
        <v/>
      </c>
      <c r="BG344" s="195" t="str">
        <f>IF(OR(BO344=リスト!$B$3,BO344=リスト!$B$5,BO344=""),"",0.6)</f>
        <v/>
      </c>
      <c r="BH344" s="201" t="str">
        <f>IF(OR(BO344=リスト!$B$3,BO344=リスト!$B$5,BO344=""),"",AG344)</f>
        <v/>
      </c>
      <c r="BI344" s="195" t="str">
        <f>IF(OR(BO344=リスト!$B$3,BO344=リスト!$B$5,BO344=""),"",AM344)</f>
        <v/>
      </c>
      <c r="BJ344" s="195" t="str">
        <f>IF(OR(BO344=リスト!$B$3,BO344=リスト!$B$5,BO344=""),"",AN344)</f>
        <v/>
      </c>
      <c r="BK344" s="202" t="str">
        <f>IFERROR(IF(BM344=リスト!$C$2,(1-3.142*(E344/(2*(E344+1)))^2)*(R344-(1-AG344*V344/(Z344+AG344*BG344*(W344-Z344)))*U344-(AN344+AM344)/(3.142*(Z344+AG344*BG344*(W344-Z344)))*(2/E344)^2)*100,(AW344*(BV344-BX344)*100)),"")</f>
        <v/>
      </c>
      <c r="BL344" s="202" t="str">
        <f>IFERROR(IF(BM344=リスト!$C$2,(1-3.142*(E344/(2*(E344+1)))^2)*(R344-(1-AG344*V344/(Z344+AG344*BG344*(W344-Z344)))*U344-(AN344+BF344+AM344)/(3.142*(Z344+AG344*BG344*(W344-Z344)))*(2/E344)^2)*100,(AW344*(BV344-BW344)*100)),"")</f>
        <v/>
      </c>
      <c r="BM344" s="193" t="str">
        <f>IF(OR(BO344=リスト!$B$3,BO344=リスト!$B$5),"",AU344)</f>
        <v/>
      </c>
      <c r="BN344" s="196" t="str">
        <f>IF(OR(BO344=リスト!$B$3,BO344=リスト!$B$5),"",AF344)</f>
        <v/>
      </c>
      <c r="BO344" s="193" t="str">
        <f t="shared" si="267"/>
        <v/>
      </c>
      <c r="BP344" s="193" t="str">
        <f>IF(OR(BO344=リスト!$B$3,BO344=リスト!$B$5,BO344=""),"",IF(許容浮上量+1&lt;=BK344,リスト!$F$2,リスト!$F$3))</f>
        <v/>
      </c>
      <c r="BQ344" s="202" t="str">
        <f>IF(OR(BO344=リスト!$B$3,BO344=リスト!$B$5,BO344=""),"",20)</f>
        <v/>
      </c>
      <c r="BR344" s="195" t="str">
        <f t="shared" si="268"/>
        <v/>
      </c>
      <c r="BS344" s="195" t="str">
        <f t="shared" si="269"/>
        <v/>
      </c>
      <c r="BT344" s="198" t="str">
        <f t="shared" si="270"/>
        <v/>
      </c>
      <c r="BU344" s="198" t="str">
        <f t="shared" si="271"/>
        <v/>
      </c>
      <c r="BV344" s="198" t="str">
        <f t="shared" si="241"/>
        <v/>
      </c>
      <c r="BW344" s="198" t="str">
        <f t="shared" si="242"/>
        <v/>
      </c>
      <c r="BX344" s="205" t="str">
        <f t="shared" si="243"/>
        <v/>
      </c>
      <c r="BY344" s="206" t="str">
        <f>IFERROR(IF(CC344=リスト!$C$2,(CH344-BZ344/(100*CG344))/CI344*CJ344-AN344-AM344,(CH344-BZ344/(100*AW344))/CI344*CJ344-AN344-AM344),"")</f>
        <v/>
      </c>
      <c r="BZ344" s="196" t="str">
        <f>IF(OR(CE344=リスト!$B$3,CE344=リスト!$B$5,CF344=リスト!$F$3,CE344=""),"",許容浮上量)</f>
        <v/>
      </c>
      <c r="CA344" s="198" t="str">
        <f>IF(OR(CE344=リスト!$B$3,CE344=リスト!$B$5,CF344=リスト!$F$3,CE344=""),"",CK344)</f>
        <v/>
      </c>
      <c r="CB344" s="196" t="str">
        <f t="shared" si="272"/>
        <v/>
      </c>
      <c r="CC344" s="193" t="str">
        <f>IF(OR(CE344=リスト!$B$3,CE344=リスト!$B$5,CF344=リスト!$F$3,CE344=""),"",BM344)</f>
        <v/>
      </c>
      <c r="CD344" s="196" t="str">
        <f>IF(OR(CE344=リスト!$B$3,CE344=リスト!$B$5,CF344=リスト!$F$3,CE344=""),"",AH344)</f>
        <v/>
      </c>
      <c r="CE344" s="193" t="str">
        <f t="shared" si="181"/>
        <v/>
      </c>
      <c r="CF344" s="193" t="str">
        <f t="shared" si="182"/>
        <v/>
      </c>
      <c r="CG344" s="198" t="str">
        <f t="shared" si="273"/>
        <v/>
      </c>
      <c r="CH344" s="198" t="str">
        <f t="shared" si="274"/>
        <v/>
      </c>
      <c r="CI344" s="198" t="str">
        <f t="shared" si="275"/>
        <v/>
      </c>
      <c r="CJ344" s="198" t="str">
        <f t="shared" si="244"/>
        <v/>
      </c>
      <c r="CK344" s="205" t="str">
        <f t="shared" si="276"/>
        <v/>
      </c>
      <c r="CL344" s="204" t="str">
        <f>IF(AND(CE344=リスト!$B$4,CF344=リスト!$F$2),リスト!$B$3,CE344)</f>
        <v/>
      </c>
      <c r="CM344" s="193" t="str">
        <f>IF(CL344=リスト!$B$3,"",IF(CL344=リスト!$B$5,"("&amp;リスト!$F$3&amp;")",CF344))</f>
        <v/>
      </c>
      <c r="CN344" s="196" t="str">
        <f>IF(CL344=リスト!$B$3,"",AF344)</f>
        <v/>
      </c>
      <c r="CO344" s="196" t="str">
        <f>IF(OR(CL344=リスト!$B$3,CL344=リスト!$B$5,CL344=リスト!$B$4),"",CD344)</f>
        <v/>
      </c>
      <c r="CP344" s="196" t="str">
        <f>IF(OR(CL344=リスト!$B$3,CL344=リスト!$B$5),"",IF(CB344&lt;40,40,CB344))</f>
        <v/>
      </c>
      <c r="CQ344" s="203" t="str">
        <f>IF(CL344=リスト!$B$5,リスト!$G$2,"")</f>
        <v/>
      </c>
    </row>
    <row r="345" spans="2:95" ht="26.25" customHeight="1">
      <c r="B345" s="257">
        <v>282</v>
      </c>
      <c r="C345" s="258"/>
      <c r="D345" s="259"/>
      <c r="E345" s="260"/>
      <c r="F345" s="260"/>
      <c r="G345" s="247" t="str">
        <f>IF(AE345=リスト!$C$2,"－",IF(AE345=リスト!$C$3,1.05,""))</f>
        <v/>
      </c>
      <c r="H345" s="260"/>
      <c r="I345" s="260"/>
      <c r="J345" s="260"/>
      <c r="K345" s="260"/>
      <c r="L345" s="260"/>
      <c r="M345" s="260"/>
      <c r="N345" s="260"/>
      <c r="O345" s="260"/>
      <c r="P345" s="260"/>
      <c r="Q345" s="260"/>
      <c r="R345" s="261">
        <f t="shared" si="245"/>
        <v>0</v>
      </c>
      <c r="S345" s="262" t="str">
        <f t="shared" si="246"/>
        <v/>
      </c>
      <c r="T345" s="262"/>
      <c r="U345" s="262"/>
      <c r="V345" s="259" t="str">
        <f t="shared" si="247"/>
        <v/>
      </c>
      <c r="W345" s="259" t="str">
        <f t="shared" si="248"/>
        <v/>
      </c>
      <c r="X345" s="259" t="str">
        <f t="shared" si="249"/>
        <v/>
      </c>
      <c r="Y345" s="259" t="str">
        <f t="shared" si="250"/>
        <v/>
      </c>
      <c r="Z345" s="249" t="str">
        <f t="shared" si="251"/>
        <v/>
      </c>
      <c r="AA345" s="250" t="str">
        <f t="shared" si="252"/>
        <v/>
      </c>
      <c r="AB345" s="250" t="str">
        <f t="shared" si="253"/>
        <v/>
      </c>
      <c r="AC345" s="251" t="str">
        <f t="shared" si="254"/>
        <v/>
      </c>
      <c r="AD345" s="252" t="str">
        <f>IF(OR(C345="",D345=""),"",IF(OR(10&lt;=S345,2.2&lt;F345),リスト!$B$3,IF(OR(D345=リスト!$A$2,F345&lt;0.9,S345&lt;=1.5),リスト!$B$4,リスト!$B$2)))</f>
        <v/>
      </c>
      <c r="AE345" s="263" t="str">
        <f>IF(OR(C345="",AD345=""),"",IF(N345="",リスト!$C$2,リスト!$C$3))</f>
        <v/>
      </c>
      <c r="AF345" s="254" t="str">
        <f>IF(OR(C345="",AD345=""),"",IF(D345&lt;=リスト!$A$5,リスト!$D$2,IF(D345=リスト!$A$6,リスト!$D$3,IF(D345=リスト!$A$7,リスト!$D$4,""))))</f>
        <v/>
      </c>
      <c r="AG345" s="255" t="str" cm="1">
        <f t="array" ref="AG345">IFERROR(INDEX(加味率リスト!$A$2:$J$25,MATCH(D345&amp;AF345,加味率リスト!$A$2:$A$25&amp;加味率リスト!$B$2:$B$25,0),10),"")</f>
        <v/>
      </c>
      <c r="AH345" s="264" t="str">
        <f>IF(S345="","",IF(S345&lt;3,リスト!$E$3,IF(S345&lt;5,リスト!$E$4,IF(S345&lt;7,リスト!$E$5,リスト!$E$6))))</f>
        <v/>
      </c>
      <c r="AI345" s="192" t="str">
        <f t="shared" si="178"/>
        <v/>
      </c>
      <c r="AJ345" s="193" t="str">
        <f t="shared" si="179"/>
        <v/>
      </c>
      <c r="AK345" s="141" t="str">
        <f t="shared" si="180"/>
        <v/>
      </c>
      <c r="AL345" s="194" t="str">
        <f>IFERROR(IF(AD345="","",IF(AE345=リスト!$C$2,"－",ROUND((3.142/4*E345^2*(N345+K345+J345+I345+H345)-3.142/4*(0.82^2*H345+(0.82^2+G345^2)/2*J345+G345^2*K345+(G345^2+E345^2)/2*N345))*(U345*V345+(R345-U345)*W345)/R345,2))),"")</f>
        <v/>
      </c>
      <c r="AM345" s="195" t="str">
        <f>IFERROR(IF(AD345="","",IF(AE345=リスト!$C$2,T345,T345+AL345)),"")</f>
        <v/>
      </c>
      <c r="AN345" s="195" t="str">
        <f>IFERROR(IF(AD345="","",IF(AE345=リスト!$C$2,3.142*E345*U345*AA345*V345*U345/2*TAN(X345/180*3.142),3.142*G345*U345*AA345*V345*U345/2*TAN(X345/180*3.142))),"")</f>
        <v/>
      </c>
      <c r="AO345" s="196" t="str">
        <f t="shared" si="255"/>
        <v/>
      </c>
      <c r="AP345" s="196" t="str">
        <f>IFERROR(IF(AE345=リスト!$C$2,(1-3.142*(E345/((E345+1)*2))^2)*(R345-(1-V345/(Z345+AC345*(W345-Z345)))*U345-(AN345+AM345)/(3.142*(Z345+AC345*(W345-Z345)))*(2/E345)^2)*100,AW345*(AX345-AY345)*100),"")</f>
        <v/>
      </c>
      <c r="AQ345" s="197" t="str">
        <f t="shared" si="256"/>
        <v/>
      </c>
      <c r="AR345" s="195" t="str">
        <f t="shared" si="257"/>
        <v/>
      </c>
      <c r="AS345" s="195" t="str">
        <f t="shared" si="258"/>
        <v/>
      </c>
      <c r="AT345" s="195" t="str">
        <f t="shared" si="259"/>
        <v/>
      </c>
      <c r="AU345" s="193" t="str">
        <f t="shared" si="260"/>
        <v/>
      </c>
      <c r="AV345" s="193" t="str">
        <f>IF(OR(AD345=リスト!$B$3,AD345=リスト!$B$5,許容浮上量&lt;AP345),AD345,リスト!$B$5)</f>
        <v/>
      </c>
      <c r="AW345" s="198" t="str">
        <f t="shared" si="261"/>
        <v/>
      </c>
      <c r="AX345" s="199" t="str">
        <f t="shared" si="262"/>
        <v/>
      </c>
      <c r="AY345" s="205" t="str">
        <f t="shared" si="263"/>
        <v/>
      </c>
      <c r="AZ345" s="204" t="str">
        <f>IF(OR(BO345=リスト!$B$3,BO345=リスト!$B$5,BO345=""),"","10^-2")</f>
        <v/>
      </c>
      <c r="BA345" s="200" t="str">
        <f>IF(OR(BO345=リスト!$B$3,BO345=リスト!$B$5,BO345=""),"",2)</f>
        <v/>
      </c>
      <c r="BB345" s="195" t="str">
        <f>IFERROR(IF(OR(BO345=リスト!$B$3,BO345=リスト!$B$5,BO345=""),"",V345*U345+(R345-U345)/2*(W345-Z345)),"")</f>
        <v/>
      </c>
      <c r="BC345" s="195" t="str">
        <f>IF(OR(BO345=リスト!$B$3,BO345=リスト!$B$5,BO345=""),"",40)</f>
        <v/>
      </c>
      <c r="BD345" s="195" t="str">
        <f t="shared" si="264"/>
        <v/>
      </c>
      <c r="BE345" s="195" t="str">
        <f t="shared" si="265"/>
        <v/>
      </c>
      <c r="BF345" s="195" t="str">
        <f t="shared" si="266"/>
        <v/>
      </c>
      <c r="BG345" s="195" t="str">
        <f>IF(OR(BO345=リスト!$B$3,BO345=リスト!$B$5,BO345=""),"",0.6)</f>
        <v/>
      </c>
      <c r="BH345" s="201" t="str">
        <f>IF(OR(BO345=リスト!$B$3,BO345=リスト!$B$5,BO345=""),"",AG345)</f>
        <v/>
      </c>
      <c r="BI345" s="195" t="str">
        <f>IF(OR(BO345=リスト!$B$3,BO345=リスト!$B$5,BO345=""),"",AM345)</f>
        <v/>
      </c>
      <c r="BJ345" s="195" t="str">
        <f>IF(OR(BO345=リスト!$B$3,BO345=リスト!$B$5,BO345=""),"",AN345)</f>
        <v/>
      </c>
      <c r="BK345" s="202" t="str">
        <f>IFERROR(IF(BM345=リスト!$C$2,(1-3.142*(E345/(2*(E345+1)))^2)*(R345-(1-AG345*V345/(Z345+AG345*BG345*(W345-Z345)))*U345-(AN345+AM345)/(3.142*(Z345+AG345*BG345*(W345-Z345)))*(2/E345)^2)*100,(AW345*(BV345-BX345)*100)),"")</f>
        <v/>
      </c>
      <c r="BL345" s="202" t="str">
        <f>IFERROR(IF(BM345=リスト!$C$2,(1-3.142*(E345/(2*(E345+1)))^2)*(R345-(1-AG345*V345/(Z345+AG345*BG345*(W345-Z345)))*U345-(AN345+BF345+AM345)/(3.142*(Z345+AG345*BG345*(W345-Z345)))*(2/E345)^2)*100,(AW345*(BV345-BW345)*100)),"")</f>
        <v/>
      </c>
      <c r="BM345" s="193" t="str">
        <f>IF(OR(BO345=リスト!$B$3,BO345=リスト!$B$5),"",AU345)</f>
        <v/>
      </c>
      <c r="BN345" s="196" t="str">
        <f>IF(OR(BO345=リスト!$B$3,BO345=リスト!$B$5),"",AF345)</f>
        <v/>
      </c>
      <c r="BO345" s="193" t="str">
        <f t="shared" si="267"/>
        <v/>
      </c>
      <c r="BP345" s="193" t="str">
        <f>IF(OR(BO345=リスト!$B$3,BO345=リスト!$B$5,BO345=""),"",IF(許容浮上量+1&lt;=BK345,リスト!$F$2,リスト!$F$3))</f>
        <v/>
      </c>
      <c r="BQ345" s="202" t="str">
        <f>IF(OR(BO345=リスト!$B$3,BO345=リスト!$B$5,BO345=""),"",20)</f>
        <v/>
      </c>
      <c r="BR345" s="195" t="str">
        <f t="shared" si="268"/>
        <v/>
      </c>
      <c r="BS345" s="195" t="str">
        <f t="shared" si="269"/>
        <v/>
      </c>
      <c r="BT345" s="198" t="str">
        <f t="shared" si="270"/>
        <v/>
      </c>
      <c r="BU345" s="198" t="str">
        <f t="shared" si="271"/>
        <v/>
      </c>
      <c r="BV345" s="198" t="str">
        <f t="shared" si="241"/>
        <v/>
      </c>
      <c r="BW345" s="198" t="str">
        <f t="shared" si="242"/>
        <v/>
      </c>
      <c r="BX345" s="205" t="str">
        <f t="shared" si="243"/>
        <v/>
      </c>
      <c r="BY345" s="206" t="str">
        <f>IFERROR(IF(CC345=リスト!$C$2,(CH345-BZ345/(100*CG345))/CI345*CJ345-AN345-AM345,(CH345-BZ345/(100*AW345))/CI345*CJ345-AN345-AM345),"")</f>
        <v/>
      </c>
      <c r="BZ345" s="196" t="str">
        <f>IF(OR(CE345=リスト!$B$3,CE345=リスト!$B$5,CF345=リスト!$F$3,CE345=""),"",許容浮上量)</f>
        <v/>
      </c>
      <c r="CA345" s="198" t="str">
        <f>IF(OR(CE345=リスト!$B$3,CE345=リスト!$B$5,CF345=リスト!$F$3,CE345=""),"",CK345)</f>
        <v/>
      </c>
      <c r="CB345" s="196" t="str">
        <f t="shared" si="272"/>
        <v/>
      </c>
      <c r="CC345" s="193" t="str">
        <f>IF(OR(CE345=リスト!$B$3,CE345=リスト!$B$5,CF345=リスト!$F$3,CE345=""),"",BM345)</f>
        <v/>
      </c>
      <c r="CD345" s="196" t="str">
        <f>IF(OR(CE345=リスト!$B$3,CE345=リスト!$B$5,CF345=リスト!$F$3,CE345=""),"",AH345)</f>
        <v/>
      </c>
      <c r="CE345" s="193" t="str">
        <f t="shared" si="181"/>
        <v/>
      </c>
      <c r="CF345" s="193" t="str">
        <f t="shared" si="182"/>
        <v/>
      </c>
      <c r="CG345" s="198" t="str">
        <f t="shared" si="273"/>
        <v/>
      </c>
      <c r="CH345" s="198" t="str">
        <f t="shared" si="274"/>
        <v/>
      </c>
      <c r="CI345" s="198" t="str">
        <f t="shared" si="275"/>
        <v/>
      </c>
      <c r="CJ345" s="198" t="str">
        <f t="shared" si="244"/>
        <v/>
      </c>
      <c r="CK345" s="205" t="str">
        <f t="shared" si="276"/>
        <v/>
      </c>
      <c r="CL345" s="204" t="str">
        <f>IF(AND(CE345=リスト!$B$4,CF345=リスト!$F$2),リスト!$B$3,CE345)</f>
        <v/>
      </c>
      <c r="CM345" s="193" t="str">
        <f>IF(CL345=リスト!$B$3,"",IF(CL345=リスト!$B$5,"("&amp;リスト!$F$3&amp;")",CF345))</f>
        <v/>
      </c>
      <c r="CN345" s="196" t="str">
        <f>IF(CL345=リスト!$B$3,"",AF345)</f>
        <v/>
      </c>
      <c r="CO345" s="196" t="str">
        <f>IF(OR(CL345=リスト!$B$3,CL345=リスト!$B$5,CL345=リスト!$B$4),"",CD345)</f>
        <v/>
      </c>
      <c r="CP345" s="196" t="str">
        <f>IF(OR(CL345=リスト!$B$3,CL345=リスト!$B$5),"",IF(CB345&lt;40,40,CB345))</f>
        <v/>
      </c>
      <c r="CQ345" s="203" t="str">
        <f>IF(CL345=リスト!$B$5,リスト!$G$2,"")</f>
        <v/>
      </c>
    </row>
    <row r="346" spans="2:95" ht="26.25" customHeight="1">
      <c r="B346" s="243">
        <v>283</v>
      </c>
      <c r="C346" s="244"/>
      <c r="D346" s="245"/>
      <c r="E346" s="246"/>
      <c r="F346" s="246"/>
      <c r="G346" s="247" t="str">
        <f>IF(AE346=リスト!$C$2,"－",IF(AE346=リスト!$C$3,1.05,""))</f>
        <v/>
      </c>
      <c r="H346" s="246"/>
      <c r="I346" s="246"/>
      <c r="J346" s="246"/>
      <c r="K346" s="246"/>
      <c r="L346" s="246"/>
      <c r="M346" s="246"/>
      <c r="N346" s="246"/>
      <c r="O346" s="246"/>
      <c r="P346" s="246"/>
      <c r="Q346" s="246"/>
      <c r="R346" s="248">
        <f t="shared" si="245"/>
        <v>0</v>
      </c>
      <c r="S346" s="247" t="str">
        <f t="shared" si="246"/>
        <v/>
      </c>
      <c r="T346" s="247"/>
      <c r="U346" s="247"/>
      <c r="V346" s="245" t="str">
        <f t="shared" si="247"/>
        <v/>
      </c>
      <c r="W346" s="245" t="str">
        <f t="shared" si="248"/>
        <v/>
      </c>
      <c r="X346" s="245" t="str">
        <f t="shared" si="249"/>
        <v/>
      </c>
      <c r="Y346" s="245" t="str">
        <f t="shared" si="250"/>
        <v/>
      </c>
      <c r="Z346" s="249" t="str">
        <f t="shared" si="251"/>
        <v/>
      </c>
      <c r="AA346" s="250" t="str">
        <f t="shared" si="252"/>
        <v/>
      </c>
      <c r="AB346" s="250" t="str">
        <f t="shared" si="253"/>
        <v/>
      </c>
      <c r="AC346" s="251" t="str">
        <f t="shared" si="254"/>
        <v/>
      </c>
      <c r="AD346" s="252" t="str">
        <f>IF(OR(C346="",D346=""),"",IF(OR(10&lt;=S346,2.2&lt;F346),リスト!$B$3,IF(OR(D346=リスト!$A$2,F346&lt;0.9,S346&lt;=1.5),リスト!$B$4,リスト!$B$2)))</f>
        <v/>
      </c>
      <c r="AE346" s="253" t="str">
        <f>IF(OR(C346="",AD346=""),"",IF(N346="",リスト!$C$2,リスト!$C$3))</f>
        <v/>
      </c>
      <c r="AF346" s="254" t="str">
        <f>IF(OR(C346="",AD346=""),"",IF(D346&lt;=リスト!$A$5,リスト!$D$2,IF(D346=リスト!$A$6,リスト!$D$3,IF(D346=リスト!$A$7,リスト!$D$4,""))))</f>
        <v/>
      </c>
      <c r="AG346" s="255" t="str" cm="1">
        <f t="array" ref="AG346">IFERROR(INDEX(加味率リスト!$A$2:$J$25,MATCH(D346&amp;AF346,加味率リスト!$A$2:$A$25&amp;加味率リスト!$B$2:$B$25,0),10),"")</f>
        <v/>
      </c>
      <c r="AH346" s="256" t="str">
        <f>IF(S346="","",IF(S346&lt;3,リスト!$E$3,IF(S346&lt;5,リスト!$E$4,IF(S346&lt;7,リスト!$E$5,リスト!$E$6))))</f>
        <v/>
      </c>
      <c r="AI346" s="192" t="str">
        <f t="shared" si="178"/>
        <v/>
      </c>
      <c r="AJ346" s="193" t="str">
        <f t="shared" si="179"/>
        <v/>
      </c>
      <c r="AK346" s="141" t="str">
        <f t="shared" si="180"/>
        <v/>
      </c>
      <c r="AL346" s="194" t="str">
        <f>IFERROR(IF(AD346="","",IF(AE346=リスト!$C$2,"－",ROUND((3.142/4*E346^2*(N346+K346+J346+I346+H346)-3.142/4*(0.82^2*H346+(0.82^2+G346^2)/2*J346+G346^2*K346+(G346^2+E346^2)/2*N346))*(U346*V346+(R346-U346)*W346)/R346,2))),"")</f>
        <v/>
      </c>
      <c r="AM346" s="195" t="str">
        <f>IFERROR(IF(AD346="","",IF(AE346=リスト!$C$2,T346,T346+AL346)),"")</f>
        <v/>
      </c>
      <c r="AN346" s="195" t="str">
        <f>IFERROR(IF(AD346="","",IF(AE346=リスト!$C$2,3.142*E346*U346*AA346*V346*U346/2*TAN(X346/180*3.142),3.142*G346*U346*AA346*V346*U346/2*TAN(X346/180*3.142))),"")</f>
        <v/>
      </c>
      <c r="AO346" s="196" t="str">
        <f t="shared" si="255"/>
        <v/>
      </c>
      <c r="AP346" s="196" t="str">
        <f>IFERROR(IF(AE346=リスト!$C$2,(1-3.142*(E346/((E346+1)*2))^2)*(R346-(1-V346/(Z346+AC346*(W346-Z346)))*U346-(AN346+AM346)/(3.142*(Z346+AC346*(W346-Z346)))*(2/E346)^2)*100,AW346*(AX346-AY346)*100),"")</f>
        <v/>
      </c>
      <c r="AQ346" s="197" t="str">
        <f t="shared" si="256"/>
        <v/>
      </c>
      <c r="AR346" s="195" t="str">
        <f t="shared" si="257"/>
        <v/>
      </c>
      <c r="AS346" s="195" t="str">
        <f t="shared" si="258"/>
        <v/>
      </c>
      <c r="AT346" s="195" t="str">
        <f t="shared" si="259"/>
        <v/>
      </c>
      <c r="AU346" s="193" t="str">
        <f t="shared" si="260"/>
        <v/>
      </c>
      <c r="AV346" s="193" t="str">
        <f>IF(OR(AD346=リスト!$B$3,AD346=リスト!$B$5,許容浮上量&lt;AP346),AD346,リスト!$B$5)</f>
        <v/>
      </c>
      <c r="AW346" s="198" t="str">
        <f t="shared" si="261"/>
        <v/>
      </c>
      <c r="AX346" s="199" t="str">
        <f t="shared" si="262"/>
        <v/>
      </c>
      <c r="AY346" s="205" t="str">
        <f t="shared" si="263"/>
        <v/>
      </c>
      <c r="AZ346" s="204" t="str">
        <f>IF(OR(BO346=リスト!$B$3,BO346=リスト!$B$5,BO346=""),"","10^-2")</f>
        <v/>
      </c>
      <c r="BA346" s="200" t="str">
        <f>IF(OR(BO346=リスト!$B$3,BO346=リスト!$B$5,BO346=""),"",2)</f>
        <v/>
      </c>
      <c r="BB346" s="195" t="str">
        <f>IFERROR(IF(OR(BO346=リスト!$B$3,BO346=リスト!$B$5,BO346=""),"",V346*U346+(R346-U346)/2*(W346-Z346)),"")</f>
        <v/>
      </c>
      <c r="BC346" s="195" t="str">
        <f>IF(OR(BO346=リスト!$B$3,BO346=リスト!$B$5,BO346=""),"",40)</f>
        <v/>
      </c>
      <c r="BD346" s="195" t="str">
        <f t="shared" si="264"/>
        <v/>
      </c>
      <c r="BE346" s="195" t="str">
        <f t="shared" si="265"/>
        <v/>
      </c>
      <c r="BF346" s="195" t="str">
        <f t="shared" si="266"/>
        <v/>
      </c>
      <c r="BG346" s="195" t="str">
        <f>IF(OR(BO346=リスト!$B$3,BO346=リスト!$B$5,BO346=""),"",0.6)</f>
        <v/>
      </c>
      <c r="BH346" s="201" t="str">
        <f>IF(OR(BO346=リスト!$B$3,BO346=リスト!$B$5,BO346=""),"",AG346)</f>
        <v/>
      </c>
      <c r="BI346" s="195" t="str">
        <f>IF(OR(BO346=リスト!$B$3,BO346=リスト!$B$5,BO346=""),"",AM346)</f>
        <v/>
      </c>
      <c r="BJ346" s="195" t="str">
        <f>IF(OR(BO346=リスト!$B$3,BO346=リスト!$B$5,BO346=""),"",AN346)</f>
        <v/>
      </c>
      <c r="BK346" s="202" t="str">
        <f>IFERROR(IF(BM346=リスト!$C$2,(1-3.142*(E346/(2*(E346+1)))^2)*(R346-(1-AG346*V346/(Z346+AG346*BG346*(W346-Z346)))*U346-(AN346+AM346)/(3.142*(Z346+AG346*BG346*(W346-Z346)))*(2/E346)^2)*100,(AW346*(BV346-BX346)*100)),"")</f>
        <v/>
      </c>
      <c r="BL346" s="202" t="str">
        <f>IFERROR(IF(BM346=リスト!$C$2,(1-3.142*(E346/(2*(E346+1)))^2)*(R346-(1-AG346*V346/(Z346+AG346*BG346*(W346-Z346)))*U346-(AN346+BF346+AM346)/(3.142*(Z346+AG346*BG346*(W346-Z346)))*(2/E346)^2)*100,(AW346*(BV346-BW346)*100)),"")</f>
        <v/>
      </c>
      <c r="BM346" s="193" t="str">
        <f>IF(OR(BO346=リスト!$B$3,BO346=リスト!$B$5),"",AU346)</f>
        <v/>
      </c>
      <c r="BN346" s="196" t="str">
        <f>IF(OR(BO346=リスト!$B$3,BO346=リスト!$B$5),"",AF346)</f>
        <v/>
      </c>
      <c r="BO346" s="193" t="str">
        <f t="shared" si="267"/>
        <v/>
      </c>
      <c r="BP346" s="193" t="str">
        <f>IF(OR(BO346=リスト!$B$3,BO346=リスト!$B$5,BO346=""),"",IF(許容浮上量+1&lt;=BK346,リスト!$F$2,リスト!$F$3))</f>
        <v/>
      </c>
      <c r="BQ346" s="202" t="str">
        <f>IF(OR(BO346=リスト!$B$3,BO346=リスト!$B$5,BO346=""),"",20)</f>
        <v/>
      </c>
      <c r="BR346" s="195" t="str">
        <f t="shared" si="268"/>
        <v/>
      </c>
      <c r="BS346" s="195" t="str">
        <f t="shared" si="269"/>
        <v/>
      </c>
      <c r="BT346" s="198" t="str">
        <f t="shared" si="270"/>
        <v/>
      </c>
      <c r="BU346" s="198" t="str">
        <f t="shared" si="271"/>
        <v/>
      </c>
      <c r="BV346" s="198" t="str">
        <f t="shared" si="241"/>
        <v/>
      </c>
      <c r="BW346" s="198" t="str">
        <f t="shared" si="242"/>
        <v/>
      </c>
      <c r="BX346" s="205" t="str">
        <f t="shared" si="243"/>
        <v/>
      </c>
      <c r="BY346" s="206" t="str">
        <f>IFERROR(IF(CC346=リスト!$C$2,(CH346-BZ346/(100*CG346))/CI346*CJ346-AN346-AM346,(CH346-BZ346/(100*AW346))/CI346*CJ346-AN346-AM346),"")</f>
        <v/>
      </c>
      <c r="BZ346" s="196" t="str">
        <f>IF(OR(CE346=リスト!$B$3,CE346=リスト!$B$5,CF346=リスト!$F$3,CE346=""),"",許容浮上量)</f>
        <v/>
      </c>
      <c r="CA346" s="198" t="str">
        <f>IF(OR(CE346=リスト!$B$3,CE346=リスト!$B$5,CF346=リスト!$F$3,CE346=""),"",CK346)</f>
        <v/>
      </c>
      <c r="CB346" s="196" t="str">
        <f t="shared" si="272"/>
        <v/>
      </c>
      <c r="CC346" s="193" t="str">
        <f>IF(OR(CE346=リスト!$B$3,CE346=リスト!$B$5,CF346=リスト!$F$3,CE346=""),"",BM346)</f>
        <v/>
      </c>
      <c r="CD346" s="196" t="str">
        <f>IF(OR(CE346=リスト!$B$3,CE346=リスト!$B$5,CF346=リスト!$F$3,CE346=""),"",AH346)</f>
        <v/>
      </c>
      <c r="CE346" s="193" t="str">
        <f t="shared" si="181"/>
        <v/>
      </c>
      <c r="CF346" s="193" t="str">
        <f t="shared" si="182"/>
        <v/>
      </c>
      <c r="CG346" s="198" t="str">
        <f t="shared" si="273"/>
        <v/>
      </c>
      <c r="CH346" s="198" t="str">
        <f t="shared" si="274"/>
        <v/>
      </c>
      <c r="CI346" s="198" t="str">
        <f t="shared" si="275"/>
        <v/>
      </c>
      <c r="CJ346" s="198" t="str">
        <f t="shared" si="244"/>
        <v/>
      </c>
      <c r="CK346" s="205" t="str">
        <f t="shared" si="276"/>
        <v/>
      </c>
      <c r="CL346" s="204" t="str">
        <f>IF(AND(CE346=リスト!$B$4,CF346=リスト!$F$2),リスト!$B$3,CE346)</f>
        <v/>
      </c>
      <c r="CM346" s="193" t="str">
        <f>IF(CL346=リスト!$B$3,"",IF(CL346=リスト!$B$5,"("&amp;リスト!$F$3&amp;")",CF346))</f>
        <v/>
      </c>
      <c r="CN346" s="196" t="str">
        <f>IF(CL346=リスト!$B$3,"",AF346)</f>
        <v/>
      </c>
      <c r="CO346" s="196" t="str">
        <f>IF(OR(CL346=リスト!$B$3,CL346=リスト!$B$5,CL346=リスト!$B$4),"",CD346)</f>
        <v/>
      </c>
      <c r="CP346" s="196" t="str">
        <f>IF(OR(CL346=リスト!$B$3,CL346=リスト!$B$5),"",IF(CB346&lt;40,40,CB346))</f>
        <v/>
      </c>
      <c r="CQ346" s="203" t="str">
        <f>IF(CL346=リスト!$B$5,リスト!$G$2,"")</f>
        <v/>
      </c>
    </row>
    <row r="347" spans="2:95" ht="26.25" customHeight="1">
      <c r="B347" s="257">
        <v>284</v>
      </c>
      <c r="C347" s="258"/>
      <c r="D347" s="259"/>
      <c r="E347" s="260"/>
      <c r="F347" s="260"/>
      <c r="G347" s="247" t="str">
        <f>IF(AE347=リスト!$C$2,"－",IF(AE347=リスト!$C$3,1.05,""))</f>
        <v/>
      </c>
      <c r="H347" s="260"/>
      <c r="I347" s="260"/>
      <c r="J347" s="260"/>
      <c r="K347" s="260"/>
      <c r="L347" s="260"/>
      <c r="M347" s="260"/>
      <c r="N347" s="260"/>
      <c r="O347" s="260"/>
      <c r="P347" s="260"/>
      <c r="Q347" s="260"/>
      <c r="R347" s="261">
        <f t="shared" si="245"/>
        <v>0</v>
      </c>
      <c r="S347" s="262" t="str">
        <f t="shared" si="246"/>
        <v/>
      </c>
      <c r="T347" s="262"/>
      <c r="U347" s="262"/>
      <c r="V347" s="259" t="str">
        <f t="shared" si="247"/>
        <v/>
      </c>
      <c r="W347" s="259" t="str">
        <f t="shared" si="248"/>
        <v/>
      </c>
      <c r="X347" s="259" t="str">
        <f t="shared" si="249"/>
        <v/>
      </c>
      <c r="Y347" s="259" t="str">
        <f t="shared" si="250"/>
        <v/>
      </c>
      <c r="Z347" s="249" t="str">
        <f t="shared" si="251"/>
        <v/>
      </c>
      <c r="AA347" s="250" t="str">
        <f t="shared" si="252"/>
        <v/>
      </c>
      <c r="AB347" s="250" t="str">
        <f t="shared" si="253"/>
        <v/>
      </c>
      <c r="AC347" s="251" t="str">
        <f t="shared" si="254"/>
        <v/>
      </c>
      <c r="AD347" s="252" t="str">
        <f>IF(OR(C347="",D347=""),"",IF(OR(10&lt;=S347,2.2&lt;F347),リスト!$B$3,IF(OR(D347=リスト!$A$2,F347&lt;0.9,S347&lt;=1.5),リスト!$B$4,リスト!$B$2)))</f>
        <v/>
      </c>
      <c r="AE347" s="263" t="str">
        <f>IF(OR(C347="",AD347=""),"",IF(N347="",リスト!$C$2,リスト!$C$3))</f>
        <v/>
      </c>
      <c r="AF347" s="254" t="str">
        <f>IF(OR(C347="",AD347=""),"",IF(D347&lt;=リスト!$A$5,リスト!$D$2,IF(D347=リスト!$A$6,リスト!$D$3,IF(D347=リスト!$A$7,リスト!$D$4,""))))</f>
        <v/>
      </c>
      <c r="AG347" s="255" t="str" cm="1">
        <f t="array" ref="AG347">IFERROR(INDEX(加味率リスト!$A$2:$J$25,MATCH(D347&amp;AF347,加味率リスト!$A$2:$A$25&amp;加味率リスト!$B$2:$B$25,0),10),"")</f>
        <v/>
      </c>
      <c r="AH347" s="264" t="str">
        <f>IF(S347="","",IF(S347&lt;3,リスト!$E$3,IF(S347&lt;5,リスト!$E$4,IF(S347&lt;7,リスト!$E$5,リスト!$E$6))))</f>
        <v/>
      </c>
      <c r="AI347" s="192" t="str">
        <f t="shared" si="178"/>
        <v/>
      </c>
      <c r="AJ347" s="193" t="str">
        <f t="shared" si="179"/>
        <v/>
      </c>
      <c r="AK347" s="141" t="str">
        <f t="shared" si="180"/>
        <v/>
      </c>
      <c r="AL347" s="194" t="str">
        <f>IFERROR(IF(AD347="","",IF(AE347=リスト!$C$2,"－",ROUND((3.142/4*E347^2*(N347+K347+J347+I347+H347)-3.142/4*(0.82^2*H347+(0.82^2+G347^2)/2*J347+G347^2*K347+(G347^2+E347^2)/2*N347))*(U347*V347+(R347-U347)*W347)/R347,2))),"")</f>
        <v/>
      </c>
      <c r="AM347" s="195" t="str">
        <f>IFERROR(IF(AD347="","",IF(AE347=リスト!$C$2,T347,T347+AL347)),"")</f>
        <v/>
      </c>
      <c r="AN347" s="195" t="str">
        <f>IFERROR(IF(AD347="","",IF(AE347=リスト!$C$2,3.142*E347*U347*AA347*V347*U347/2*TAN(X347/180*3.142),3.142*G347*U347*AA347*V347*U347/2*TAN(X347/180*3.142))),"")</f>
        <v/>
      </c>
      <c r="AO347" s="196" t="str">
        <f t="shared" si="255"/>
        <v/>
      </c>
      <c r="AP347" s="196" t="str">
        <f>IFERROR(IF(AE347=リスト!$C$2,(1-3.142*(E347/((E347+1)*2))^2)*(R347-(1-V347/(Z347+AC347*(W347-Z347)))*U347-(AN347+AM347)/(3.142*(Z347+AC347*(W347-Z347)))*(2/E347)^2)*100,AW347*(AX347-AY347)*100),"")</f>
        <v/>
      </c>
      <c r="AQ347" s="197" t="str">
        <f t="shared" si="256"/>
        <v/>
      </c>
      <c r="AR347" s="195" t="str">
        <f t="shared" si="257"/>
        <v/>
      </c>
      <c r="AS347" s="195" t="str">
        <f t="shared" si="258"/>
        <v/>
      </c>
      <c r="AT347" s="195" t="str">
        <f t="shared" si="259"/>
        <v/>
      </c>
      <c r="AU347" s="193" t="str">
        <f t="shared" si="260"/>
        <v/>
      </c>
      <c r="AV347" s="193" t="str">
        <f>IF(OR(AD347=リスト!$B$3,AD347=リスト!$B$5,許容浮上量&lt;AP347),AD347,リスト!$B$5)</f>
        <v/>
      </c>
      <c r="AW347" s="198" t="str">
        <f t="shared" si="261"/>
        <v/>
      </c>
      <c r="AX347" s="199" t="str">
        <f t="shared" si="262"/>
        <v/>
      </c>
      <c r="AY347" s="205" t="str">
        <f t="shared" si="263"/>
        <v/>
      </c>
      <c r="AZ347" s="204" t="str">
        <f>IF(OR(BO347=リスト!$B$3,BO347=リスト!$B$5,BO347=""),"","10^-2")</f>
        <v/>
      </c>
      <c r="BA347" s="200" t="str">
        <f>IF(OR(BO347=リスト!$B$3,BO347=リスト!$B$5,BO347=""),"",2)</f>
        <v/>
      </c>
      <c r="BB347" s="195" t="str">
        <f>IFERROR(IF(OR(BO347=リスト!$B$3,BO347=リスト!$B$5,BO347=""),"",V347*U347+(R347-U347)/2*(W347-Z347)),"")</f>
        <v/>
      </c>
      <c r="BC347" s="195" t="str">
        <f>IF(OR(BO347=リスト!$B$3,BO347=リスト!$B$5,BO347=""),"",40)</f>
        <v/>
      </c>
      <c r="BD347" s="195" t="str">
        <f t="shared" si="264"/>
        <v/>
      </c>
      <c r="BE347" s="195" t="str">
        <f t="shared" si="265"/>
        <v/>
      </c>
      <c r="BF347" s="195" t="str">
        <f t="shared" si="266"/>
        <v/>
      </c>
      <c r="BG347" s="195" t="str">
        <f>IF(OR(BO347=リスト!$B$3,BO347=リスト!$B$5,BO347=""),"",0.6)</f>
        <v/>
      </c>
      <c r="BH347" s="201" t="str">
        <f>IF(OR(BO347=リスト!$B$3,BO347=リスト!$B$5,BO347=""),"",AG347)</f>
        <v/>
      </c>
      <c r="BI347" s="195" t="str">
        <f>IF(OR(BO347=リスト!$B$3,BO347=リスト!$B$5,BO347=""),"",AM347)</f>
        <v/>
      </c>
      <c r="BJ347" s="195" t="str">
        <f>IF(OR(BO347=リスト!$B$3,BO347=リスト!$B$5,BO347=""),"",AN347)</f>
        <v/>
      </c>
      <c r="BK347" s="202" t="str">
        <f>IFERROR(IF(BM347=リスト!$C$2,(1-3.142*(E347/(2*(E347+1)))^2)*(R347-(1-AG347*V347/(Z347+AG347*BG347*(W347-Z347)))*U347-(AN347+AM347)/(3.142*(Z347+AG347*BG347*(W347-Z347)))*(2/E347)^2)*100,(AW347*(BV347-BX347)*100)),"")</f>
        <v/>
      </c>
      <c r="BL347" s="202" t="str">
        <f>IFERROR(IF(BM347=リスト!$C$2,(1-3.142*(E347/(2*(E347+1)))^2)*(R347-(1-AG347*V347/(Z347+AG347*BG347*(W347-Z347)))*U347-(AN347+BF347+AM347)/(3.142*(Z347+AG347*BG347*(W347-Z347)))*(2/E347)^2)*100,(AW347*(BV347-BW347)*100)),"")</f>
        <v/>
      </c>
      <c r="BM347" s="193" t="str">
        <f>IF(OR(BO347=リスト!$B$3,BO347=リスト!$B$5),"",AU347)</f>
        <v/>
      </c>
      <c r="BN347" s="196" t="str">
        <f>IF(OR(BO347=リスト!$B$3,BO347=リスト!$B$5),"",AF347)</f>
        <v/>
      </c>
      <c r="BO347" s="193" t="str">
        <f t="shared" si="267"/>
        <v/>
      </c>
      <c r="BP347" s="193" t="str">
        <f>IF(OR(BO347=リスト!$B$3,BO347=リスト!$B$5,BO347=""),"",IF(許容浮上量+1&lt;=BK347,リスト!$F$2,リスト!$F$3))</f>
        <v/>
      </c>
      <c r="BQ347" s="202" t="str">
        <f>IF(OR(BO347=リスト!$B$3,BO347=リスト!$B$5,BO347=""),"",20)</f>
        <v/>
      </c>
      <c r="BR347" s="195" t="str">
        <f t="shared" si="268"/>
        <v/>
      </c>
      <c r="BS347" s="195" t="str">
        <f t="shared" si="269"/>
        <v/>
      </c>
      <c r="BT347" s="198" t="str">
        <f t="shared" si="270"/>
        <v/>
      </c>
      <c r="BU347" s="198" t="str">
        <f t="shared" si="271"/>
        <v/>
      </c>
      <c r="BV347" s="198" t="str">
        <f t="shared" si="241"/>
        <v/>
      </c>
      <c r="BW347" s="198" t="str">
        <f t="shared" si="242"/>
        <v/>
      </c>
      <c r="BX347" s="205" t="str">
        <f t="shared" si="243"/>
        <v/>
      </c>
      <c r="BY347" s="206" t="str">
        <f>IFERROR(IF(CC347=リスト!$C$2,(CH347-BZ347/(100*CG347))/CI347*CJ347-AN347-AM347,(CH347-BZ347/(100*AW347))/CI347*CJ347-AN347-AM347),"")</f>
        <v/>
      </c>
      <c r="BZ347" s="196" t="str">
        <f>IF(OR(CE347=リスト!$B$3,CE347=リスト!$B$5,CF347=リスト!$F$3,CE347=""),"",許容浮上量)</f>
        <v/>
      </c>
      <c r="CA347" s="198" t="str">
        <f>IF(OR(CE347=リスト!$B$3,CE347=リスト!$B$5,CF347=リスト!$F$3,CE347=""),"",CK347)</f>
        <v/>
      </c>
      <c r="CB347" s="196" t="str">
        <f t="shared" si="272"/>
        <v/>
      </c>
      <c r="CC347" s="193" t="str">
        <f>IF(OR(CE347=リスト!$B$3,CE347=リスト!$B$5,CF347=リスト!$F$3,CE347=""),"",BM347)</f>
        <v/>
      </c>
      <c r="CD347" s="196" t="str">
        <f>IF(OR(CE347=リスト!$B$3,CE347=リスト!$B$5,CF347=リスト!$F$3,CE347=""),"",AH347)</f>
        <v/>
      </c>
      <c r="CE347" s="193" t="str">
        <f t="shared" si="181"/>
        <v/>
      </c>
      <c r="CF347" s="193" t="str">
        <f t="shared" si="182"/>
        <v/>
      </c>
      <c r="CG347" s="198" t="str">
        <f t="shared" si="273"/>
        <v/>
      </c>
      <c r="CH347" s="198" t="str">
        <f t="shared" si="274"/>
        <v/>
      </c>
      <c r="CI347" s="198" t="str">
        <f t="shared" si="275"/>
        <v/>
      </c>
      <c r="CJ347" s="198" t="str">
        <f t="shared" si="244"/>
        <v/>
      </c>
      <c r="CK347" s="205" t="str">
        <f t="shared" si="276"/>
        <v/>
      </c>
      <c r="CL347" s="204" t="str">
        <f>IF(AND(CE347=リスト!$B$4,CF347=リスト!$F$2),リスト!$B$3,CE347)</f>
        <v/>
      </c>
      <c r="CM347" s="193" t="str">
        <f>IF(CL347=リスト!$B$3,"",IF(CL347=リスト!$B$5,"("&amp;リスト!$F$3&amp;")",CF347))</f>
        <v/>
      </c>
      <c r="CN347" s="196" t="str">
        <f>IF(CL347=リスト!$B$3,"",AF347)</f>
        <v/>
      </c>
      <c r="CO347" s="196" t="str">
        <f>IF(OR(CL347=リスト!$B$3,CL347=リスト!$B$5,CL347=リスト!$B$4),"",CD347)</f>
        <v/>
      </c>
      <c r="CP347" s="196" t="str">
        <f>IF(OR(CL347=リスト!$B$3,CL347=リスト!$B$5),"",IF(CB347&lt;40,40,CB347))</f>
        <v/>
      </c>
      <c r="CQ347" s="203" t="str">
        <f>IF(CL347=リスト!$B$5,リスト!$G$2,"")</f>
        <v/>
      </c>
    </row>
    <row r="348" spans="2:95" ht="26.25" customHeight="1">
      <c r="B348" s="243">
        <v>285</v>
      </c>
      <c r="C348" s="244"/>
      <c r="D348" s="245"/>
      <c r="E348" s="246"/>
      <c r="F348" s="246"/>
      <c r="G348" s="247" t="str">
        <f>IF(AE348=リスト!$C$2,"－",IF(AE348=リスト!$C$3,1.05,""))</f>
        <v/>
      </c>
      <c r="H348" s="246"/>
      <c r="I348" s="246"/>
      <c r="J348" s="246"/>
      <c r="K348" s="246"/>
      <c r="L348" s="246"/>
      <c r="M348" s="246"/>
      <c r="N348" s="246"/>
      <c r="O348" s="246"/>
      <c r="P348" s="246"/>
      <c r="Q348" s="246"/>
      <c r="R348" s="248">
        <f t="shared" si="245"/>
        <v>0</v>
      </c>
      <c r="S348" s="247" t="str">
        <f t="shared" si="246"/>
        <v/>
      </c>
      <c r="T348" s="247"/>
      <c r="U348" s="247"/>
      <c r="V348" s="245" t="str">
        <f t="shared" si="247"/>
        <v/>
      </c>
      <c r="W348" s="245" t="str">
        <f t="shared" si="248"/>
        <v/>
      </c>
      <c r="X348" s="245" t="str">
        <f t="shared" si="249"/>
        <v/>
      </c>
      <c r="Y348" s="245" t="str">
        <f t="shared" si="250"/>
        <v/>
      </c>
      <c r="Z348" s="249" t="str">
        <f t="shared" si="251"/>
        <v/>
      </c>
      <c r="AA348" s="250" t="str">
        <f t="shared" si="252"/>
        <v/>
      </c>
      <c r="AB348" s="250" t="str">
        <f t="shared" si="253"/>
        <v/>
      </c>
      <c r="AC348" s="251" t="str">
        <f t="shared" si="254"/>
        <v/>
      </c>
      <c r="AD348" s="252" t="str">
        <f>IF(OR(C348="",D348=""),"",IF(OR(10&lt;=S348,2.2&lt;F348),リスト!$B$3,IF(OR(D348=リスト!$A$2,F348&lt;0.9,S348&lt;=1.5),リスト!$B$4,リスト!$B$2)))</f>
        <v/>
      </c>
      <c r="AE348" s="253" t="str">
        <f>IF(OR(C348="",AD348=""),"",IF(N348="",リスト!$C$2,リスト!$C$3))</f>
        <v/>
      </c>
      <c r="AF348" s="254" t="str">
        <f>IF(OR(C348="",AD348=""),"",IF(D348&lt;=リスト!$A$5,リスト!$D$2,IF(D348=リスト!$A$6,リスト!$D$3,IF(D348=リスト!$A$7,リスト!$D$4,""))))</f>
        <v/>
      </c>
      <c r="AG348" s="255" t="str" cm="1">
        <f t="array" ref="AG348">IFERROR(INDEX(加味率リスト!$A$2:$J$25,MATCH(D348&amp;AF348,加味率リスト!$A$2:$A$25&amp;加味率リスト!$B$2:$B$25,0),10),"")</f>
        <v/>
      </c>
      <c r="AH348" s="256" t="str">
        <f>IF(S348="","",IF(S348&lt;3,リスト!$E$3,IF(S348&lt;5,リスト!$E$4,IF(S348&lt;7,リスト!$E$5,リスト!$E$6))))</f>
        <v/>
      </c>
      <c r="AI348" s="192" t="str">
        <f t="shared" si="178"/>
        <v/>
      </c>
      <c r="AJ348" s="193" t="str">
        <f t="shared" si="179"/>
        <v/>
      </c>
      <c r="AK348" s="141" t="str">
        <f t="shared" si="180"/>
        <v/>
      </c>
      <c r="AL348" s="194" t="str">
        <f>IFERROR(IF(AD348="","",IF(AE348=リスト!$C$2,"－",ROUND((3.142/4*E348^2*(N348+K348+J348+I348+H348)-3.142/4*(0.82^2*H348+(0.82^2+G348^2)/2*J348+G348^2*K348+(G348^2+E348^2)/2*N348))*(U348*V348+(R348-U348)*W348)/R348,2))),"")</f>
        <v/>
      </c>
      <c r="AM348" s="195" t="str">
        <f>IFERROR(IF(AD348="","",IF(AE348=リスト!$C$2,T348,T348+AL348)),"")</f>
        <v/>
      </c>
      <c r="AN348" s="195" t="str">
        <f>IFERROR(IF(AD348="","",IF(AE348=リスト!$C$2,3.142*E348*U348*AA348*V348*U348/2*TAN(X348/180*3.142),3.142*G348*U348*AA348*V348*U348/2*TAN(X348/180*3.142))),"")</f>
        <v/>
      </c>
      <c r="AO348" s="196" t="str">
        <f t="shared" si="255"/>
        <v/>
      </c>
      <c r="AP348" s="196" t="str">
        <f>IFERROR(IF(AE348=リスト!$C$2,(1-3.142*(E348/((E348+1)*2))^2)*(R348-(1-V348/(Z348+AC348*(W348-Z348)))*U348-(AN348+AM348)/(3.142*(Z348+AC348*(W348-Z348)))*(2/E348)^2)*100,AW348*(AX348-AY348)*100),"")</f>
        <v/>
      </c>
      <c r="AQ348" s="197" t="str">
        <f t="shared" si="256"/>
        <v/>
      </c>
      <c r="AR348" s="195" t="str">
        <f t="shared" si="257"/>
        <v/>
      </c>
      <c r="AS348" s="195" t="str">
        <f t="shared" si="258"/>
        <v/>
      </c>
      <c r="AT348" s="195" t="str">
        <f t="shared" si="259"/>
        <v/>
      </c>
      <c r="AU348" s="193" t="str">
        <f t="shared" si="260"/>
        <v/>
      </c>
      <c r="AV348" s="193" t="str">
        <f>IF(OR(AD348=リスト!$B$3,AD348=リスト!$B$5,許容浮上量&lt;AP348),AD348,リスト!$B$5)</f>
        <v/>
      </c>
      <c r="AW348" s="198" t="str">
        <f t="shared" si="261"/>
        <v/>
      </c>
      <c r="AX348" s="199" t="str">
        <f t="shared" si="262"/>
        <v/>
      </c>
      <c r="AY348" s="205" t="str">
        <f t="shared" si="263"/>
        <v/>
      </c>
      <c r="AZ348" s="204" t="str">
        <f>IF(OR(BO348=リスト!$B$3,BO348=リスト!$B$5,BO348=""),"","10^-2")</f>
        <v/>
      </c>
      <c r="BA348" s="200" t="str">
        <f>IF(OR(BO348=リスト!$B$3,BO348=リスト!$B$5,BO348=""),"",2)</f>
        <v/>
      </c>
      <c r="BB348" s="195" t="str">
        <f>IFERROR(IF(OR(BO348=リスト!$B$3,BO348=リスト!$B$5,BO348=""),"",V348*U348+(R348-U348)/2*(W348-Z348)),"")</f>
        <v/>
      </c>
      <c r="BC348" s="195" t="str">
        <f>IF(OR(BO348=リスト!$B$3,BO348=リスト!$B$5,BO348=""),"",40)</f>
        <v/>
      </c>
      <c r="BD348" s="195" t="str">
        <f t="shared" si="264"/>
        <v/>
      </c>
      <c r="BE348" s="195" t="str">
        <f t="shared" si="265"/>
        <v/>
      </c>
      <c r="BF348" s="195" t="str">
        <f t="shared" si="266"/>
        <v/>
      </c>
      <c r="BG348" s="195" t="str">
        <f>IF(OR(BO348=リスト!$B$3,BO348=リスト!$B$5,BO348=""),"",0.6)</f>
        <v/>
      </c>
      <c r="BH348" s="201" t="str">
        <f>IF(OR(BO348=リスト!$B$3,BO348=リスト!$B$5,BO348=""),"",AG348)</f>
        <v/>
      </c>
      <c r="BI348" s="195" t="str">
        <f>IF(OR(BO348=リスト!$B$3,BO348=リスト!$B$5,BO348=""),"",AM348)</f>
        <v/>
      </c>
      <c r="BJ348" s="195" t="str">
        <f>IF(OR(BO348=リスト!$B$3,BO348=リスト!$B$5,BO348=""),"",AN348)</f>
        <v/>
      </c>
      <c r="BK348" s="202" t="str">
        <f>IFERROR(IF(BM348=リスト!$C$2,(1-3.142*(E348/(2*(E348+1)))^2)*(R348-(1-AG348*V348/(Z348+AG348*BG348*(W348-Z348)))*U348-(AN348+AM348)/(3.142*(Z348+AG348*BG348*(W348-Z348)))*(2/E348)^2)*100,(AW348*(BV348-BX348)*100)),"")</f>
        <v/>
      </c>
      <c r="BL348" s="202" t="str">
        <f>IFERROR(IF(BM348=リスト!$C$2,(1-3.142*(E348/(2*(E348+1)))^2)*(R348-(1-AG348*V348/(Z348+AG348*BG348*(W348-Z348)))*U348-(AN348+BF348+AM348)/(3.142*(Z348+AG348*BG348*(W348-Z348)))*(2/E348)^2)*100,(AW348*(BV348-BW348)*100)),"")</f>
        <v/>
      </c>
      <c r="BM348" s="193" t="str">
        <f>IF(OR(BO348=リスト!$B$3,BO348=リスト!$B$5),"",AU348)</f>
        <v/>
      </c>
      <c r="BN348" s="196" t="str">
        <f>IF(OR(BO348=リスト!$B$3,BO348=リスト!$B$5),"",AF348)</f>
        <v/>
      </c>
      <c r="BO348" s="193" t="str">
        <f t="shared" si="267"/>
        <v/>
      </c>
      <c r="BP348" s="193" t="str">
        <f>IF(OR(BO348=リスト!$B$3,BO348=リスト!$B$5,BO348=""),"",IF(許容浮上量+1&lt;=BK348,リスト!$F$2,リスト!$F$3))</f>
        <v/>
      </c>
      <c r="BQ348" s="202" t="str">
        <f>IF(OR(BO348=リスト!$B$3,BO348=リスト!$B$5,BO348=""),"",20)</f>
        <v/>
      </c>
      <c r="BR348" s="195" t="str">
        <f t="shared" si="268"/>
        <v/>
      </c>
      <c r="BS348" s="195" t="str">
        <f t="shared" si="269"/>
        <v/>
      </c>
      <c r="BT348" s="198" t="str">
        <f t="shared" si="270"/>
        <v/>
      </c>
      <c r="BU348" s="198" t="str">
        <f t="shared" si="271"/>
        <v/>
      </c>
      <c r="BV348" s="198" t="str">
        <f t="shared" si="241"/>
        <v/>
      </c>
      <c r="BW348" s="198" t="str">
        <f t="shared" si="242"/>
        <v/>
      </c>
      <c r="BX348" s="205" t="str">
        <f t="shared" si="243"/>
        <v/>
      </c>
      <c r="BY348" s="206" t="str">
        <f>IFERROR(IF(CC348=リスト!$C$2,(CH348-BZ348/(100*CG348))/CI348*CJ348-AN348-AM348,(CH348-BZ348/(100*AW348))/CI348*CJ348-AN348-AM348),"")</f>
        <v/>
      </c>
      <c r="BZ348" s="196" t="str">
        <f>IF(OR(CE348=リスト!$B$3,CE348=リスト!$B$5,CF348=リスト!$F$3,CE348=""),"",許容浮上量)</f>
        <v/>
      </c>
      <c r="CA348" s="198" t="str">
        <f>IF(OR(CE348=リスト!$B$3,CE348=リスト!$B$5,CF348=リスト!$F$3,CE348=""),"",CK348)</f>
        <v/>
      </c>
      <c r="CB348" s="196" t="str">
        <f t="shared" si="272"/>
        <v/>
      </c>
      <c r="CC348" s="193" t="str">
        <f>IF(OR(CE348=リスト!$B$3,CE348=リスト!$B$5,CF348=リスト!$F$3,CE348=""),"",BM348)</f>
        <v/>
      </c>
      <c r="CD348" s="196" t="str">
        <f>IF(OR(CE348=リスト!$B$3,CE348=リスト!$B$5,CF348=リスト!$F$3,CE348=""),"",AH348)</f>
        <v/>
      </c>
      <c r="CE348" s="193" t="str">
        <f t="shared" si="181"/>
        <v/>
      </c>
      <c r="CF348" s="193" t="str">
        <f t="shared" si="182"/>
        <v/>
      </c>
      <c r="CG348" s="198" t="str">
        <f t="shared" si="273"/>
        <v/>
      </c>
      <c r="CH348" s="198" t="str">
        <f t="shared" si="274"/>
        <v/>
      </c>
      <c r="CI348" s="198" t="str">
        <f t="shared" si="275"/>
        <v/>
      </c>
      <c r="CJ348" s="198" t="str">
        <f t="shared" si="244"/>
        <v/>
      </c>
      <c r="CK348" s="205" t="str">
        <f t="shared" si="276"/>
        <v/>
      </c>
      <c r="CL348" s="204" t="str">
        <f>IF(AND(CE348=リスト!$B$4,CF348=リスト!$F$2),リスト!$B$3,CE348)</f>
        <v/>
      </c>
      <c r="CM348" s="193" t="str">
        <f>IF(CL348=リスト!$B$3,"",IF(CL348=リスト!$B$5,"("&amp;リスト!$F$3&amp;")",CF348))</f>
        <v/>
      </c>
      <c r="CN348" s="196" t="str">
        <f>IF(CL348=リスト!$B$3,"",AF348)</f>
        <v/>
      </c>
      <c r="CO348" s="196" t="str">
        <f>IF(OR(CL348=リスト!$B$3,CL348=リスト!$B$5,CL348=リスト!$B$4),"",CD348)</f>
        <v/>
      </c>
      <c r="CP348" s="196" t="str">
        <f>IF(OR(CL348=リスト!$B$3,CL348=リスト!$B$5),"",IF(CB348&lt;40,40,CB348))</f>
        <v/>
      </c>
      <c r="CQ348" s="203" t="str">
        <f>IF(CL348=リスト!$B$5,リスト!$G$2,"")</f>
        <v/>
      </c>
    </row>
    <row r="349" spans="2:95" ht="26.25" customHeight="1">
      <c r="B349" s="257">
        <v>286</v>
      </c>
      <c r="C349" s="258"/>
      <c r="D349" s="259"/>
      <c r="E349" s="260"/>
      <c r="F349" s="260"/>
      <c r="G349" s="247" t="str">
        <f>IF(AE349=リスト!$C$2,"－",IF(AE349=リスト!$C$3,1.05,""))</f>
        <v/>
      </c>
      <c r="H349" s="260"/>
      <c r="I349" s="260"/>
      <c r="J349" s="260"/>
      <c r="K349" s="260"/>
      <c r="L349" s="260"/>
      <c r="M349" s="260"/>
      <c r="N349" s="260"/>
      <c r="O349" s="260"/>
      <c r="P349" s="260"/>
      <c r="Q349" s="260"/>
      <c r="R349" s="261">
        <f t="shared" si="245"/>
        <v>0</v>
      </c>
      <c r="S349" s="262" t="str">
        <f t="shared" si="246"/>
        <v/>
      </c>
      <c r="T349" s="262"/>
      <c r="U349" s="262"/>
      <c r="V349" s="259" t="str">
        <f t="shared" si="247"/>
        <v/>
      </c>
      <c r="W349" s="259" t="str">
        <f t="shared" si="248"/>
        <v/>
      </c>
      <c r="X349" s="259" t="str">
        <f t="shared" si="249"/>
        <v/>
      </c>
      <c r="Y349" s="259" t="str">
        <f t="shared" si="250"/>
        <v/>
      </c>
      <c r="Z349" s="249" t="str">
        <f t="shared" si="251"/>
        <v/>
      </c>
      <c r="AA349" s="250" t="str">
        <f t="shared" si="252"/>
        <v/>
      </c>
      <c r="AB349" s="250" t="str">
        <f t="shared" si="253"/>
        <v/>
      </c>
      <c r="AC349" s="251" t="str">
        <f t="shared" si="254"/>
        <v/>
      </c>
      <c r="AD349" s="252" t="str">
        <f>IF(OR(C349="",D349=""),"",IF(OR(10&lt;=S349,2.2&lt;F349),リスト!$B$3,IF(OR(D349=リスト!$A$2,F349&lt;0.9,S349&lt;=1.5),リスト!$B$4,リスト!$B$2)))</f>
        <v/>
      </c>
      <c r="AE349" s="263" t="str">
        <f>IF(OR(C349="",AD349=""),"",IF(N349="",リスト!$C$2,リスト!$C$3))</f>
        <v/>
      </c>
      <c r="AF349" s="254" t="str">
        <f>IF(OR(C349="",AD349=""),"",IF(D349&lt;=リスト!$A$5,リスト!$D$2,IF(D349=リスト!$A$6,リスト!$D$3,IF(D349=リスト!$A$7,リスト!$D$4,""))))</f>
        <v/>
      </c>
      <c r="AG349" s="255" t="str" cm="1">
        <f t="array" ref="AG349">IFERROR(INDEX(加味率リスト!$A$2:$J$25,MATCH(D349&amp;AF349,加味率リスト!$A$2:$A$25&amp;加味率リスト!$B$2:$B$25,0),10),"")</f>
        <v/>
      </c>
      <c r="AH349" s="264" t="str">
        <f>IF(S349="","",IF(S349&lt;3,リスト!$E$3,IF(S349&lt;5,リスト!$E$4,IF(S349&lt;7,リスト!$E$5,リスト!$E$6))))</f>
        <v/>
      </c>
      <c r="AI349" s="192" t="str">
        <f t="shared" si="178"/>
        <v/>
      </c>
      <c r="AJ349" s="193" t="str">
        <f t="shared" si="179"/>
        <v/>
      </c>
      <c r="AK349" s="141" t="str">
        <f t="shared" si="180"/>
        <v/>
      </c>
      <c r="AL349" s="194" t="str">
        <f>IFERROR(IF(AD349="","",IF(AE349=リスト!$C$2,"－",ROUND((3.142/4*E349^2*(N349+K349+J349+I349+H349)-3.142/4*(0.82^2*H349+(0.82^2+G349^2)/2*J349+G349^2*K349+(G349^2+E349^2)/2*N349))*(U349*V349+(R349-U349)*W349)/R349,2))),"")</f>
        <v/>
      </c>
      <c r="AM349" s="195" t="str">
        <f>IFERROR(IF(AD349="","",IF(AE349=リスト!$C$2,T349,T349+AL349)),"")</f>
        <v/>
      </c>
      <c r="AN349" s="195" t="str">
        <f>IFERROR(IF(AD349="","",IF(AE349=リスト!$C$2,3.142*E349*U349*AA349*V349*U349/2*TAN(X349/180*3.142),3.142*G349*U349*AA349*V349*U349/2*TAN(X349/180*3.142))),"")</f>
        <v/>
      </c>
      <c r="AO349" s="196" t="str">
        <f t="shared" si="255"/>
        <v/>
      </c>
      <c r="AP349" s="196" t="str">
        <f>IFERROR(IF(AE349=リスト!$C$2,(1-3.142*(E349/((E349+1)*2))^2)*(R349-(1-V349/(Z349+AC349*(W349-Z349)))*U349-(AN349+AM349)/(3.142*(Z349+AC349*(W349-Z349)))*(2/E349)^2)*100,AW349*(AX349-AY349)*100),"")</f>
        <v/>
      </c>
      <c r="AQ349" s="197" t="str">
        <f t="shared" si="256"/>
        <v/>
      </c>
      <c r="AR349" s="195" t="str">
        <f t="shared" si="257"/>
        <v/>
      </c>
      <c r="AS349" s="195" t="str">
        <f t="shared" si="258"/>
        <v/>
      </c>
      <c r="AT349" s="195" t="str">
        <f t="shared" si="259"/>
        <v/>
      </c>
      <c r="AU349" s="193" t="str">
        <f t="shared" si="260"/>
        <v/>
      </c>
      <c r="AV349" s="193" t="str">
        <f>IF(OR(AD349=リスト!$B$3,AD349=リスト!$B$5,許容浮上量&lt;AP349),AD349,リスト!$B$5)</f>
        <v/>
      </c>
      <c r="AW349" s="198" t="str">
        <f t="shared" si="261"/>
        <v/>
      </c>
      <c r="AX349" s="199" t="str">
        <f t="shared" si="262"/>
        <v/>
      </c>
      <c r="AY349" s="205" t="str">
        <f t="shared" si="263"/>
        <v/>
      </c>
      <c r="AZ349" s="204" t="str">
        <f>IF(OR(BO349=リスト!$B$3,BO349=リスト!$B$5,BO349=""),"","10^-2")</f>
        <v/>
      </c>
      <c r="BA349" s="200" t="str">
        <f>IF(OR(BO349=リスト!$B$3,BO349=リスト!$B$5,BO349=""),"",2)</f>
        <v/>
      </c>
      <c r="BB349" s="195" t="str">
        <f>IFERROR(IF(OR(BO349=リスト!$B$3,BO349=リスト!$B$5,BO349=""),"",V349*U349+(R349-U349)/2*(W349-Z349)),"")</f>
        <v/>
      </c>
      <c r="BC349" s="195" t="str">
        <f>IF(OR(BO349=リスト!$B$3,BO349=リスト!$B$5,BO349=""),"",40)</f>
        <v/>
      </c>
      <c r="BD349" s="195" t="str">
        <f t="shared" si="264"/>
        <v/>
      </c>
      <c r="BE349" s="195" t="str">
        <f t="shared" si="265"/>
        <v/>
      </c>
      <c r="BF349" s="195" t="str">
        <f t="shared" si="266"/>
        <v/>
      </c>
      <c r="BG349" s="195" t="str">
        <f>IF(OR(BO349=リスト!$B$3,BO349=リスト!$B$5,BO349=""),"",0.6)</f>
        <v/>
      </c>
      <c r="BH349" s="201" t="str">
        <f>IF(OR(BO349=リスト!$B$3,BO349=リスト!$B$5,BO349=""),"",AG349)</f>
        <v/>
      </c>
      <c r="BI349" s="195" t="str">
        <f>IF(OR(BO349=リスト!$B$3,BO349=リスト!$B$5,BO349=""),"",AM349)</f>
        <v/>
      </c>
      <c r="BJ349" s="195" t="str">
        <f>IF(OR(BO349=リスト!$B$3,BO349=リスト!$B$5,BO349=""),"",AN349)</f>
        <v/>
      </c>
      <c r="BK349" s="202" t="str">
        <f>IFERROR(IF(BM349=リスト!$C$2,(1-3.142*(E349/(2*(E349+1)))^2)*(R349-(1-AG349*V349/(Z349+AG349*BG349*(W349-Z349)))*U349-(AN349+AM349)/(3.142*(Z349+AG349*BG349*(W349-Z349)))*(2/E349)^2)*100,(AW349*(BV349-BX349)*100)),"")</f>
        <v/>
      </c>
      <c r="BL349" s="202" t="str">
        <f>IFERROR(IF(BM349=リスト!$C$2,(1-3.142*(E349/(2*(E349+1)))^2)*(R349-(1-AG349*V349/(Z349+AG349*BG349*(W349-Z349)))*U349-(AN349+BF349+AM349)/(3.142*(Z349+AG349*BG349*(W349-Z349)))*(2/E349)^2)*100,(AW349*(BV349-BW349)*100)),"")</f>
        <v/>
      </c>
      <c r="BM349" s="193" t="str">
        <f>IF(OR(BO349=リスト!$B$3,BO349=リスト!$B$5),"",AU349)</f>
        <v/>
      </c>
      <c r="BN349" s="196" t="str">
        <f>IF(OR(BO349=リスト!$B$3,BO349=リスト!$B$5),"",AF349)</f>
        <v/>
      </c>
      <c r="BO349" s="193" t="str">
        <f t="shared" si="267"/>
        <v/>
      </c>
      <c r="BP349" s="193" t="str">
        <f>IF(OR(BO349=リスト!$B$3,BO349=リスト!$B$5,BO349=""),"",IF(許容浮上量+1&lt;=BK349,リスト!$F$2,リスト!$F$3))</f>
        <v/>
      </c>
      <c r="BQ349" s="202" t="str">
        <f>IF(OR(BO349=リスト!$B$3,BO349=リスト!$B$5,BO349=""),"",20)</f>
        <v/>
      </c>
      <c r="BR349" s="195" t="str">
        <f t="shared" si="268"/>
        <v/>
      </c>
      <c r="BS349" s="195" t="str">
        <f t="shared" si="269"/>
        <v/>
      </c>
      <c r="BT349" s="198" t="str">
        <f t="shared" si="270"/>
        <v/>
      </c>
      <c r="BU349" s="198" t="str">
        <f t="shared" si="271"/>
        <v/>
      </c>
      <c r="BV349" s="198" t="str">
        <f t="shared" si="241"/>
        <v/>
      </c>
      <c r="BW349" s="198" t="str">
        <f t="shared" si="242"/>
        <v/>
      </c>
      <c r="BX349" s="205" t="str">
        <f t="shared" si="243"/>
        <v/>
      </c>
      <c r="BY349" s="206" t="str">
        <f>IFERROR(IF(CC349=リスト!$C$2,(CH349-BZ349/(100*CG349))/CI349*CJ349-AN349-AM349,(CH349-BZ349/(100*AW349))/CI349*CJ349-AN349-AM349),"")</f>
        <v/>
      </c>
      <c r="BZ349" s="196" t="str">
        <f>IF(OR(CE349=リスト!$B$3,CE349=リスト!$B$5,CF349=リスト!$F$3,CE349=""),"",許容浮上量)</f>
        <v/>
      </c>
      <c r="CA349" s="198" t="str">
        <f>IF(OR(CE349=リスト!$B$3,CE349=リスト!$B$5,CF349=リスト!$F$3,CE349=""),"",CK349)</f>
        <v/>
      </c>
      <c r="CB349" s="196" t="str">
        <f t="shared" si="272"/>
        <v/>
      </c>
      <c r="CC349" s="193" t="str">
        <f>IF(OR(CE349=リスト!$B$3,CE349=リスト!$B$5,CF349=リスト!$F$3,CE349=""),"",BM349)</f>
        <v/>
      </c>
      <c r="CD349" s="196" t="str">
        <f>IF(OR(CE349=リスト!$B$3,CE349=リスト!$B$5,CF349=リスト!$F$3,CE349=""),"",AH349)</f>
        <v/>
      </c>
      <c r="CE349" s="193" t="str">
        <f t="shared" si="181"/>
        <v/>
      </c>
      <c r="CF349" s="193" t="str">
        <f t="shared" si="182"/>
        <v/>
      </c>
      <c r="CG349" s="198" t="str">
        <f t="shared" si="273"/>
        <v/>
      </c>
      <c r="CH349" s="198" t="str">
        <f t="shared" si="274"/>
        <v/>
      </c>
      <c r="CI349" s="198" t="str">
        <f t="shared" si="275"/>
        <v/>
      </c>
      <c r="CJ349" s="198" t="str">
        <f t="shared" si="244"/>
        <v/>
      </c>
      <c r="CK349" s="205" t="str">
        <f t="shared" si="276"/>
        <v/>
      </c>
      <c r="CL349" s="204" t="str">
        <f>IF(AND(CE349=リスト!$B$4,CF349=リスト!$F$2),リスト!$B$3,CE349)</f>
        <v/>
      </c>
      <c r="CM349" s="193" t="str">
        <f>IF(CL349=リスト!$B$3,"",IF(CL349=リスト!$B$5,"("&amp;リスト!$F$3&amp;")",CF349))</f>
        <v/>
      </c>
      <c r="CN349" s="196" t="str">
        <f>IF(CL349=リスト!$B$3,"",AF349)</f>
        <v/>
      </c>
      <c r="CO349" s="196" t="str">
        <f>IF(OR(CL349=リスト!$B$3,CL349=リスト!$B$5,CL349=リスト!$B$4),"",CD349)</f>
        <v/>
      </c>
      <c r="CP349" s="196" t="str">
        <f>IF(OR(CL349=リスト!$B$3,CL349=リスト!$B$5),"",IF(CB349&lt;40,40,CB349))</f>
        <v/>
      </c>
      <c r="CQ349" s="203" t="str">
        <f>IF(CL349=リスト!$B$5,リスト!$G$2,"")</f>
        <v/>
      </c>
    </row>
    <row r="350" spans="2:95" ht="26.25" customHeight="1">
      <c r="B350" s="243">
        <v>287</v>
      </c>
      <c r="C350" s="244"/>
      <c r="D350" s="245"/>
      <c r="E350" s="246"/>
      <c r="F350" s="246"/>
      <c r="G350" s="247" t="str">
        <f>IF(AE350=リスト!$C$2,"－",IF(AE350=リスト!$C$3,1.05,""))</f>
        <v/>
      </c>
      <c r="H350" s="246"/>
      <c r="I350" s="246"/>
      <c r="J350" s="246"/>
      <c r="K350" s="246"/>
      <c r="L350" s="246"/>
      <c r="M350" s="246"/>
      <c r="N350" s="246"/>
      <c r="O350" s="246"/>
      <c r="P350" s="246"/>
      <c r="Q350" s="246"/>
      <c r="R350" s="248">
        <f t="shared" si="245"/>
        <v>0</v>
      </c>
      <c r="S350" s="247" t="str">
        <f t="shared" si="246"/>
        <v/>
      </c>
      <c r="T350" s="247"/>
      <c r="U350" s="247"/>
      <c r="V350" s="245" t="str">
        <f t="shared" si="247"/>
        <v/>
      </c>
      <c r="W350" s="245" t="str">
        <f t="shared" si="248"/>
        <v/>
      </c>
      <c r="X350" s="245" t="str">
        <f t="shared" si="249"/>
        <v/>
      </c>
      <c r="Y350" s="245" t="str">
        <f t="shared" si="250"/>
        <v/>
      </c>
      <c r="Z350" s="249" t="str">
        <f t="shared" si="251"/>
        <v/>
      </c>
      <c r="AA350" s="250" t="str">
        <f t="shared" si="252"/>
        <v/>
      </c>
      <c r="AB350" s="250" t="str">
        <f t="shared" si="253"/>
        <v/>
      </c>
      <c r="AC350" s="251" t="str">
        <f t="shared" si="254"/>
        <v/>
      </c>
      <c r="AD350" s="252" t="str">
        <f>IF(OR(C350="",D350=""),"",IF(OR(10&lt;=S350,2.2&lt;F350),リスト!$B$3,IF(OR(D350=リスト!$A$2,F350&lt;0.9,S350&lt;=1.5),リスト!$B$4,リスト!$B$2)))</f>
        <v/>
      </c>
      <c r="AE350" s="253" t="str">
        <f>IF(OR(C350="",AD350=""),"",IF(N350="",リスト!$C$2,リスト!$C$3))</f>
        <v/>
      </c>
      <c r="AF350" s="254" t="str">
        <f>IF(OR(C350="",AD350=""),"",IF(D350&lt;=リスト!$A$5,リスト!$D$2,IF(D350=リスト!$A$6,リスト!$D$3,IF(D350=リスト!$A$7,リスト!$D$4,""))))</f>
        <v/>
      </c>
      <c r="AG350" s="255" t="str" cm="1">
        <f t="array" ref="AG350">IFERROR(INDEX(加味率リスト!$A$2:$J$25,MATCH(D350&amp;AF350,加味率リスト!$A$2:$A$25&amp;加味率リスト!$B$2:$B$25,0),10),"")</f>
        <v/>
      </c>
      <c r="AH350" s="256" t="str">
        <f>IF(S350="","",IF(S350&lt;3,リスト!$E$3,IF(S350&lt;5,リスト!$E$4,IF(S350&lt;7,リスト!$E$5,リスト!$E$6))))</f>
        <v/>
      </c>
      <c r="AI350" s="192" t="str">
        <f t="shared" si="178"/>
        <v/>
      </c>
      <c r="AJ350" s="193" t="str">
        <f t="shared" si="179"/>
        <v/>
      </c>
      <c r="AK350" s="141" t="str">
        <f t="shared" si="180"/>
        <v/>
      </c>
      <c r="AL350" s="194" t="str">
        <f>IFERROR(IF(AD350="","",IF(AE350=リスト!$C$2,"－",ROUND((3.142/4*E350^2*(N350+K350+J350+I350+H350)-3.142/4*(0.82^2*H350+(0.82^2+G350^2)/2*J350+G350^2*K350+(G350^2+E350^2)/2*N350))*(U350*V350+(R350-U350)*W350)/R350,2))),"")</f>
        <v/>
      </c>
      <c r="AM350" s="195" t="str">
        <f>IFERROR(IF(AD350="","",IF(AE350=リスト!$C$2,T350,T350+AL350)),"")</f>
        <v/>
      </c>
      <c r="AN350" s="195" t="str">
        <f>IFERROR(IF(AD350="","",IF(AE350=リスト!$C$2,3.142*E350*U350*AA350*V350*U350/2*TAN(X350/180*3.142),3.142*G350*U350*AA350*V350*U350/2*TAN(X350/180*3.142))),"")</f>
        <v/>
      </c>
      <c r="AO350" s="196" t="str">
        <f t="shared" si="255"/>
        <v/>
      </c>
      <c r="AP350" s="196" t="str">
        <f>IFERROR(IF(AE350=リスト!$C$2,(1-3.142*(E350/((E350+1)*2))^2)*(R350-(1-V350/(Z350+AC350*(W350-Z350)))*U350-(AN350+AM350)/(3.142*(Z350+AC350*(W350-Z350)))*(2/E350)^2)*100,AW350*(AX350-AY350)*100),"")</f>
        <v/>
      </c>
      <c r="AQ350" s="197" t="str">
        <f t="shared" si="256"/>
        <v/>
      </c>
      <c r="AR350" s="195" t="str">
        <f t="shared" si="257"/>
        <v/>
      </c>
      <c r="AS350" s="195" t="str">
        <f t="shared" si="258"/>
        <v/>
      </c>
      <c r="AT350" s="195" t="str">
        <f t="shared" si="259"/>
        <v/>
      </c>
      <c r="AU350" s="193" t="str">
        <f t="shared" si="260"/>
        <v/>
      </c>
      <c r="AV350" s="193" t="str">
        <f>IF(OR(AD350=リスト!$B$3,AD350=リスト!$B$5,許容浮上量&lt;AP350),AD350,リスト!$B$5)</f>
        <v/>
      </c>
      <c r="AW350" s="198" t="str">
        <f t="shared" si="261"/>
        <v/>
      </c>
      <c r="AX350" s="199" t="str">
        <f t="shared" si="262"/>
        <v/>
      </c>
      <c r="AY350" s="205" t="str">
        <f t="shared" si="263"/>
        <v/>
      </c>
      <c r="AZ350" s="204" t="str">
        <f>IF(OR(BO350=リスト!$B$3,BO350=リスト!$B$5,BO350=""),"","10^-2")</f>
        <v/>
      </c>
      <c r="BA350" s="200" t="str">
        <f>IF(OR(BO350=リスト!$B$3,BO350=リスト!$B$5,BO350=""),"",2)</f>
        <v/>
      </c>
      <c r="BB350" s="195" t="str">
        <f>IFERROR(IF(OR(BO350=リスト!$B$3,BO350=リスト!$B$5,BO350=""),"",V350*U350+(R350-U350)/2*(W350-Z350)),"")</f>
        <v/>
      </c>
      <c r="BC350" s="195" t="str">
        <f>IF(OR(BO350=リスト!$B$3,BO350=リスト!$B$5,BO350=""),"",40)</f>
        <v/>
      </c>
      <c r="BD350" s="195" t="str">
        <f t="shared" si="264"/>
        <v/>
      </c>
      <c r="BE350" s="195" t="str">
        <f t="shared" si="265"/>
        <v/>
      </c>
      <c r="BF350" s="195" t="str">
        <f t="shared" si="266"/>
        <v/>
      </c>
      <c r="BG350" s="195" t="str">
        <f>IF(OR(BO350=リスト!$B$3,BO350=リスト!$B$5,BO350=""),"",0.6)</f>
        <v/>
      </c>
      <c r="BH350" s="201" t="str">
        <f>IF(OR(BO350=リスト!$B$3,BO350=リスト!$B$5,BO350=""),"",AG350)</f>
        <v/>
      </c>
      <c r="BI350" s="195" t="str">
        <f>IF(OR(BO350=リスト!$B$3,BO350=リスト!$B$5,BO350=""),"",AM350)</f>
        <v/>
      </c>
      <c r="BJ350" s="195" t="str">
        <f>IF(OR(BO350=リスト!$B$3,BO350=リスト!$B$5,BO350=""),"",AN350)</f>
        <v/>
      </c>
      <c r="BK350" s="202" t="str">
        <f>IFERROR(IF(BM350=リスト!$C$2,(1-3.142*(E350/(2*(E350+1)))^2)*(R350-(1-AG350*V350/(Z350+AG350*BG350*(W350-Z350)))*U350-(AN350+AM350)/(3.142*(Z350+AG350*BG350*(W350-Z350)))*(2/E350)^2)*100,(AW350*(BV350-BX350)*100)),"")</f>
        <v/>
      </c>
      <c r="BL350" s="202" t="str">
        <f>IFERROR(IF(BM350=リスト!$C$2,(1-3.142*(E350/(2*(E350+1)))^2)*(R350-(1-AG350*V350/(Z350+AG350*BG350*(W350-Z350)))*U350-(AN350+BF350+AM350)/(3.142*(Z350+AG350*BG350*(W350-Z350)))*(2/E350)^2)*100,(AW350*(BV350-BW350)*100)),"")</f>
        <v/>
      </c>
      <c r="BM350" s="193" t="str">
        <f>IF(OR(BO350=リスト!$B$3,BO350=リスト!$B$5),"",AU350)</f>
        <v/>
      </c>
      <c r="BN350" s="196" t="str">
        <f>IF(OR(BO350=リスト!$B$3,BO350=リスト!$B$5),"",AF350)</f>
        <v/>
      </c>
      <c r="BO350" s="193" t="str">
        <f t="shared" si="267"/>
        <v/>
      </c>
      <c r="BP350" s="193" t="str">
        <f>IF(OR(BO350=リスト!$B$3,BO350=リスト!$B$5,BO350=""),"",IF(許容浮上量+1&lt;=BK350,リスト!$F$2,リスト!$F$3))</f>
        <v/>
      </c>
      <c r="BQ350" s="202" t="str">
        <f>IF(OR(BO350=リスト!$B$3,BO350=リスト!$B$5,BO350=""),"",20)</f>
        <v/>
      </c>
      <c r="BR350" s="195" t="str">
        <f t="shared" si="268"/>
        <v/>
      </c>
      <c r="BS350" s="195" t="str">
        <f t="shared" si="269"/>
        <v/>
      </c>
      <c r="BT350" s="198" t="str">
        <f t="shared" si="270"/>
        <v/>
      </c>
      <c r="BU350" s="198" t="str">
        <f t="shared" si="271"/>
        <v/>
      </c>
      <c r="BV350" s="198" t="str">
        <f t="shared" si="241"/>
        <v/>
      </c>
      <c r="BW350" s="198" t="str">
        <f t="shared" si="242"/>
        <v/>
      </c>
      <c r="BX350" s="205" t="str">
        <f t="shared" si="243"/>
        <v/>
      </c>
      <c r="BY350" s="206" t="str">
        <f>IFERROR(IF(CC350=リスト!$C$2,(CH350-BZ350/(100*CG350))/CI350*CJ350-AN350-AM350,(CH350-BZ350/(100*AW350))/CI350*CJ350-AN350-AM350),"")</f>
        <v/>
      </c>
      <c r="BZ350" s="196" t="str">
        <f>IF(OR(CE350=リスト!$B$3,CE350=リスト!$B$5,CF350=リスト!$F$3,CE350=""),"",許容浮上量)</f>
        <v/>
      </c>
      <c r="CA350" s="198" t="str">
        <f>IF(OR(CE350=リスト!$B$3,CE350=リスト!$B$5,CF350=リスト!$F$3,CE350=""),"",CK350)</f>
        <v/>
      </c>
      <c r="CB350" s="196" t="str">
        <f t="shared" si="272"/>
        <v/>
      </c>
      <c r="CC350" s="193" t="str">
        <f>IF(OR(CE350=リスト!$B$3,CE350=リスト!$B$5,CF350=リスト!$F$3,CE350=""),"",BM350)</f>
        <v/>
      </c>
      <c r="CD350" s="196" t="str">
        <f>IF(OR(CE350=リスト!$B$3,CE350=リスト!$B$5,CF350=リスト!$F$3,CE350=""),"",AH350)</f>
        <v/>
      </c>
      <c r="CE350" s="193" t="str">
        <f t="shared" si="181"/>
        <v/>
      </c>
      <c r="CF350" s="193" t="str">
        <f t="shared" si="182"/>
        <v/>
      </c>
      <c r="CG350" s="198" t="str">
        <f t="shared" si="273"/>
        <v/>
      </c>
      <c r="CH350" s="198" t="str">
        <f t="shared" si="274"/>
        <v/>
      </c>
      <c r="CI350" s="198" t="str">
        <f t="shared" si="275"/>
        <v/>
      </c>
      <c r="CJ350" s="198" t="str">
        <f t="shared" si="244"/>
        <v/>
      </c>
      <c r="CK350" s="205" t="str">
        <f t="shared" si="276"/>
        <v/>
      </c>
      <c r="CL350" s="204" t="str">
        <f>IF(AND(CE350=リスト!$B$4,CF350=リスト!$F$2),リスト!$B$3,CE350)</f>
        <v/>
      </c>
      <c r="CM350" s="193" t="str">
        <f>IF(CL350=リスト!$B$3,"",IF(CL350=リスト!$B$5,"("&amp;リスト!$F$3&amp;")",CF350))</f>
        <v/>
      </c>
      <c r="CN350" s="196" t="str">
        <f>IF(CL350=リスト!$B$3,"",AF350)</f>
        <v/>
      </c>
      <c r="CO350" s="196" t="str">
        <f>IF(OR(CL350=リスト!$B$3,CL350=リスト!$B$5,CL350=リスト!$B$4),"",CD350)</f>
        <v/>
      </c>
      <c r="CP350" s="196" t="str">
        <f>IF(OR(CL350=リスト!$B$3,CL350=リスト!$B$5),"",IF(CB350&lt;40,40,CB350))</f>
        <v/>
      </c>
      <c r="CQ350" s="203" t="str">
        <f>IF(CL350=リスト!$B$5,リスト!$G$2,"")</f>
        <v/>
      </c>
    </row>
    <row r="351" spans="2:95" ht="26.25" customHeight="1">
      <c r="B351" s="257">
        <v>288</v>
      </c>
      <c r="C351" s="258"/>
      <c r="D351" s="259"/>
      <c r="E351" s="260"/>
      <c r="F351" s="260"/>
      <c r="G351" s="247" t="str">
        <f>IF(AE351=リスト!$C$2,"－",IF(AE351=リスト!$C$3,1.05,""))</f>
        <v/>
      </c>
      <c r="H351" s="260"/>
      <c r="I351" s="260"/>
      <c r="J351" s="260"/>
      <c r="K351" s="260"/>
      <c r="L351" s="260"/>
      <c r="M351" s="260"/>
      <c r="N351" s="260"/>
      <c r="O351" s="260"/>
      <c r="P351" s="260"/>
      <c r="Q351" s="260"/>
      <c r="R351" s="261">
        <f t="shared" si="245"/>
        <v>0</v>
      </c>
      <c r="S351" s="262" t="str">
        <f t="shared" si="246"/>
        <v/>
      </c>
      <c r="T351" s="262"/>
      <c r="U351" s="262"/>
      <c r="V351" s="259" t="str">
        <f t="shared" si="247"/>
        <v/>
      </c>
      <c r="W351" s="259" t="str">
        <f t="shared" si="248"/>
        <v/>
      </c>
      <c r="X351" s="259" t="str">
        <f t="shared" si="249"/>
        <v/>
      </c>
      <c r="Y351" s="259" t="str">
        <f t="shared" si="250"/>
        <v/>
      </c>
      <c r="Z351" s="249" t="str">
        <f t="shared" si="251"/>
        <v/>
      </c>
      <c r="AA351" s="250" t="str">
        <f t="shared" si="252"/>
        <v/>
      </c>
      <c r="AB351" s="250" t="str">
        <f t="shared" si="253"/>
        <v/>
      </c>
      <c r="AC351" s="251" t="str">
        <f t="shared" si="254"/>
        <v/>
      </c>
      <c r="AD351" s="252" t="str">
        <f>IF(OR(C351="",D351=""),"",IF(OR(10&lt;=S351,2.2&lt;F351),リスト!$B$3,IF(OR(D351=リスト!$A$2,F351&lt;0.9,S351&lt;=1.5),リスト!$B$4,リスト!$B$2)))</f>
        <v/>
      </c>
      <c r="AE351" s="263" t="str">
        <f>IF(OR(C351="",AD351=""),"",IF(N351="",リスト!$C$2,リスト!$C$3))</f>
        <v/>
      </c>
      <c r="AF351" s="254" t="str">
        <f>IF(OR(C351="",AD351=""),"",IF(D351&lt;=リスト!$A$5,リスト!$D$2,IF(D351=リスト!$A$6,リスト!$D$3,IF(D351=リスト!$A$7,リスト!$D$4,""))))</f>
        <v/>
      </c>
      <c r="AG351" s="255" t="str" cm="1">
        <f t="array" ref="AG351">IFERROR(INDEX(加味率リスト!$A$2:$J$25,MATCH(D351&amp;AF351,加味率リスト!$A$2:$A$25&amp;加味率リスト!$B$2:$B$25,0),10),"")</f>
        <v/>
      </c>
      <c r="AH351" s="264" t="str">
        <f>IF(S351="","",IF(S351&lt;3,リスト!$E$3,IF(S351&lt;5,リスト!$E$4,IF(S351&lt;7,リスト!$E$5,リスト!$E$6))))</f>
        <v/>
      </c>
      <c r="AI351" s="192" t="str">
        <f t="shared" si="178"/>
        <v/>
      </c>
      <c r="AJ351" s="193" t="str">
        <f t="shared" si="179"/>
        <v/>
      </c>
      <c r="AK351" s="141" t="str">
        <f t="shared" si="180"/>
        <v/>
      </c>
      <c r="AL351" s="194" t="str">
        <f>IFERROR(IF(AD351="","",IF(AE351=リスト!$C$2,"－",ROUND((3.142/4*E351^2*(N351+K351+J351+I351+H351)-3.142/4*(0.82^2*H351+(0.82^2+G351^2)/2*J351+G351^2*K351+(G351^2+E351^2)/2*N351))*(U351*V351+(R351-U351)*W351)/R351,2))),"")</f>
        <v/>
      </c>
      <c r="AM351" s="195" t="str">
        <f>IFERROR(IF(AD351="","",IF(AE351=リスト!$C$2,T351,T351+AL351)),"")</f>
        <v/>
      </c>
      <c r="AN351" s="195" t="str">
        <f>IFERROR(IF(AD351="","",IF(AE351=リスト!$C$2,3.142*E351*U351*AA351*V351*U351/2*TAN(X351/180*3.142),3.142*G351*U351*AA351*V351*U351/2*TAN(X351/180*3.142))),"")</f>
        <v/>
      </c>
      <c r="AO351" s="196" t="str">
        <f t="shared" si="255"/>
        <v/>
      </c>
      <c r="AP351" s="196" t="str">
        <f>IFERROR(IF(AE351=リスト!$C$2,(1-3.142*(E351/((E351+1)*2))^2)*(R351-(1-V351/(Z351+AC351*(W351-Z351)))*U351-(AN351+AM351)/(3.142*(Z351+AC351*(W351-Z351)))*(2/E351)^2)*100,AW351*(AX351-AY351)*100),"")</f>
        <v/>
      </c>
      <c r="AQ351" s="197" t="str">
        <f t="shared" si="256"/>
        <v/>
      </c>
      <c r="AR351" s="195" t="str">
        <f t="shared" si="257"/>
        <v/>
      </c>
      <c r="AS351" s="195" t="str">
        <f t="shared" si="258"/>
        <v/>
      </c>
      <c r="AT351" s="195" t="str">
        <f t="shared" si="259"/>
        <v/>
      </c>
      <c r="AU351" s="193" t="str">
        <f t="shared" si="260"/>
        <v/>
      </c>
      <c r="AV351" s="193" t="str">
        <f>IF(OR(AD351=リスト!$B$3,AD351=リスト!$B$5,許容浮上量&lt;AP351),AD351,リスト!$B$5)</f>
        <v/>
      </c>
      <c r="AW351" s="198" t="str">
        <f t="shared" si="261"/>
        <v/>
      </c>
      <c r="AX351" s="199" t="str">
        <f t="shared" si="262"/>
        <v/>
      </c>
      <c r="AY351" s="205" t="str">
        <f t="shared" si="263"/>
        <v/>
      </c>
      <c r="AZ351" s="204" t="str">
        <f>IF(OR(BO351=リスト!$B$3,BO351=リスト!$B$5,BO351=""),"","10^-2")</f>
        <v/>
      </c>
      <c r="BA351" s="200" t="str">
        <f>IF(OR(BO351=リスト!$B$3,BO351=リスト!$B$5,BO351=""),"",2)</f>
        <v/>
      </c>
      <c r="BB351" s="195" t="str">
        <f>IFERROR(IF(OR(BO351=リスト!$B$3,BO351=リスト!$B$5,BO351=""),"",V351*U351+(R351-U351)/2*(W351-Z351)),"")</f>
        <v/>
      </c>
      <c r="BC351" s="195" t="str">
        <f>IF(OR(BO351=リスト!$B$3,BO351=リスト!$B$5,BO351=""),"",40)</f>
        <v/>
      </c>
      <c r="BD351" s="195" t="str">
        <f t="shared" si="264"/>
        <v/>
      </c>
      <c r="BE351" s="195" t="str">
        <f t="shared" si="265"/>
        <v/>
      </c>
      <c r="BF351" s="195" t="str">
        <f t="shared" si="266"/>
        <v/>
      </c>
      <c r="BG351" s="195" t="str">
        <f>IF(OR(BO351=リスト!$B$3,BO351=リスト!$B$5,BO351=""),"",0.6)</f>
        <v/>
      </c>
      <c r="BH351" s="201" t="str">
        <f>IF(OR(BO351=リスト!$B$3,BO351=リスト!$B$5,BO351=""),"",AG351)</f>
        <v/>
      </c>
      <c r="BI351" s="195" t="str">
        <f>IF(OR(BO351=リスト!$B$3,BO351=リスト!$B$5,BO351=""),"",AM351)</f>
        <v/>
      </c>
      <c r="BJ351" s="195" t="str">
        <f>IF(OR(BO351=リスト!$B$3,BO351=リスト!$B$5,BO351=""),"",AN351)</f>
        <v/>
      </c>
      <c r="BK351" s="202" t="str">
        <f>IFERROR(IF(BM351=リスト!$C$2,(1-3.142*(E351/(2*(E351+1)))^2)*(R351-(1-AG351*V351/(Z351+AG351*BG351*(W351-Z351)))*U351-(AN351+AM351)/(3.142*(Z351+AG351*BG351*(W351-Z351)))*(2/E351)^2)*100,(AW351*(BV351-BX351)*100)),"")</f>
        <v/>
      </c>
      <c r="BL351" s="202" t="str">
        <f>IFERROR(IF(BM351=リスト!$C$2,(1-3.142*(E351/(2*(E351+1)))^2)*(R351-(1-AG351*V351/(Z351+AG351*BG351*(W351-Z351)))*U351-(AN351+BF351+AM351)/(3.142*(Z351+AG351*BG351*(W351-Z351)))*(2/E351)^2)*100,(AW351*(BV351-BW351)*100)),"")</f>
        <v/>
      </c>
      <c r="BM351" s="193" t="str">
        <f>IF(OR(BO351=リスト!$B$3,BO351=リスト!$B$5),"",AU351)</f>
        <v/>
      </c>
      <c r="BN351" s="196" t="str">
        <f>IF(OR(BO351=リスト!$B$3,BO351=リスト!$B$5),"",AF351)</f>
        <v/>
      </c>
      <c r="BO351" s="193" t="str">
        <f t="shared" si="267"/>
        <v/>
      </c>
      <c r="BP351" s="193" t="str">
        <f>IF(OR(BO351=リスト!$B$3,BO351=リスト!$B$5,BO351=""),"",IF(許容浮上量+1&lt;=BK351,リスト!$F$2,リスト!$F$3))</f>
        <v/>
      </c>
      <c r="BQ351" s="202" t="str">
        <f>IF(OR(BO351=リスト!$B$3,BO351=リスト!$B$5,BO351=""),"",20)</f>
        <v/>
      </c>
      <c r="BR351" s="195" t="str">
        <f t="shared" si="268"/>
        <v/>
      </c>
      <c r="BS351" s="195" t="str">
        <f t="shared" si="269"/>
        <v/>
      </c>
      <c r="BT351" s="198" t="str">
        <f t="shared" si="270"/>
        <v/>
      </c>
      <c r="BU351" s="198" t="str">
        <f t="shared" si="271"/>
        <v/>
      </c>
      <c r="BV351" s="198" t="str">
        <f t="shared" si="241"/>
        <v/>
      </c>
      <c r="BW351" s="198" t="str">
        <f t="shared" si="242"/>
        <v/>
      </c>
      <c r="BX351" s="205" t="str">
        <f t="shared" si="243"/>
        <v/>
      </c>
      <c r="BY351" s="206" t="str">
        <f>IFERROR(IF(CC351=リスト!$C$2,(CH351-BZ351/(100*CG351))/CI351*CJ351-AN351-AM351,(CH351-BZ351/(100*AW351))/CI351*CJ351-AN351-AM351),"")</f>
        <v/>
      </c>
      <c r="BZ351" s="196" t="str">
        <f>IF(OR(CE351=リスト!$B$3,CE351=リスト!$B$5,CF351=リスト!$F$3,CE351=""),"",許容浮上量)</f>
        <v/>
      </c>
      <c r="CA351" s="198" t="str">
        <f>IF(OR(CE351=リスト!$B$3,CE351=リスト!$B$5,CF351=リスト!$F$3,CE351=""),"",CK351)</f>
        <v/>
      </c>
      <c r="CB351" s="196" t="str">
        <f t="shared" si="272"/>
        <v/>
      </c>
      <c r="CC351" s="193" t="str">
        <f>IF(OR(CE351=リスト!$B$3,CE351=リスト!$B$5,CF351=リスト!$F$3,CE351=""),"",BM351)</f>
        <v/>
      </c>
      <c r="CD351" s="196" t="str">
        <f>IF(OR(CE351=リスト!$B$3,CE351=リスト!$B$5,CF351=リスト!$F$3,CE351=""),"",AH351)</f>
        <v/>
      </c>
      <c r="CE351" s="193" t="str">
        <f t="shared" si="181"/>
        <v/>
      </c>
      <c r="CF351" s="193" t="str">
        <f t="shared" si="182"/>
        <v/>
      </c>
      <c r="CG351" s="198" t="str">
        <f t="shared" si="273"/>
        <v/>
      </c>
      <c r="CH351" s="198" t="str">
        <f t="shared" si="274"/>
        <v/>
      </c>
      <c r="CI351" s="198" t="str">
        <f t="shared" si="275"/>
        <v/>
      </c>
      <c r="CJ351" s="198" t="str">
        <f t="shared" si="244"/>
        <v/>
      </c>
      <c r="CK351" s="205" t="str">
        <f t="shared" si="276"/>
        <v/>
      </c>
      <c r="CL351" s="204" t="str">
        <f>IF(AND(CE351=リスト!$B$4,CF351=リスト!$F$2),リスト!$B$3,CE351)</f>
        <v/>
      </c>
      <c r="CM351" s="193" t="str">
        <f>IF(CL351=リスト!$B$3,"",IF(CL351=リスト!$B$5,"("&amp;リスト!$F$3&amp;")",CF351))</f>
        <v/>
      </c>
      <c r="CN351" s="196" t="str">
        <f>IF(CL351=リスト!$B$3,"",AF351)</f>
        <v/>
      </c>
      <c r="CO351" s="196" t="str">
        <f>IF(OR(CL351=リスト!$B$3,CL351=リスト!$B$5,CL351=リスト!$B$4),"",CD351)</f>
        <v/>
      </c>
      <c r="CP351" s="196" t="str">
        <f>IF(OR(CL351=リスト!$B$3,CL351=リスト!$B$5),"",IF(CB351&lt;40,40,CB351))</f>
        <v/>
      </c>
      <c r="CQ351" s="203" t="str">
        <f>IF(CL351=リスト!$B$5,リスト!$G$2,"")</f>
        <v/>
      </c>
    </row>
    <row r="352" spans="2:95" ht="26.25" customHeight="1">
      <c r="B352" s="243">
        <v>289</v>
      </c>
      <c r="C352" s="244"/>
      <c r="D352" s="245"/>
      <c r="E352" s="246"/>
      <c r="F352" s="246"/>
      <c r="G352" s="247" t="str">
        <f>IF(AE352=リスト!$C$2,"－",IF(AE352=リスト!$C$3,1.05,""))</f>
        <v/>
      </c>
      <c r="H352" s="246"/>
      <c r="I352" s="246"/>
      <c r="J352" s="246"/>
      <c r="K352" s="246"/>
      <c r="L352" s="246"/>
      <c r="M352" s="246"/>
      <c r="N352" s="246"/>
      <c r="O352" s="246"/>
      <c r="P352" s="246"/>
      <c r="Q352" s="246"/>
      <c r="R352" s="248">
        <f t="shared" si="245"/>
        <v>0</v>
      </c>
      <c r="S352" s="247" t="str">
        <f t="shared" si="246"/>
        <v/>
      </c>
      <c r="T352" s="247"/>
      <c r="U352" s="247"/>
      <c r="V352" s="245" t="str">
        <f t="shared" si="247"/>
        <v/>
      </c>
      <c r="W352" s="245" t="str">
        <f t="shared" si="248"/>
        <v/>
      </c>
      <c r="X352" s="245" t="str">
        <f t="shared" si="249"/>
        <v/>
      </c>
      <c r="Y352" s="245" t="str">
        <f t="shared" si="250"/>
        <v/>
      </c>
      <c r="Z352" s="249" t="str">
        <f t="shared" si="251"/>
        <v/>
      </c>
      <c r="AA352" s="250" t="str">
        <f t="shared" si="252"/>
        <v/>
      </c>
      <c r="AB352" s="250" t="str">
        <f t="shared" si="253"/>
        <v/>
      </c>
      <c r="AC352" s="251" t="str">
        <f t="shared" si="254"/>
        <v/>
      </c>
      <c r="AD352" s="252" t="str">
        <f>IF(OR(C352="",D352=""),"",IF(OR(10&lt;=S352,2.2&lt;F352),リスト!$B$3,IF(OR(D352=リスト!$A$2,F352&lt;0.9,S352&lt;=1.5),リスト!$B$4,リスト!$B$2)))</f>
        <v/>
      </c>
      <c r="AE352" s="253" t="str">
        <f>IF(OR(C352="",AD352=""),"",IF(N352="",リスト!$C$2,リスト!$C$3))</f>
        <v/>
      </c>
      <c r="AF352" s="254" t="str">
        <f>IF(OR(C352="",AD352=""),"",IF(D352&lt;=リスト!$A$5,リスト!$D$2,IF(D352=リスト!$A$6,リスト!$D$3,IF(D352=リスト!$A$7,リスト!$D$4,""))))</f>
        <v/>
      </c>
      <c r="AG352" s="255" t="str" cm="1">
        <f t="array" ref="AG352">IFERROR(INDEX(加味率リスト!$A$2:$J$25,MATCH(D352&amp;AF352,加味率リスト!$A$2:$A$25&amp;加味率リスト!$B$2:$B$25,0),10),"")</f>
        <v/>
      </c>
      <c r="AH352" s="256" t="str">
        <f>IF(S352="","",IF(S352&lt;3,リスト!$E$3,IF(S352&lt;5,リスト!$E$4,IF(S352&lt;7,リスト!$E$5,リスト!$E$6))))</f>
        <v/>
      </c>
      <c r="AI352" s="192" t="str">
        <f t="shared" si="178"/>
        <v/>
      </c>
      <c r="AJ352" s="193" t="str">
        <f t="shared" si="179"/>
        <v/>
      </c>
      <c r="AK352" s="141" t="str">
        <f t="shared" si="180"/>
        <v/>
      </c>
      <c r="AL352" s="194" t="str">
        <f>IFERROR(IF(AD352="","",IF(AE352=リスト!$C$2,"－",ROUND((3.142/4*E352^2*(N352+K352+J352+I352+H352)-3.142/4*(0.82^2*H352+(0.82^2+G352^2)/2*J352+G352^2*K352+(G352^2+E352^2)/2*N352))*(U352*V352+(R352-U352)*W352)/R352,2))),"")</f>
        <v/>
      </c>
      <c r="AM352" s="195" t="str">
        <f>IFERROR(IF(AD352="","",IF(AE352=リスト!$C$2,T352,T352+AL352)),"")</f>
        <v/>
      </c>
      <c r="AN352" s="195" t="str">
        <f>IFERROR(IF(AD352="","",IF(AE352=リスト!$C$2,3.142*E352*U352*AA352*V352*U352/2*TAN(X352/180*3.142),3.142*G352*U352*AA352*V352*U352/2*TAN(X352/180*3.142))),"")</f>
        <v/>
      </c>
      <c r="AO352" s="196" t="str">
        <f t="shared" si="255"/>
        <v/>
      </c>
      <c r="AP352" s="196" t="str">
        <f>IFERROR(IF(AE352=リスト!$C$2,(1-3.142*(E352/((E352+1)*2))^2)*(R352-(1-V352/(Z352+AC352*(W352-Z352)))*U352-(AN352+AM352)/(3.142*(Z352+AC352*(W352-Z352)))*(2/E352)^2)*100,AW352*(AX352-AY352)*100),"")</f>
        <v/>
      </c>
      <c r="AQ352" s="197" t="str">
        <f t="shared" si="256"/>
        <v/>
      </c>
      <c r="AR352" s="195" t="str">
        <f t="shared" si="257"/>
        <v/>
      </c>
      <c r="AS352" s="195" t="str">
        <f t="shared" si="258"/>
        <v/>
      </c>
      <c r="AT352" s="195" t="str">
        <f t="shared" si="259"/>
        <v/>
      </c>
      <c r="AU352" s="193" t="str">
        <f t="shared" si="260"/>
        <v/>
      </c>
      <c r="AV352" s="193" t="str">
        <f>IF(OR(AD352=リスト!$B$3,AD352=リスト!$B$5,許容浮上量&lt;AP352),AD352,リスト!$B$5)</f>
        <v/>
      </c>
      <c r="AW352" s="198" t="str">
        <f t="shared" si="261"/>
        <v/>
      </c>
      <c r="AX352" s="199" t="str">
        <f t="shared" si="262"/>
        <v/>
      </c>
      <c r="AY352" s="205" t="str">
        <f t="shared" si="263"/>
        <v/>
      </c>
      <c r="AZ352" s="204" t="str">
        <f>IF(OR(BO352=リスト!$B$3,BO352=リスト!$B$5,BO352=""),"","10^-2")</f>
        <v/>
      </c>
      <c r="BA352" s="200" t="str">
        <f>IF(OR(BO352=リスト!$B$3,BO352=リスト!$B$5,BO352=""),"",2)</f>
        <v/>
      </c>
      <c r="BB352" s="195" t="str">
        <f>IFERROR(IF(OR(BO352=リスト!$B$3,BO352=リスト!$B$5,BO352=""),"",V352*U352+(R352-U352)/2*(W352-Z352)),"")</f>
        <v/>
      </c>
      <c r="BC352" s="195" t="str">
        <f>IF(OR(BO352=リスト!$B$3,BO352=リスト!$B$5,BO352=""),"",40)</f>
        <v/>
      </c>
      <c r="BD352" s="195" t="str">
        <f t="shared" si="264"/>
        <v/>
      </c>
      <c r="BE352" s="195" t="str">
        <f t="shared" si="265"/>
        <v/>
      </c>
      <c r="BF352" s="195" t="str">
        <f t="shared" si="266"/>
        <v/>
      </c>
      <c r="BG352" s="195" t="str">
        <f>IF(OR(BO352=リスト!$B$3,BO352=リスト!$B$5,BO352=""),"",0.6)</f>
        <v/>
      </c>
      <c r="BH352" s="201" t="str">
        <f>IF(OR(BO352=リスト!$B$3,BO352=リスト!$B$5,BO352=""),"",AG352)</f>
        <v/>
      </c>
      <c r="BI352" s="195" t="str">
        <f>IF(OR(BO352=リスト!$B$3,BO352=リスト!$B$5,BO352=""),"",AM352)</f>
        <v/>
      </c>
      <c r="BJ352" s="195" t="str">
        <f>IF(OR(BO352=リスト!$B$3,BO352=リスト!$B$5,BO352=""),"",AN352)</f>
        <v/>
      </c>
      <c r="BK352" s="202" t="str">
        <f>IFERROR(IF(BM352=リスト!$C$2,(1-3.142*(E352/(2*(E352+1)))^2)*(R352-(1-AG352*V352/(Z352+AG352*BG352*(W352-Z352)))*U352-(AN352+AM352)/(3.142*(Z352+AG352*BG352*(W352-Z352)))*(2/E352)^2)*100,(AW352*(BV352-BX352)*100)),"")</f>
        <v/>
      </c>
      <c r="BL352" s="202" t="str">
        <f>IFERROR(IF(BM352=リスト!$C$2,(1-3.142*(E352/(2*(E352+1)))^2)*(R352-(1-AG352*V352/(Z352+AG352*BG352*(W352-Z352)))*U352-(AN352+BF352+AM352)/(3.142*(Z352+AG352*BG352*(W352-Z352)))*(2/E352)^2)*100,(AW352*(BV352-BW352)*100)),"")</f>
        <v/>
      </c>
      <c r="BM352" s="193" t="str">
        <f>IF(OR(BO352=リスト!$B$3,BO352=リスト!$B$5),"",AU352)</f>
        <v/>
      </c>
      <c r="BN352" s="196" t="str">
        <f>IF(OR(BO352=リスト!$B$3,BO352=リスト!$B$5),"",AF352)</f>
        <v/>
      </c>
      <c r="BO352" s="193" t="str">
        <f t="shared" si="267"/>
        <v/>
      </c>
      <c r="BP352" s="193" t="str">
        <f>IF(OR(BO352=リスト!$B$3,BO352=リスト!$B$5,BO352=""),"",IF(許容浮上量+1&lt;=BK352,リスト!$F$2,リスト!$F$3))</f>
        <v/>
      </c>
      <c r="BQ352" s="202" t="str">
        <f>IF(OR(BO352=リスト!$B$3,BO352=リスト!$B$5,BO352=""),"",20)</f>
        <v/>
      </c>
      <c r="BR352" s="195" t="str">
        <f t="shared" si="268"/>
        <v/>
      </c>
      <c r="BS352" s="195" t="str">
        <f t="shared" si="269"/>
        <v/>
      </c>
      <c r="BT352" s="198" t="str">
        <f t="shared" si="270"/>
        <v/>
      </c>
      <c r="BU352" s="198" t="str">
        <f t="shared" si="271"/>
        <v/>
      </c>
      <c r="BV352" s="198" t="str">
        <f t="shared" si="241"/>
        <v/>
      </c>
      <c r="BW352" s="198" t="str">
        <f t="shared" si="242"/>
        <v/>
      </c>
      <c r="BX352" s="205" t="str">
        <f t="shared" si="243"/>
        <v/>
      </c>
      <c r="BY352" s="206" t="str">
        <f>IFERROR(IF(CC352=リスト!$C$2,(CH352-BZ352/(100*CG352))/CI352*CJ352-AN352-AM352,(CH352-BZ352/(100*AW352))/CI352*CJ352-AN352-AM352),"")</f>
        <v/>
      </c>
      <c r="BZ352" s="196" t="str">
        <f>IF(OR(CE352=リスト!$B$3,CE352=リスト!$B$5,CF352=リスト!$F$3,CE352=""),"",許容浮上量)</f>
        <v/>
      </c>
      <c r="CA352" s="198" t="str">
        <f>IF(OR(CE352=リスト!$B$3,CE352=リスト!$B$5,CF352=リスト!$F$3,CE352=""),"",CK352)</f>
        <v/>
      </c>
      <c r="CB352" s="196" t="str">
        <f t="shared" si="272"/>
        <v/>
      </c>
      <c r="CC352" s="193" t="str">
        <f>IF(OR(CE352=リスト!$B$3,CE352=リスト!$B$5,CF352=リスト!$F$3,CE352=""),"",BM352)</f>
        <v/>
      </c>
      <c r="CD352" s="196" t="str">
        <f>IF(OR(CE352=リスト!$B$3,CE352=リスト!$B$5,CF352=リスト!$F$3,CE352=""),"",AH352)</f>
        <v/>
      </c>
      <c r="CE352" s="193" t="str">
        <f t="shared" si="181"/>
        <v/>
      </c>
      <c r="CF352" s="193" t="str">
        <f t="shared" si="182"/>
        <v/>
      </c>
      <c r="CG352" s="198" t="str">
        <f t="shared" si="273"/>
        <v/>
      </c>
      <c r="CH352" s="198" t="str">
        <f t="shared" si="274"/>
        <v/>
      </c>
      <c r="CI352" s="198" t="str">
        <f t="shared" si="275"/>
        <v/>
      </c>
      <c r="CJ352" s="198" t="str">
        <f t="shared" si="244"/>
        <v/>
      </c>
      <c r="CK352" s="205" t="str">
        <f t="shared" si="276"/>
        <v/>
      </c>
      <c r="CL352" s="204" t="str">
        <f>IF(AND(CE352=リスト!$B$4,CF352=リスト!$F$2),リスト!$B$3,CE352)</f>
        <v/>
      </c>
      <c r="CM352" s="193" t="str">
        <f>IF(CL352=リスト!$B$3,"",IF(CL352=リスト!$B$5,"("&amp;リスト!$F$3&amp;")",CF352))</f>
        <v/>
      </c>
      <c r="CN352" s="196" t="str">
        <f>IF(CL352=リスト!$B$3,"",AF352)</f>
        <v/>
      </c>
      <c r="CO352" s="196" t="str">
        <f>IF(OR(CL352=リスト!$B$3,CL352=リスト!$B$5,CL352=リスト!$B$4),"",CD352)</f>
        <v/>
      </c>
      <c r="CP352" s="196" t="str">
        <f>IF(OR(CL352=リスト!$B$3,CL352=リスト!$B$5),"",IF(CB352&lt;40,40,CB352))</f>
        <v/>
      </c>
      <c r="CQ352" s="203" t="str">
        <f>IF(CL352=リスト!$B$5,リスト!$G$2,"")</f>
        <v/>
      </c>
    </row>
    <row r="353" spans="2:95" ht="26.25" customHeight="1">
      <c r="B353" s="257">
        <v>290</v>
      </c>
      <c r="C353" s="258"/>
      <c r="D353" s="259"/>
      <c r="E353" s="260"/>
      <c r="F353" s="260"/>
      <c r="G353" s="247" t="str">
        <f>IF(AE353=リスト!$C$2,"－",IF(AE353=リスト!$C$3,1.05,""))</f>
        <v/>
      </c>
      <c r="H353" s="260"/>
      <c r="I353" s="260"/>
      <c r="J353" s="260"/>
      <c r="K353" s="260"/>
      <c r="L353" s="260"/>
      <c r="M353" s="260"/>
      <c r="N353" s="260"/>
      <c r="O353" s="260"/>
      <c r="P353" s="260"/>
      <c r="Q353" s="260"/>
      <c r="R353" s="261">
        <f t="shared" si="245"/>
        <v>0</v>
      </c>
      <c r="S353" s="262" t="str">
        <f t="shared" si="246"/>
        <v/>
      </c>
      <c r="T353" s="262"/>
      <c r="U353" s="262"/>
      <c r="V353" s="259" t="str">
        <f t="shared" si="247"/>
        <v/>
      </c>
      <c r="W353" s="259" t="str">
        <f t="shared" si="248"/>
        <v/>
      </c>
      <c r="X353" s="259" t="str">
        <f t="shared" si="249"/>
        <v/>
      </c>
      <c r="Y353" s="259" t="str">
        <f t="shared" si="250"/>
        <v/>
      </c>
      <c r="Z353" s="249" t="str">
        <f t="shared" si="251"/>
        <v/>
      </c>
      <c r="AA353" s="250" t="str">
        <f t="shared" si="252"/>
        <v/>
      </c>
      <c r="AB353" s="250" t="str">
        <f t="shared" si="253"/>
        <v/>
      </c>
      <c r="AC353" s="251" t="str">
        <f t="shared" si="254"/>
        <v/>
      </c>
      <c r="AD353" s="252" t="str">
        <f>IF(OR(C353="",D353=""),"",IF(OR(10&lt;=S353,2.2&lt;F353),リスト!$B$3,IF(OR(D353=リスト!$A$2,F353&lt;0.9,S353&lt;=1.5),リスト!$B$4,リスト!$B$2)))</f>
        <v/>
      </c>
      <c r="AE353" s="263" t="str">
        <f>IF(OR(C353="",AD353=""),"",IF(N353="",リスト!$C$2,リスト!$C$3))</f>
        <v/>
      </c>
      <c r="AF353" s="254" t="str">
        <f>IF(OR(C353="",AD353=""),"",IF(D353&lt;=リスト!$A$5,リスト!$D$2,IF(D353=リスト!$A$6,リスト!$D$3,IF(D353=リスト!$A$7,リスト!$D$4,""))))</f>
        <v/>
      </c>
      <c r="AG353" s="255" t="str" cm="1">
        <f t="array" ref="AG353">IFERROR(INDEX(加味率リスト!$A$2:$J$25,MATCH(D353&amp;AF353,加味率リスト!$A$2:$A$25&amp;加味率リスト!$B$2:$B$25,0),10),"")</f>
        <v/>
      </c>
      <c r="AH353" s="264" t="str">
        <f>IF(S353="","",IF(S353&lt;3,リスト!$E$3,IF(S353&lt;5,リスト!$E$4,IF(S353&lt;7,リスト!$E$5,リスト!$E$6))))</f>
        <v/>
      </c>
      <c r="AI353" s="192" t="str">
        <f t="shared" si="178"/>
        <v/>
      </c>
      <c r="AJ353" s="193" t="str">
        <f t="shared" si="179"/>
        <v/>
      </c>
      <c r="AK353" s="141" t="str">
        <f t="shared" si="180"/>
        <v/>
      </c>
      <c r="AL353" s="194" t="str">
        <f>IFERROR(IF(AD353="","",IF(AE353=リスト!$C$2,"－",ROUND((3.142/4*E353^2*(N353+K353+J353+I353+H353)-3.142/4*(0.82^2*H353+(0.82^2+G353^2)/2*J353+G353^2*K353+(G353^2+E353^2)/2*N353))*(U353*V353+(R353-U353)*W353)/R353,2))),"")</f>
        <v/>
      </c>
      <c r="AM353" s="195" t="str">
        <f>IFERROR(IF(AD353="","",IF(AE353=リスト!$C$2,T353,T353+AL353)),"")</f>
        <v/>
      </c>
      <c r="AN353" s="195" t="str">
        <f>IFERROR(IF(AD353="","",IF(AE353=リスト!$C$2,3.142*E353*U353*AA353*V353*U353/2*TAN(X353/180*3.142),3.142*G353*U353*AA353*V353*U353/2*TAN(X353/180*3.142))),"")</f>
        <v/>
      </c>
      <c r="AO353" s="196" t="str">
        <f t="shared" si="255"/>
        <v/>
      </c>
      <c r="AP353" s="196" t="str">
        <f>IFERROR(IF(AE353=リスト!$C$2,(1-3.142*(E353/((E353+1)*2))^2)*(R353-(1-V353/(Z353+AC353*(W353-Z353)))*U353-(AN353+AM353)/(3.142*(Z353+AC353*(W353-Z353)))*(2/E353)^2)*100,AW353*(AX353-AY353)*100),"")</f>
        <v/>
      </c>
      <c r="AQ353" s="197" t="str">
        <f t="shared" si="256"/>
        <v/>
      </c>
      <c r="AR353" s="195" t="str">
        <f t="shared" si="257"/>
        <v/>
      </c>
      <c r="AS353" s="195" t="str">
        <f t="shared" si="258"/>
        <v/>
      </c>
      <c r="AT353" s="195" t="str">
        <f t="shared" si="259"/>
        <v/>
      </c>
      <c r="AU353" s="193" t="str">
        <f t="shared" si="260"/>
        <v/>
      </c>
      <c r="AV353" s="193" t="str">
        <f>IF(OR(AD353=リスト!$B$3,AD353=リスト!$B$5,許容浮上量&lt;AP353),AD353,リスト!$B$5)</f>
        <v/>
      </c>
      <c r="AW353" s="198" t="str">
        <f t="shared" si="261"/>
        <v/>
      </c>
      <c r="AX353" s="199" t="str">
        <f t="shared" si="262"/>
        <v/>
      </c>
      <c r="AY353" s="205" t="str">
        <f t="shared" si="263"/>
        <v/>
      </c>
      <c r="AZ353" s="204" t="str">
        <f>IF(OR(BO353=リスト!$B$3,BO353=リスト!$B$5,BO353=""),"","10^-2")</f>
        <v/>
      </c>
      <c r="BA353" s="200" t="str">
        <f>IF(OR(BO353=リスト!$B$3,BO353=リスト!$B$5,BO353=""),"",2)</f>
        <v/>
      </c>
      <c r="BB353" s="195" t="str">
        <f>IFERROR(IF(OR(BO353=リスト!$B$3,BO353=リスト!$B$5,BO353=""),"",V353*U353+(R353-U353)/2*(W353-Z353)),"")</f>
        <v/>
      </c>
      <c r="BC353" s="195" t="str">
        <f>IF(OR(BO353=リスト!$B$3,BO353=リスト!$B$5,BO353=""),"",40)</f>
        <v/>
      </c>
      <c r="BD353" s="195" t="str">
        <f t="shared" si="264"/>
        <v/>
      </c>
      <c r="BE353" s="195" t="str">
        <f t="shared" si="265"/>
        <v/>
      </c>
      <c r="BF353" s="195" t="str">
        <f t="shared" si="266"/>
        <v/>
      </c>
      <c r="BG353" s="195" t="str">
        <f>IF(OR(BO353=リスト!$B$3,BO353=リスト!$B$5,BO353=""),"",0.6)</f>
        <v/>
      </c>
      <c r="BH353" s="201" t="str">
        <f>IF(OR(BO353=リスト!$B$3,BO353=リスト!$B$5,BO353=""),"",AG353)</f>
        <v/>
      </c>
      <c r="BI353" s="195" t="str">
        <f>IF(OR(BO353=リスト!$B$3,BO353=リスト!$B$5,BO353=""),"",AM353)</f>
        <v/>
      </c>
      <c r="BJ353" s="195" t="str">
        <f>IF(OR(BO353=リスト!$B$3,BO353=リスト!$B$5,BO353=""),"",AN353)</f>
        <v/>
      </c>
      <c r="BK353" s="202" t="str">
        <f>IFERROR(IF(BM353=リスト!$C$2,(1-3.142*(E353/(2*(E353+1)))^2)*(R353-(1-AG353*V353/(Z353+AG353*BG353*(W353-Z353)))*U353-(AN353+AM353)/(3.142*(Z353+AG353*BG353*(W353-Z353)))*(2/E353)^2)*100,(AW353*(BV353-BX353)*100)),"")</f>
        <v/>
      </c>
      <c r="BL353" s="202" t="str">
        <f>IFERROR(IF(BM353=リスト!$C$2,(1-3.142*(E353/(2*(E353+1)))^2)*(R353-(1-AG353*V353/(Z353+AG353*BG353*(W353-Z353)))*U353-(AN353+BF353+AM353)/(3.142*(Z353+AG353*BG353*(W353-Z353)))*(2/E353)^2)*100,(AW353*(BV353-BW353)*100)),"")</f>
        <v/>
      </c>
      <c r="BM353" s="193" t="str">
        <f>IF(OR(BO353=リスト!$B$3,BO353=リスト!$B$5),"",AU353)</f>
        <v/>
      </c>
      <c r="BN353" s="196" t="str">
        <f>IF(OR(BO353=リスト!$B$3,BO353=リスト!$B$5),"",AF353)</f>
        <v/>
      </c>
      <c r="BO353" s="193" t="str">
        <f t="shared" si="267"/>
        <v/>
      </c>
      <c r="BP353" s="193" t="str">
        <f>IF(OR(BO353=リスト!$B$3,BO353=リスト!$B$5,BO353=""),"",IF(許容浮上量+1&lt;=BK353,リスト!$F$2,リスト!$F$3))</f>
        <v/>
      </c>
      <c r="BQ353" s="202" t="str">
        <f>IF(OR(BO353=リスト!$B$3,BO353=リスト!$B$5,BO353=""),"",20)</f>
        <v/>
      </c>
      <c r="BR353" s="195" t="str">
        <f t="shared" si="268"/>
        <v/>
      </c>
      <c r="BS353" s="195" t="str">
        <f t="shared" si="269"/>
        <v/>
      </c>
      <c r="BT353" s="198" t="str">
        <f t="shared" si="270"/>
        <v/>
      </c>
      <c r="BU353" s="198" t="str">
        <f t="shared" si="271"/>
        <v/>
      </c>
      <c r="BV353" s="198" t="str">
        <f t="shared" si="241"/>
        <v/>
      </c>
      <c r="BW353" s="198" t="str">
        <f t="shared" si="242"/>
        <v/>
      </c>
      <c r="BX353" s="205" t="str">
        <f t="shared" si="243"/>
        <v/>
      </c>
      <c r="BY353" s="206" t="str">
        <f>IFERROR(IF(CC353=リスト!$C$2,(CH353-BZ353/(100*CG353))/CI353*CJ353-AN353-AM353,(CH353-BZ353/(100*AW353))/CI353*CJ353-AN353-AM353),"")</f>
        <v/>
      </c>
      <c r="BZ353" s="196" t="str">
        <f>IF(OR(CE353=リスト!$B$3,CE353=リスト!$B$5,CF353=リスト!$F$3,CE353=""),"",許容浮上量)</f>
        <v/>
      </c>
      <c r="CA353" s="198" t="str">
        <f>IF(OR(CE353=リスト!$B$3,CE353=リスト!$B$5,CF353=リスト!$F$3,CE353=""),"",CK353)</f>
        <v/>
      </c>
      <c r="CB353" s="196" t="str">
        <f t="shared" si="272"/>
        <v/>
      </c>
      <c r="CC353" s="193" t="str">
        <f>IF(OR(CE353=リスト!$B$3,CE353=リスト!$B$5,CF353=リスト!$F$3,CE353=""),"",BM353)</f>
        <v/>
      </c>
      <c r="CD353" s="196" t="str">
        <f>IF(OR(CE353=リスト!$B$3,CE353=リスト!$B$5,CF353=リスト!$F$3,CE353=""),"",AH353)</f>
        <v/>
      </c>
      <c r="CE353" s="193" t="str">
        <f t="shared" si="181"/>
        <v/>
      </c>
      <c r="CF353" s="193" t="str">
        <f t="shared" si="182"/>
        <v/>
      </c>
      <c r="CG353" s="198" t="str">
        <f t="shared" si="273"/>
        <v/>
      </c>
      <c r="CH353" s="198" t="str">
        <f t="shared" si="274"/>
        <v/>
      </c>
      <c r="CI353" s="198" t="str">
        <f t="shared" si="275"/>
        <v/>
      </c>
      <c r="CJ353" s="198" t="str">
        <f t="shared" si="244"/>
        <v/>
      </c>
      <c r="CK353" s="205" t="str">
        <f t="shared" si="276"/>
        <v/>
      </c>
      <c r="CL353" s="204" t="str">
        <f>IF(AND(CE353=リスト!$B$4,CF353=リスト!$F$2),リスト!$B$3,CE353)</f>
        <v/>
      </c>
      <c r="CM353" s="193" t="str">
        <f>IF(CL353=リスト!$B$3,"",IF(CL353=リスト!$B$5,"("&amp;リスト!$F$3&amp;")",CF353))</f>
        <v/>
      </c>
      <c r="CN353" s="196" t="str">
        <f>IF(CL353=リスト!$B$3,"",AF353)</f>
        <v/>
      </c>
      <c r="CO353" s="196" t="str">
        <f>IF(OR(CL353=リスト!$B$3,CL353=リスト!$B$5,CL353=リスト!$B$4),"",CD353)</f>
        <v/>
      </c>
      <c r="CP353" s="196" t="str">
        <f>IF(OR(CL353=リスト!$B$3,CL353=リスト!$B$5),"",IF(CB353&lt;40,40,CB353))</f>
        <v/>
      </c>
      <c r="CQ353" s="203" t="str">
        <f>IF(CL353=リスト!$B$5,リスト!$G$2,"")</f>
        <v/>
      </c>
    </row>
    <row r="354" spans="2:95" ht="26.25" customHeight="1">
      <c r="B354" s="243">
        <v>291</v>
      </c>
      <c r="C354" s="244"/>
      <c r="D354" s="245"/>
      <c r="E354" s="246"/>
      <c r="F354" s="246"/>
      <c r="G354" s="247" t="str">
        <f>IF(AE354=リスト!$C$2,"－",IF(AE354=リスト!$C$3,1.05,""))</f>
        <v/>
      </c>
      <c r="H354" s="246"/>
      <c r="I354" s="246"/>
      <c r="J354" s="246"/>
      <c r="K354" s="246"/>
      <c r="L354" s="246"/>
      <c r="M354" s="246"/>
      <c r="N354" s="246"/>
      <c r="O354" s="246"/>
      <c r="P354" s="246"/>
      <c r="Q354" s="246"/>
      <c r="R354" s="248">
        <f t="shared" si="245"/>
        <v>0</v>
      </c>
      <c r="S354" s="247" t="str">
        <f t="shared" si="246"/>
        <v/>
      </c>
      <c r="T354" s="247"/>
      <c r="U354" s="247"/>
      <c r="V354" s="245" t="str">
        <f t="shared" si="247"/>
        <v/>
      </c>
      <c r="W354" s="245" t="str">
        <f t="shared" si="248"/>
        <v/>
      </c>
      <c r="X354" s="245" t="str">
        <f t="shared" si="249"/>
        <v/>
      </c>
      <c r="Y354" s="245" t="str">
        <f t="shared" si="250"/>
        <v/>
      </c>
      <c r="Z354" s="249" t="str">
        <f t="shared" si="251"/>
        <v/>
      </c>
      <c r="AA354" s="250" t="str">
        <f t="shared" si="252"/>
        <v/>
      </c>
      <c r="AB354" s="250" t="str">
        <f t="shared" si="253"/>
        <v/>
      </c>
      <c r="AC354" s="251" t="str">
        <f t="shared" si="254"/>
        <v/>
      </c>
      <c r="AD354" s="252" t="str">
        <f>IF(OR(C354="",D354=""),"",IF(OR(10&lt;=S354,2.2&lt;F354),リスト!$B$3,IF(OR(D354=リスト!$A$2,F354&lt;0.9,S354&lt;=1.5),リスト!$B$4,リスト!$B$2)))</f>
        <v/>
      </c>
      <c r="AE354" s="253" t="str">
        <f>IF(OR(C354="",AD354=""),"",IF(N354="",リスト!$C$2,リスト!$C$3))</f>
        <v/>
      </c>
      <c r="AF354" s="254" t="str">
        <f>IF(OR(C354="",AD354=""),"",IF(D354&lt;=リスト!$A$5,リスト!$D$2,IF(D354=リスト!$A$6,リスト!$D$3,IF(D354=リスト!$A$7,リスト!$D$4,""))))</f>
        <v/>
      </c>
      <c r="AG354" s="255" t="str" cm="1">
        <f t="array" ref="AG354">IFERROR(INDEX(加味率リスト!$A$2:$J$25,MATCH(D354&amp;AF354,加味率リスト!$A$2:$A$25&amp;加味率リスト!$B$2:$B$25,0),10),"")</f>
        <v/>
      </c>
      <c r="AH354" s="256" t="str">
        <f>IF(S354="","",IF(S354&lt;3,リスト!$E$3,IF(S354&lt;5,リスト!$E$4,IF(S354&lt;7,リスト!$E$5,リスト!$E$6))))</f>
        <v/>
      </c>
      <c r="AI354" s="192" t="str">
        <f t="shared" si="178"/>
        <v/>
      </c>
      <c r="AJ354" s="193" t="str">
        <f t="shared" si="179"/>
        <v/>
      </c>
      <c r="AK354" s="141" t="str">
        <f t="shared" si="180"/>
        <v/>
      </c>
      <c r="AL354" s="194" t="str">
        <f>IFERROR(IF(AD354="","",IF(AE354=リスト!$C$2,"－",ROUND((3.142/4*E354^2*(N354+K354+J354+I354+H354)-3.142/4*(0.82^2*H354+(0.82^2+G354^2)/2*J354+G354^2*K354+(G354^2+E354^2)/2*N354))*(U354*V354+(R354-U354)*W354)/R354,2))),"")</f>
        <v/>
      </c>
      <c r="AM354" s="195" t="str">
        <f>IFERROR(IF(AD354="","",IF(AE354=リスト!$C$2,T354,T354+AL354)),"")</f>
        <v/>
      </c>
      <c r="AN354" s="195" t="str">
        <f>IFERROR(IF(AD354="","",IF(AE354=リスト!$C$2,3.142*E354*U354*AA354*V354*U354/2*TAN(X354/180*3.142),3.142*G354*U354*AA354*V354*U354/2*TAN(X354/180*3.142))),"")</f>
        <v/>
      </c>
      <c r="AO354" s="196" t="str">
        <f t="shared" si="255"/>
        <v/>
      </c>
      <c r="AP354" s="196" t="str">
        <f>IFERROR(IF(AE354=リスト!$C$2,(1-3.142*(E354/((E354+1)*2))^2)*(R354-(1-V354/(Z354+AC354*(W354-Z354)))*U354-(AN354+AM354)/(3.142*(Z354+AC354*(W354-Z354)))*(2/E354)^2)*100,AW354*(AX354-AY354)*100),"")</f>
        <v/>
      </c>
      <c r="AQ354" s="197" t="str">
        <f t="shared" si="256"/>
        <v/>
      </c>
      <c r="AR354" s="195" t="str">
        <f t="shared" si="257"/>
        <v/>
      </c>
      <c r="AS354" s="195" t="str">
        <f t="shared" si="258"/>
        <v/>
      </c>
      <c r="AT354" s="195" t="str">
        <f t="shared" si="259"/>
        <v/>
      </c>
      <c r="AU354" s="193" t="str">
        <f t="shared" si="260"/>
        <v/>
      </c>
      <c r="AV354" s="193" t="str">
        <f>IF(OR(AD354=リスト!$B$3,AD354=リスト!$B$5,許容浮上量&lt;AP354),AD354,リスト!$B$5)</f>
        <v/>
      </c>
      <c r="AW354" s="198" t="str">
        <f t="shared" si="261"/>
        <v/>
      </c>
      <c r="AX354" s="199" t="str">
        <f t="shared" si="262"/>
        <v/>
      </c>
      <c r="AY354" s="205" t="str">
        <f t="shared" si="263"/>
        <v/>
      </c>
      <c r="AZ354" s="204" t="str">
        <f>IF(OR(BO354=リスト!$B$3,BO354=リスト!$B$5,BO354=""),"","10^-2")</f>
        <v/>
      </c>
      <c r="BA354" s="200" t="str">
        <f>IF(OR(BO354=リスト!$B$3,BO354=リスト!$B$5,BO354=""),"",2)</f>
        <v/>
      </c>
      <c r="BB354" s="195" t="str">
        <f>IFERROR(IF(OR(BO354=リスト!$B$3,BO354=リスト!$B$5,BO354=""),"",V354*U354+(R354-U354)/2*(W354-Z354)),"")</f>
        <v/>
      </c>
      <c r="BC354" s="195" t="str">
        <f>IF(OR(BO354=リスト!$B$3,BO354=リスト!$B$5,BO354=""),"",40)</f>
        <v/>
      </c>
      <c r="BD354" s="195" t="str">
        <f t="shared" si="264"/>
        <v/>
      </c>
      <c r="BE354" s="195" t="str">
        <f t="shared" si="265"/>
        <v/>
      </c>
      <c r="BF354" s="195" t="str">
        <f t="shared" si="266"/>
        <v/>
      </c>
      <c r="BG354" s="195" t="str">
        <f>IF(OR(BO354=リスト!$B$3,BO354=リスト!$B$5,BO354=""),"",0.6)</f>
        <v/>
      </c>
      <c r="BH354" s="201" t="str">
        <f>IF(OR(BO354=リスト!$B$3,BO354=リスト!$B$5,BO354=""),"",AG354)</f>
        <v/>
      </c>
      <c r="BI354" s="195" t="str">
        <f>IF(OR(BO354=リスト!$B$3,BO354=リスト!$B$5,BO354=""),"",AM354)</f>
        <v/>
      </c>
      <c r="BJ354" s="195" t="str">
        <f>IF(OR(BO354=リスト!$B$3,BO354=リスト!$B$5,BO354=""),"",AN354)</f>
        <v/>
      </c>
      <c r="BK354" s="202" t="str">
        <f>IFERROR(IF(BM354=リスト!$C$2,(1-3.142*(E354/(2*(E354+1)))^2)*(R354-(1-AG354*V354/(Z354+AG354*BG354*(W354-Z354)))*U354-(AN354+AM354)/(3.142*(Z354+AG354*BG354*(W354-Z354)))*(2/E354)^2)*100,(AW354*(BV354-BX354)*100)),"")</f>
        <v/>
      </c>
      <c r="BL354" s="202" t="str">
        <f>IFERROR(IF(BM354=リスト!$C$2,(1-3.142*(E354/(2*(E354+1)))^2)*(R354-(1-AG354*V354/(Z354+AG354*BG354*(W354-Z354)))*U354-(AN354+BF354+AM354)/(3.142*(Z354+AG354*BG354*(W354-Z354)))*(2/E354)^2)*100,(AW354*(BV354-BW354)*100)),"")</f>
        <v/>
      </c>
      <c r="BM354" s="193" t="str">
        <f>IF(OR(BO354=リスト!$B$3,BO354=リスト!$B$5),"",AU354)</f>
        <v/>
      </c>
      <c r="BN354" s="196" t="str">
        <f>IF(OR(BO354=リスト!$B$3,BO354=リスト!$B$5),"",AF354)</f>
        <v/>
      </c>
      <c r="BO354" s="193" t="str">
        <f t="shared" si="267"/>
        <v/>
      </c>
      <c r="BP354" s="193" t="str">
        <f>IF(OR(BO354=リスト!$B$3,BO354=リスト!$B$5,BO354=""),"",IF(許容浮上量+1&lt;=BK354,リスト!$F$2,リスト!$F$3))</f>
        <v/>
      </c>
      <c r="BQ354" s="202" t="str">
        <f>IF(OR(BO354=リスト!$B$3,BO354=リスト!$B$5,BO354=""),"",20)</f>
        <v/>
      </c>
      <c r="BR354" s="195" t="str">
        <f t="shared" si="268"/>
        <v/>
      </c>
      <c r="BS354" s="195" t="str">
        <f t="shared" si="269"/>
        <v/>
      </c>
      <c r="BT354" s="198" t="str">
        <f t="shared" si="270"/>
        <v/>
      </c>
      <c r="BU354" s="198" t="str">
        <f t="shared" si="271"/>
        <v/>
      </c>
      <c r="BV354" s="198" t="str">
        <f t="shared" si="241"/>
        <v/>
      </c>
      <c r="BW354" s="198" t="str">
        <f t="shared" si="242"/>
        <v/>
      </c>
      <c r="BX354" s="205" t="str">
        <f t="shared" si="243"/>
        <v/>
      </c>
      <c r="BY354" s="206" t="str">
        <f>IFERROR(IF(CC354=リスト!$C$2,(CH354-BZ354/(100*CG354))/CI354*CJ354-AN354-AM354,(CH354-BZ354/(100*AW354))/CI354*CJ354-AN354-AM354),"")</f>
        <v/>
      </c>
      <c r="BZ354" s="196" t="str">
        <f>IF(OR(CE354=リスト!$B$3,CE354=リスト!$B$5,CF354=リスト!$F$3,CE354=""),"",許容浮上量)</f>
        <v/>
      </c>
      <c r="CA354" s="198" t="str">
        <f>IF(OR(CE354=リスト!$B$3,CE354=リスト!$B$5,CF354=リスト!$F$3,CE354=""),"",CK354)</f>
        <v/>
      </c>
      <c r="CB354" s="196" t="str">
        <f t="shared" si="272"/>
        <v/>
      </c>
      <c r="CC354" s="193" t="str">
        <f>IF(OR(CE354=リスト!$B$3,CE354=リスト!$B$5,CF354=リスト!$F$3,CE354=""),"",BM354)</f>
        <v/>
      </c>
      <c r="CD354" s="196" t="str">
        <f>IF(OR(CE354=リスト!$B$3,CE354=リスト!$B$5,CF354=リスト!$F$3,CE354=""),"",AH354)</f>
        <v/>
      </c>
      <c r="CE354" s="193" t="str">
        <f t="shared" si="181"/>
        <v/>
      </c>
      <c r="CF354" s="193" t="str">
        <f t="shared" si="182"/>
        <v/>
      </c>
      <c r="CG354" s="198" t="str">
        <f t="shared" si="273"/>
        <v/>
      </c>
      <c r="CH354" s="198" t="str">
        <f t="shared" si="274"/>
        <v/>
      </c>
      <c r="CI354" s="198" t="str">
        <f t="shared" si="275"/>
        <v/>
      </c>
      <c r="CJ354" s="198" t="str">
        <f t="shared" si="244"/>
        <v/>
      </c>
      <c r="CK354" s="205" t="str">
        <f t="shared" si="276"/>
        <v/>
      </c>
      <c r="CL354" s="204" t="str">
        <f>IF(AND(CE354=リスト!$B$4,CF354=リスト!$F$2),リスト!$B$3,CE354)</f>
        <v/>
      </c>
      <c r="CM354" s="193" t="str">
        <f>IF(CL354=リスト!$B$3,"",IF(CL354=リスト!$B$5,"("&amp;リスト!$F$3&amp;")",CF354))</f>
        <v/>
      </c>
      <c r="CN354" s="196" t="str">
        <f>IF(CL354=リスト!$B$3,"",AF354)</f>
        <v/>
      </c>
      <c r="CO354" s="196" t="str">
        <f>IF(OR(CL354=リスト!$B$3,CL354=リスト!$B$5,CL354=リスト!$B$4),"",CD354)</f>
        <v/>
      </c>
      <c r="CP354" s="196" t="str">
        <f>IF(OR(CL354=リスト!$B$3,CL354=リスト!$B$5),"",IF(CB354&lt;40,40,CB354))</f>
        <v/>
      </c>
      <c r="CQ354" s="203" t="str">
        <f>IF(CL354=リスト!$B$5,リスト!$G$2,"")</f>
        <v/>
      </c>
    </row>
    <row r="355" spans="2:95" ht="26.25" customHeight="1">
      <c r="B355" s="257">
        <v>292</v>
      </c>
      <c r="C355" s="258"/>
      <c r="D355" s="259"/>
      <c r="E355" s="260"/>
      <c r="F355" s="260"/>
      <c r="G355" s="247" t="str">
        <f>IF(AE355=リスト!$C$2,"－",IF(AE355=リスト!$C$3,1.05,""))</f>
        <v/>
      </c>
      <c r="H355" s="260"/>
      <c r="I355" s="260"/>
      <c r="J355" s="260"/>
      <c r="K355" s="260"/>
      <c r="L355" s="260"/>
      <c r="M355" s="260"/>
      <c r="N355" s="260"/>
      <c r="O355" s="260"/>
      <c r="P355" s="260"/>
      <c r="Q355" s="260"/>
      <c r="R355" s="261">
        <f t="shared" si="245"/>
        <v>0</v>
      </c>
      <c r="S355" s="262" t="str">
        <f t="shared" si="246"/>
        <v/>
      </c>
      <c r="T355" s="262"/>
      <c r="U355" s="262"/>
      <c r="V355" s="259" t="str">
        <f t="shared" si="247"/>
        <v/>
      </c>
      <c r="W355" s="259" t="str">
        <f t="shared" si="248"/>
        <v/>
      </c>
      <c r="X355" s="259" t="str">
        <f t="shared" si="249"/>
        <v/>
      </c>
      <c r="Y355" s="259" t="str">
        <f t="shared" si="250"/>
        <v/>
      </c>
      <c r="Z355" s="249" t="str">
        <f t="shared" si="251"/>
        <v/>
      </c>
      <c r="AA355" s="250" t="str">
        <f t="shared" si="252"/>
        <v/>
      </c>
      <c r="AB355" s="250" t="str">
        <f t="shared" si="253"/>
        <v/>
      </c>
      <c r="AC355" s="251" t="str">
        <f t="shared" si="254"/>
        <v/>
      </c>
      <c r="AD355" s="252" t="str">
        <f>IF(OR(C355="",D355=""),"",IF(OR(10&lt;=S355,2.2&lt;F355),リスト!$B$3,IF(OR(D355=リスト!$A$2,F355&lt;0.9,S355&lt;=1.5),リスト!$B$4,リスト!$B$2)))</f>
        <v/>
      </c>
      <c r="AE355" s="263" t="str">
        <f>IF(OR(C355="",AD355=""),"",IF(N355="",リスト!$C$2,リスト!$C$3))</f>
        <v/>
      </c>
      <c r="AF355" s="254" t="str">
        <f>IF(OR(C355="",AD355=""),"",IF(D355&lt;=リスト!$A$5,リスト!$D$2,IF(D355=リスト!$A$6,リスト!$D$3,IF(D355=リスト!$A$7,リスト!$D$4,""))))</f>
        <v/>
      </c>
      <c r="AG355" s="255" t="str" cm="1">
        <f t="array" ref="AG355">IFERROR(INDEX(加味率リスト!$A$2:$J$25,MATCH(D355&amp;AF355,加味率リスト!$A$2:$A$25&amp;加味率リスト!$B$2:$B$25,0),10),"")</f>
        <v/>
      </c>
      <c r="AH355" s="264" t="str">
        <f>IF(S355="","",IF(S355&lt;3,リスト!$E$3,IF(S355&lt;5,リスト!$E$4,IF(S355&lt;7,リスト!$E$5,リスト!$E$6))))</f>
        <v/>
      </c>
      <c r="AI355" s="192" t="str">
        <f t="shared" si="178"/>
        <v/>
      </c>
      <c r="AJ355" s="193" t="str">
        <f t="shared" si="179"/>
        <v/>
      </c>
      <c r="AK355" s="141" t="str">
        <f t="shared" si="180"/>
        <v/>
      </c>
      <c r="AL355" s="194" t="str">
        <f>IFERROR(IF(AD355="","",IF(AE355=リスト!$C$2,"－",ROUND((3.142/4*E355^2*(N355+K355+J355+I355+H355)-3.142/4*(0.82^2*H355+(0.82^2+G355^2)/2*J355+G355^2*K355+(G355^2+E355^2)/2*N355))*(U355*V355+(R355-U355)*W355)/R355,2))),"")</f>
        <v/>
      </c>
      <c r="AM355" s="195" t="str">
        <f>IFERROR(IF(AD355="","",IF(AE355=リスト!$C$2,T355,T355+AL355)),"")</f>
        <v/>
      </c>
      <c r="AN355" s="195" t="str">
        <f>IFERROR(IF(AD355="","",IF(AE355=リスト!$C$2,3.142*E355*U355*AA355*V355*U355/2*TAN(X355/180*3.142),3.142*G355*U355*AA355*V355*U355/2*TAN(X355/180*3.142))),"")</f>
        <v/>
      </c>
      <c r="AO355" s="196" t="str">
        <f t="shared" si="255"/>
        <v/>
      </c>
      <c r="AP355" s="196" t="str">
        <f>IFERROR(IF(AE355=リスト!$C$2,(1-3.142*(E355/((E355+1)*2))^2)*(R355-(1-V355/(Z355+AC355*(W355-Z355)))*U355-(AN355+AM355)/(3.142*(Z355+AC355*(W355-Z355)))*(2/E355)^2)*100,AW355*(AX355-AY355)*100),"")</f>
        <v/>
      </c>
      <c r="AQ355" s="197" t="str">
        <f t="shared" si="256"/>
        <v/>
      </c>
      <c r="AR355" s="195" t="str">
        <f t="shared" si="257"/>
        <v/>
      </c>
      <c r="AS355" s="195" t="str">
        <f t="shared" si="258"/>
        <v/>
      </c>
      <c r="AT355" s="195" t="str">
        <f t="shared" si="259"/>
        <v/>
      </c>
      <c r="AU355" s="193" t="str">
        <f t="shared" si="260"/>
        <v/>
      </c>
      <c r="AV355" s="193" t="str">
        <f>IF(OR(AD355=リスト!$B$3,AD355=リスト!$B$5,許容浮上量&lt;AP355),AD355,リスト!$B$5)</f>
        <v/>
      </c>
      <c r="AW355" s="198" t="str">
        <f t="shared" si="261"/>
        <v/>
      </c>
      <c r="AX355" s="199" t="str">
        <f t="shared" si="262"/>
        <v/>
      </c>
      <c r="AY355" s="205" t="str">
        <f t="shared" si="263"/>
        <v/>
      </c>
      <c r="AZ355" s="204" t="str">
        <f>IF(OR(BO355=リスト!$B$3,BO355=リスト!$B$5,BO355=""),"","10^-2")</f>
        <v/>
      </c>
      <c r="BA355" s="200" t="str">
        <f>IF(OR(BO355=リスト!$B$3,BO355=リスト!$B$5,BO355=""),"",2)</f>
        <v/>
      </c>
      <c r="BB355" s="195" t="str">
        <f>IFERROR(IF(OR(BO355=リスト!$B$3,BO355=リスト!$B$5,BO355=""),"",V355*U355+(R355-U355)/2*(W355-Z355)),"")</f>
        <v/>
      </c>
      <c r="BC355" s="195" t="str">
        <f>IF(OR(BO355=リスト!$B$3,BO355=リスト!$B$5,BO355=""),"",40)</f>
        <v/>
      </c>
      <c r="BD355" s="195" t="str">
        <f t="shared" si="264"/>
        <v/>
      </c>
      <c r="BE355" s="195" t="str">
        <f t="shared" si="265"/>
        <v/>
      </c>
      <c r="BF355" s="195" t="str">
        <f t="shared" si="266"/>
        <v/>
      </c>
      <c r="BG355" s="195" t="str">
        <f>IF(OR(BO355=リスト!$B$3,BO355=リスト!$B$5,BO355=""),"",0.6)</f>
        <v/>
      </c>
      <c r="BH355" s="201" t="str">
        <f>IF(OR(BO355=リスト!$B$3,BO355=リスト!$B$5,BO355=""),"",AG355)</f>
        <v/>
      </c>
      <c r="BI355" s="195" t="str">
        <f>IF(OR(BO355=リスト!$B$3,BO355=リスト!$B$5,BO355=""),"",AM355)</f>
        <v/>
      </c>
      <c r="BJ355" s="195" t="str">
        <f>IF(OR(BO355=リスト!$B$3,BO355=リスト!$B$5,BO355=""),"",AN355)</f>
        <v/>
      </c>
      <c r="BK355" s="202" t="str">
        <f>IFERROR(IF(BM355=リスト!$C$2,(1-3.142*(E355/(2*(E355+1)))^2)*(R355-(1-AG355*V355/(Z355+AG355*BG355*(W355-Z355)))*U355-(AN355+AM355)/(3.142*(Z355+AG355*BG355*(W355-Z355)))*(2/E355)^2)*100,(AW355*(BV355-BX355)*100)),"")</f>
        <v/>
      </c>
      <c r="BL355" s="202" t="str">
        <f>IFERROR(IF(BM355=リスト!$C$2,(1-3.142*(E355/(2*(E355+1)))^2)*(R355-(1-AG355*V355/(Z355+AG355*BG355*(W355-Z355)))*U355-(AN355+BF355+AM355)/(3.142*(Z355+AG355*BG355*(W355-Z355)))*(2/E355)^2)*100,(AW355*(BV355-BW355)*100)),"")</f>
        <v/>
      </c>
      <c r="BM355" s="193" t="str">
        <f>IF(OR(BO355=リスト!$B$3,BO355=リスト!$B$5),"",AU355)</f>
        <v/>
      </c>
      <c r="BN355" s="196" t="str">
        <f>IF(OR(BO355=リスト!$B$3,BO355=リスト!$B$5),"",AF355)</f>
        <v/>
      </c>
      <c r="BO355" s="193" t="str">
        <f t="shared" si="267"/>
        <v/>
      </c>
      <c r="BP355" s="193" t="str">
        <f>IF(OR(BO355=リスト!$B$3,BO355=リスト!$B$5,BO355=""),"",IF(許容浮上量+1&lt;=BK355,リスト!$F$2,リスト!$F$3))</f>
        <v/>
      </c>
      <c r="BQ355" s="202" t="str">
        <f>IF(OR(BO355=リスト!$B$3,BO355=リスト!$B$5,BO355=""),"",20)</f>
        <v/>
      </c>
      <c r="BR355" s="195" t="str">
        <f t="shared" si="268"/>
        <v/>
      </c>
      <c r="BS355" s="195" t="str">
        <f t="shared" si="269"/>
        <v/>
      </c>
      <c r="BT355" s="198" t="str">
        <f t="shared" si="270"/>
        <v/>
      </c>
      <c r="BU355" s="198" t="str">
        <f t="shared" si="271"/>
        <v/>
      </c>
      <c r="BV355" s="198" t="str">
        <f t="shared" si="241"/>
        <v/>
      </c>
      <c r="BW355" s="198" t="str">
        <f t="shared" si="242"/>
        <v/>
      </c>
      <c r="BX355" s="205" t="str">
        <f t="shared" si="243"/>
        <v/>
      </c>
      <c r="BY355" s="206" t="str">
        <f>IFERROR(IF(CC355=リスト!$C$2,(CH355-BZ355/(100*CG355))/CI355*CJ355-AN355-AM355,(CH355-BZ355/(100*AW355))/CI355*CJ355-AN355-AM355),"")</f>
        <v/>
      </c>
      <c r="BZ355" s="196" t="str">
        <f>IF(OR(CE355=リスト!$B$3,CE355=リスト!$B$5,CF355=リスト!$F$3,CE355=""),"",許容浮上量)</f>
        <v/>
      </c>
      <c r="CA355" s="198" t="str">
        <f>IF(OR(CE355=リスト!$B$3,CE355=リスト!$B$5,CF355=リスト!$F$3,CE355=""),"",CK355)</f>
        <v/>
      </c>
      <c r="CB355" s="196" t="str">
        <f t="shared" si="272"/>
        <v/>
      </c>
      <c r="CC355" s="193" t="str">
        <f>IF(OR(CE355=リスト!$B$3,CE355=リスト!$B$5,CF355=リスト!$F$3,CE355=""),"",BM355)</f>
        <v/>
      </c>
      <c r="CD355" s="196" t="str">
        <f>IF(OR(CE355=リスト!$B$3,CE355=リスト!$B$5,CF355=リスト!$F$3,CE355=""),"",AH355)</f>
        <v/>
      </c>
      <c r="CE355" s="193" t="str">
        <f t="shared" si="181"/>
        <v/>
      </c>
      <c r="CF355" s="193" t="str">
        <f t="shared" si="182"/>
        <v/>
      </c>
      <c r="CG355" s="198" t="str">
        <f t="shared" si="273"/>
        <v/>
      </c>
      <c r="CH355" s="198" t="str">
        <f t="shared" si="274"/>
        <v/>
      </c>
      <c r="CI355" s="198" t="str">
        <f t="shared" si="275"/>
        <v/>
      </c>
      <c r="CJ355" s="198" t="str">
        <f t="shared" si="244"/>
        <v/>
      </c>
      <c r="CK355" s="205" t="str">
        <f t="shared" si="276"/>
        <v/>
      </c>
      <c r="CL355" s="204" t="str">
        <f>IF(AND(CE355=リスト!$B$4,CF355=リスト!$F$2),リスト!$B$3,CE355)</f>
        <v/>
      </c>
      <c r="CM355" s="193" t="str">
        <f>IF(CL355=リスト!$B$3,"",IF(CL355=リスト!$B$5,"("&amp;リスト!$F$3&amp;")",CF355))</f>
        <v/>
      </c>
      <c r="CN355" s="196" t="str">
        <f>IF(CL355=リスト!$B$3,"",AF355)</f>
        <v/>
      </c>
      <c r="CO355" s="196" t="str">
        <f>IF(OR(CL355=リスト!$B$3,CL355=リスト!$B$5,CL355=リスト!$B$4),"",CD355)</f>
        <v/>
      </c>
      <c r="CP355" s="196" t="str">
        <f>IF(OR(CL355=リスト!$B$3,CL355=リスト!$B$5),"",IF(CB355&lt;40,40,CB355))</f>
        <v/>
      </c>
      <c r="CQ355" s="203" t="str">
        <f>IF(CL355=リスト!$B$5,リスト!$G$2,"")</f>
        <v/>
      </c>
    </row>
    <row r="356" spans="2:95" ht="26.25" customHeight="1">
      <c r="B356" s="243">
        <v>293</v>
      </c>
      <c r="C356" s="244"/>
      <c r="D356" s="245"/>
      <c r="E356" s="246"/>
      <c r="F356" s="246"/>
      <c r="G356" s="247" t="str">
        <f>IF(AE356=リスト!$C$2,"－",IF(AE356=リスト!$C$3,1.05,""))</f>
        <v/>
      </c>
      <c r="H356" s="246"/>
      <c r="I356" s="246"/>
      <c r="J356" s="246"/>
      <c r="K356" s="246"/>
      <c r="L356" s="246"/>
      <c r="M356" s="246"/>
      <c r="N356" s="246"/>
      <c r="O356" s="246"/>
      <c r="P356" s="246"/>
      <c r="Q356" s="246"/>
      <c r="R356" s="248">
        <f t="shared" si="245"/>
        <v>0</v>
      </c>
      <c r="S356" s="247" t="str">
        <f t="shared" si="246"/>
        <v/>
      </c>
      <c r="T356" s="247"/>
      <c r="U356" s="247"/>
      <c r="V356" s="245" t="str">
        <f t="shared" si="247"/>
        <v/>
      </c>
      <c r="W356" s="245" t="str">
        <f t="shared" si="248"/>
        <v/>
      </c>
      <c r="X356" s="245" t="str">
        <f t="shared" si="249"/>
        <v/>
      </c>
      <c r="Y356" s="245" t="str">
        <f t="shared" si="250"/>
        <v/>
      </c>
      <c r="Z356" s="249" t="str">
        <f t="shared" si="251"/>
        <v/>
      </c>
      <c r="AA356" s="250" t="str">
        <f t="shared" si="252"/>
        <v/>
      </c>
      <c r="AB356" s="250" t="str">
        <f t="shared" si="253"/>
        <v/>
      </c>
      <c r="AC356" s="251" t="str">
        <f t="shared" si="254"/>
        <v/>
      </c>
      <c r="AD356" s="252" t="str">
        <f>IF(OR(C356="",D356=""),"",IF(OR(10&lt;=S356,2.2&lt;F356),リスト!$B$3,IF(OR(D356=リスト!$A$2,F356&lt;0.9,S356&lt;=1.5),リスト!$B$4,リスト!$B$2)))</f>
        <v/>
      </c>
      <c r="AE356" s="253" t="str">
        <f>IF(OR(C356="",AD356=""),"",IF(N356="",リスト!$C$2,リスト!$C$3))</f>
        <v/>
      </c>
      <c r="AF356" s="254" t="str">
        <f>IF(OR(C356="",AD356=""),"",IF(D356&lt;=リスト!$A$5,リスト!$D$2,IF(D356=リスト!$A$6,リスト!$D$3,IF(D356=リスト!$A$7,リスト!$D$4,""))))</f>
        <v/>
      </c>
      <c r="AG356" s="255" t="str" cm="1">
        <f t="array" ref="AG356">IFERROR(INDEX(加味率リスト!$A$2:$J$25,MATCH(D356&amp;AF356,加味率リスト!$A$2:$A$25&amp;加味率リスト!$B$2:$B$25,0),10),"")</f>
        <v/>
      </c>
      <c r="AH356" s="256" t="str">
        <f>IF(S356="","",IF(S356&lt;3,リスト!$E$3,IF(S356&lt;5,リスト!$E$4,IF(S356&lt;7,リスト!$E$5,リスト!$E$6))))</f>
        <v/>
      </c>
      <c r="AI356" s="192" t="str">
        <f t="shared" si="178"/>
        <v/>
      </c>
      <c r="AJ356" s="193" t="str">
        <f t="shared" si="179"/>
        <v/>
      </c>
      <c r="AK356" s="141" t="str">
        <f t="shared" si="180"/>
        <v/>
      </c>
      <c r="AL356" s="194" t="str">
        <f>IFERROR(IF(AD356="","",IF(AE356=リスト!$C$2,"－",ROUND((3.142/4*E356^2*(N356+K356+J356+I356+H356)-3.142/4*(0.82^2*H356+(0.82^2+G356^2)/2*J356+G356^2*K356+(G356^2+E356^2)/2*N356))*(U356*V356+(R356-U356)*W356)/R356,2))),"")</f>
        <v/>
      </c>
      <c r="AM356" s="195" t="str">
        <f>IFERROR(IF(AD356="","",IF(AE356=リスト!$C$2,T356,T356+AL356)),"")</f>
        <v/>
      </c>
      <c r="AN356" s="195" t="str">
        <f>IFERROR(IF(AD356="","",IF(AE356=リスト!$C$2,3.142*E356*U356*AA356*V356*U356/2*TAN(X356/180*3.142),3.142*G356*U356*AA356*V356*U356/2*TAN(X356/180*3.142))),"")</f>
        <v/>
      </c>
      <c r="AO356" s="196" t="str">
        <f t="shared" si="255"/>
        <v/>
      </c>
      <c r="AP356" s="196" t="str">
        <f>IFERROR(IF(AE356=リスト!$C$2,(1-3.142*(E356/((E356+1)*2))^2)*(R356-(1-V356/(Z356+AC356*(W356-Z356)))*U356-(AN356+AM356)/(3.142*(Z356+AC356*(W356-Z356)))*(2/E356)^2)*100,AW356*(AX356-AY356)*100),"")</f>
        <v/>
      </c>
      <c r="AQ356" s="197" t="str">
        <f t="shared" si="256"/>
        <v/>
      </c>
      <c r="AR356" s="195" t="str">
        <f t="shared" si="257"/>
        <v/>
      </c>
      <c r="AS356" s="195" t="str">
        <f t="shared" si="258"/>
        <v/>
      </c>
      <c r="AT356" s="195" t="str">
        <f t="shared" si="259"/>
        <v/>
      </c>
      <c r="AU356" s="193" t="str">
        <f t="shared" si="260"/>
        <v/>
      </c>
      <c r="AV356" s="193" t="str">
        <f>IF(OR(AD356=リスト!$B$3,AD356=リスト!$B$5,許容浮上量&lt;AP356),AD356,リスト!$B$5)</f>
        <v/>
      </c>
      <c r="AW356" s="198" t="str">
        <f t="shared" si="261"/>
        <v/>
      </c>
      <c r="AX356" s="199" t="str">
        <f t="shared" si="262"/>
        <v/>
      </c>
      <c r="AY356" s="205" t="str">
        <f t="shared" si="263"/>
        <v/>
      </c>
      <c r="AZ356" s="204" t="str">
        <f>IF(OR(BO356=リスト!$B$3,BO356=リスト!$B$5,BO356=""),"","10^-2")</f>
        <v/>
      </c>
      <c r="BA356" s="200" t="str">
        <f>IF(OR(BO356=リスト!$B$3,BO356=リスト!$B$5,BO356=""),"",2)</f>
        <v/>
      </c>
      <c r="BB356" s="195" t="str">
        <f>IFERROR(IF(OR(BO356=リスト!$B$3,BO356=リスト!$B$5,BO356=""),"",V356*U356+(R356-U356)/2*(W356-Z356)),"")</f>
        <v/>
      </c>
      <c r="BC356" s="195" t="str">
        <f>IF(OR(BO356=リスト!$B$3,BO356=リスト!$B$5,BO356=""),"",40)</f>
        <v/>
      </c>
      <c r="BD356" s="195" t="str">
        <f t="shared" si="264"/>
        <v/>
      </c>
      <c r="BE356" s="195" t="str">
        <f t="shared" si="265"/>
        <v/>
      </c>
      <c r="BF356" s="195" t="str">
        <f t="shared" si="266"/>
        <v/>
      </c>
      <c r="BG356" s="195" t="str">
        <f>IF(OR(BO356=リスト!$B$3,BO356=リスト!$B$5,BO356=""),"",0.6)</f>
        <v/>
      </c>
      <c r="BH356" s="201" t="str">
        <f>IF(OR(BO356=リスト!$B$3,BO356=リスト!$B$5,BO356=""),"",AG356)</f>
        <v/>
      </c>
      <c r="BI356" s="195" t="str">
        <f>IF(OR(BO356=リスト!$B$3,BO356=リスト!$B$5,BO356=""),"",AM356)</f>
        <v/>
      </c>
      <c r="BJ356" s="195" t="str">
        <f>IF(OR(BO356=リスト!$B$3,BO356=リスト!$B$5,BO356=""),"",AN356)</f>
        <v/>
      </c>
      <c r="BK356" s="202" t="str">
        <f>IFERROR(IF(BM356=リスト!$C$2,(1-3.142*(E356/(2*(E356+1)))^2)*(R356-(1-AG356*V356/(Z356+AG356*BG356*(W356-Z356)))*U356-(AN356+AM356)/(3.142*(Z356+AG356*BG356*(W356-Z356)))*(2/E356)^2)*100,(AW356*(BV356-BX356)*100)),"")</f>
        <v/>
      </c>
      <c r="BL356" s="202" t="str">
        <f>IFERROR(IF(BM356=リスト!$C$2,(1-3.142*(E356/(2*(E356+1)))^2)*(R356-(1-AG356*V356/(Z356+AG356*BG356*(W356-Z356)))*U356-(AN356+BF356+AM356)/(3.142*(Z356+AG356*BG356*(W356-Z356)))*(2/E356)^2)*100,(AW356*(BV356-BW356)*100)),"")</f>
        <v/>
      </c>
      <c r="BM356" s="193" t="str">
        <f>IF(OR(BO356=リスト!$B$3,BO356=リスト!$B$5),"",AU356)</f>
        <v/>
      </c>
      <c r="BN356" s="196" t="str">
        <f>IF(OR(BO356=リスト!$B$3,BO356=リスト!$B$5),"",AF356)</f>
        <v/>
      </c>
      <c r="BO356" s="193" t="str">
        <f t="shared" si="267"/>
        <v/>
      </c>
      <c r="BP356" s="193" t="str">
        <f>IF(OR(BO356=リスト!$B$3,BO356=リスト!$B$5,BO356=""),"",IF(許容浮上量+1&lt;=BK356,リスト!$F$2,リスト!$F$3))</f>
        <v/>
      </c>
      <c r="BQ356" s="202" t="str">
        <f>IF(OR(BO356=リスト!$B$3,BO356=リスト!$B$5,BO356=""),"",20)</f>
        <v/>
      </c>
      <c r="BR356" s="195" t="str">
        <f t="shared" si="268"/>
        <v/>
      </c>
      <c r="BS356" s="195" t="str">
        <f t="shared" si="269"/>
        <v/>
      </c>
      <c r="BT356" s="198" t="str">
        <f t="shared" si="270"/>
        <v/>
      </c>
      <c r="BU356" s="198" t="str">
        <f t="shared" si="271"/>
        <v/>
      </c>
      <c r="BV356" s="198" t="str">
        <f t="shared" si="241"/>
        <v/>
      </c>
      <c r="BW356" s="198" t="str">
        <f t="shared" si="242"/>
        <v/>
      </c>
      <c r="BX356" s="205" t="str">
        <f t="shared" si="243"/>
        <v/>
      </c>
      <c r="BY356" s="206" t="str">
        <f>IFERROR(IF(CC356=リスト!$C$2,(CH356-BZ356/(100*CG356))/CI356*CJ356-AN356-AM356,(CH356-BZ356/(100*AW356))/CI356*CJ356-AN356-AM356),"")</f>
        <v/>
      </c>
      <c r="BZ356" s="196" t="str">
        <f>IF(OR(CE356=リスト!$B$3,CE356=リスト!$B$5,CF356=リスト!$F$3,CE356=""),"",許容浮上量)</f>
        <v/>
      </c>
      <c r="CA356" s="198" t="str">
        <f>IF(OR(CE356=リスト!$B$3,CE356=リスト!$B$5,CF356=リスト!$F$3,CE356=""),"",CK356)</f>
        <v/>
      </c>
      <c r="CB356" s="196" t="str">
        <f t="shared" si="272"/>
        <v/>
      </c>
      <c r="CC356" s="193" t="str">
        <f>IF(OR(CE356=リスト!$B$3,CE356=リスト!$B$5,CF356=リスト!$F$3,CE356=""),"",BM356)</f>
        <v/>
      </c>
      <c r="CD356" s="196" t="str">
        <f>IF(OR(CE356=リスト!$B$3,CE356=リスト!$B$5,CF356=リスト!$F$3,CE356=""),"",AH356)</f>
        <v/>
      </c>
      <c r="CE356" s="193" t="str">
        <f t="shared" si="181"/>
        <v/>
      </c>
      <c r="CF356" s="193" t="str">
        <f t="shared" si="182"/>
        <v/>
      </c>
      <c r="CG356" s="198" t="str">
        <f t="shared" si="273"/>
        <v/>
      </c>
      <c r="CH356" s="198" t="str">
        <f t="shared" si="274"/>
        <v/>
      </c>
      <c r="CI356" s="198" t="str">
        <f t="shared" si="275"/>
        <v/>
      </c>
      <c r="CJ356" s="198" t="str">
        <f t="shared" si="244"/>
        <v/>
      </c>
      <c r="CK356" s="205" t="str">
        <f t="shared" si="276"/>
        <v/>
      </c>
      <c r="CL356" s="204" t="str">
        <f>IF(AND(CE356=リスト!$B$4,CF356=リスト!$F$2),リスト!$B$3,CE356)</f>
        <v/>
      </c>
      <c r="CM356" s="193" t="str">
        <f>IF(CL356=リスト!$B$3,"",IF(CL356=リスト!$B$5,"("&amp;リスト!$F$3&amp;")",CF356))</f>
        <v/>
      </c>
      <c r="CN356" s="196" t="str">
        <f>IF(CL356=リスト!$B$3,"",AF356)</f>
        <v/>
      </c>
      <c r="CO356" s="196" t="str">
        <f>IF(OR(CL356=リスト!$B$3,CL356=リスト!$B$5,CL356=リスト!$B$4),"",CD356)</f>
        <v/>
      </c>
      <c r="CP356" s="196" t="str">
        <f>IF(OR(CL356=リスト!$B$3,CL356=リスト!$B$5),"",IF(CB356&lt;40,40,CB356))</f>
        <v/>
      </c>
      <c r="CQ356" s="203" t="str">
        <f>IF(CL356=リスト!$B$5,リスト!$G$2,"")</f>
        <v/>
      </c>
    </row>
    <row r="357" spans="2:95" ht="26.25" customHeight="1">
      <c r="B357" s="257">
        <v>294</v>
      </c>
      <c r="C357" s="258"/>
      <c r="D357" s="259"/>
      <c r="E357" s="260"/>
      <c r="F357" s="260"/>
      <c r="G357" s="247" t="str">
        <f>IF(AE357=リスト!$C$2,"－",IF(AE357=リスト!$C$3,1.05,""))</f>
        <v/>
      </c>
      <c r="H357" s="260"/>
      <c r="I357" s="260"/>
      <c r="J357" s="260"/>
      <c r="K357" s="260"/>
      <c r="L357" s="260"/>
      <c r="M357" s="260"/>
      <c r="N357" s="260"/>
      <c r="O357" s="260"/>
      <c r="P357" s="260"/>
      <c r="Q357" s="260"/>
      <c r="R357" s="261">
        <f t="shared" si="245"/>
        <v>0</v>
      </c>
      <c r="S357" s="262" t="str">
        <f t="shared" si="246"/>
        <v/>
      </c>
      <c r="T357" s="262"/>
      <c r="U357" s="262"/>
      <c r="V357" s="259" t="str">
        <f t="shared" si="247"/>
        <v/>
      </c>
      <c r="W357" s="259" t="str">
        <f t="shared" si="248"/>
        <v/>
      </c>
      <c r="X357" s="259" t="str">
        <f t="shared" si="249"/>
        <v/>
      </c>
      <c r="Y357" s="259" t="str">
        <f t="shared" si="250"/>
        <v/>
      </c>
      <c r="Z357" s="249" t="str">
        <f t="shared" si="251"/>
        <v/>
      </c>
      <c r="AA357" s="250" t="str">
        <f t="shared" si="252"/>
        <v/>
      </c>
      <c r="AB357" s="250" t="str">
        <f t="shared" si="253"/>
        <v/>
      </c>
      <c r="AC357" s="251" t="str">
        <f t="shared" si="254"/>
        <v/>
      </c>
      <c r="AD357" s="252" t="str">
        <f>IF(OR(C357="",D357=""),"",IF(OR(10&lt;=S357,2.2&lt;F357),リスト!$B$3,IF(OR(D357=リスト!$A$2,F357&lt;0.9,S357&lt;=1.5),リスト!$B$4,リスト!$B$2)))</f>
        <v/>
      </c>
      <c r="AE357" s="263" t="str">
        <f>IF(OR(C357="",AD357=""),"",IF(N357="",リスト!$C$2,リスト!$C$3))</f>
        <v/>
      </c>
      <c r="AF357" s="254" t="str">
        <f>IF(OR(C357="",AD357=""),"",IF(D357&lt;=リスト!$A$5,リスト!$D$2,IF(D357=リスト!$A$6,リスト!$D$3,IF(D357=リスト!$A$7,リスト!$D$4,""))))</f>
        <v/>
      </c>
      <c r="AG357" s="255" t="str" cm="1">
        <f t="array" ref="AG357">IFERROR(INDEX(加味率リスト!$A$2:$J$25,MATCH(D357&amp;AF357,加味率リスト!$A$2:$A$25&amp;加味率リスト!$B$2:$B$25,0),10),"")</f>
        <v/>
      </c>
      <c r="AH357" s="264" t="str">
        <f>IF(S357="","",IF(S357&lt;3,リスト!$E$3,IF(S357&lt;5,リスト!$E$4,IF(S357&lt;7,リスト!$E$5,リスト!$E$6))))</f>
        <v/>
      </c>
      <c r="AI357" s="192" t="str">
        <f t="shared" si="178"/>
        <v/>
      </c>
      <c r="AJ357" s="193" t="str">
        <f t="shared" si="179"/>
        <v/>
      </c>
      <c r="AK357" s="141" t="str">
        <f t="shared" si="180"/>
        <v/>
      </c>
      <c r="AL357" s="194" t="str">
        <f>IFERROR(IF(AD357="","",IF(AE357=リスト!$C$2,"－",ROUND((3.142/4*E357^2*(N357+K357+J357+I357+H357)-3.142/4*(0.82^2*H357+(0.82^2+G357^2)/2*J357+G357^2*K357+(G357^2+E357^2)/2*N357))*(U357*V357+(R357-U357)*W357)/R357,2))),"")</f>
        <v/>
      </c>
      <c r="AM357" s="195" t="str">
        <f>IFERROR(IF(AD357="","",IF(AE357=リスト!$C$2,T357,T357+AL357)),"")</f>
        <v/>
      </c>
      <c r="AN357" s="195" t="str">
        <f>IFERROR(IF(AD357="","",IF(AE357=リスト!$C$2,3.142*E357*U357*AA357*V357*U357/2*TAN(X357/180*3.142),3.142*G357*U357*AA357*V357*U357/2*TAN(X357/180*3.142))),"")</f>
        <v/>
      </c>
      <c r="AO357" s="196" t="str">
        <f t="shared" si="255"/>
        <v/>
      </c>
      <c r="AP357" s="196" t="str">
        <f>IFERROR(IF(AE357=リスト!$C$2,(1-3.142*(E357/((E357+1)*2))^2)*(R357-(1-V357/(Z357+AC357*(W357-Z357)))*U357-(AN357+AM357)/(3.142*(Z357+AC357*(W357-Z357)))*(2/E357)^2)*100,AW357*(AX357-AY357)*100),"")</f>
        <v/>
      </c>
      <c r="AQ357" s="197" t="str">
        <f t="shared" si="256"/>
        <v/>
      </c>
      <c r="AR357" s="195" t="str">
        <f t="shared" si="257"/>
        <v/>
      </c>
      <c r="AS357" s="195" t="str">
        <f t="shared" si="258"/>
        <v/>
      </c>
      <c r="AT357" s="195" t="str">
        <f t="shared" si="259"/>
        <v/>
      </c>
      <c r="AU357" s="193" t="str">
        <f t="shared" si="260"/>
        <v/>
      </c>
      <c r="AV357" s="193" t="str">
        <f>IF(OR(AD357=リスト!$B$3,AD357=リスト!$B$5,許容浮上量&lt;AP357),AD357,リスト!$B$5)</f>
        <v/>
      </c>
      <c r="AW357" s="198" t="str">
        <f t="shared" si="261"/>
        <v/>
      </c>
      <c r="AX357" s="199" t="str">
        <f t="shared" si="262"/>
        <v/>
      </c>
      <c r="AY357" s="205" t="str">
        <f t="shared" si="263"/>
        <v/>
      </c>
      <c r="AZ357" s="204" t="str">
        <f>IF(OR(BO357=リスト!$B$3,BO357=リスト!$B$5,BO357=""),"","10^-2")</f>
        <v/>
      </c>
      <c r="BA357" s="200" t="str">
        <f>IF(OR(BO357=リスト!$B$3,BO357=リスト!$B$5,BO357=""),"",2)</f>
        <v/>
      </c>
      <c r="BB357" s="195" t="str">
        <f>IFERROR(IF(OR(BO357=リスト!$B$3,BO357=リスト!$B$5,BO357=""),"",V357*U357+(R357-U357)/2*(W357-Z357)),"")</f>
        <v/>
      </c>
      <c r="BC357" s="195" t="str">
        <f>IF(OR(BO357=リスト!$B$3,BO357=リスト!$B$5,BO357=""),"",40)</f>
        <v/>
      </c>
      <c r="BD357" s="195" t="str">
        <f t="shared" si="264"/>
        <v/>
      </c>
      <c r="BE357" s="195" t="str">
        <f t="shared" si="265"/>
        <v/>
      </c>
      <c r="BF357" s="195" t="str">
        <f t="shared" si="266"/>
        <v/>
      </c>
      <c r="BG357" s="195" t="str">
        <f>IF(OR(BO357=リスト!$B$3,BO357=リスト!$B$5,BO357=""),"",0.6)</f>
        <v/>
      </c>
      <c r="BH357" s="201" t="str">
        <f>IF(OR(BO357=リスト!$B$3,BO357=リスト!$B$5,BO357=""),"",AG357)</f>
        <v/>
      </c>
      <c r="BI357" s="195" t="str">
        <f>IF(OR(BO357=リスト!$B$3,BO357=リスト!$B$5,BO357=""),"",AM357)</f>
        <v/>
      </c>
      <c r="BJ357" s="195" t="str">
        <f>IF(OR(BO357=リスト!$B$3,BO357=リスト!$B$5,BO357=""),"",AN357)</f>
        <v/>
      </c>
      <c r="BK357" s="202" t="str">
        <f>IFERROR(IF(BM357=リスト!$C$2,(1-3.142*(E357/(2*(E357+1)))^2)*(R357-(1-AG357*V357/(Z357+AG357*BG357*(W357-Z357)))*U357-(AN357+AM357)/(3.142*(Z357+AG357*BG357*(W357-Z357)))*(2/E357)^2)*100,(AW357*(BV357-BX357)*100)),"")</f>
        <v/>
      </c>
      <c r="BL357" s="202" t="str">
        <f>IFERROR(IF(BM357=リスト!$C$2,(1-3.142*(E357/(2*(E357+1)))^2)*(R357-(1-AG357*V357/(Z357+AG357*BG357*(W357-Z357)))*U357-(AN357+BF357+AM357)/(3.142*(Z357+AG357*BG357*(W357-Z357)))*(2/E357)^2)*100,(AW357*(BV357-BW357)*100)),"")</f>
        <v/>
      </c>
      <c r="BM357" s="193" t="str">
        <f>IF(OR(BO357=リスト!$B$3,BO357=リスト!$B$5),"",AU357)</f>
        <v/>
      </c>
      <c r="BN357" s="196" t="str">
        <f>IF(OR(BO357=リスト!$B$3,BO357=リスト!$B$5),"",AF357)</f>
        <v/>
      </c>
      <c r="BO357" s="193" t="str">
        <f t="shared" si="267"/>
        <v/>
      </c>
      <c r="BP357" s="193" t="str">
        <f>IF(OR(BO357=リスト!$B$3,BO357=リスト!$B$5,BO357=""),"",IF(許容浮上量+1&lt;=BK357,リスト!$F$2,リスト!$F$3))</f>
        <v/>
      </c>
      <c r="BQ357" s="202" t="str">
        <f>IF(OR(BO357=リスト!$B$3,BO357=リスト!$B$5,BO357=""),"",20)</f>
        <v/>
      </c>
      <c r="BR357" s="195" t="str">
        <f t="shared" si="268"/>
        <v/>
      </c>
      <c r="BS357" s="195" t="str">
        <f t="shared" si="269"/>
        <v/>
      </c>
      <c r="BT357" s="198" t="str">
        <f t="shared" si="270"/>
        <v/>
      </c>
      <c r="BU357" s="198" t="str">
        <f t="shared" si="271"/>
        <v/>
      </c>
      <c r="BV357" s="198" t="str">
        <f t="shared" si="241"/>
        <v/>
      </c>
      <c r="BW357" s="198" t="str">
        <f t="shared" si="242"/>
        <v/>
      </c>
      <c r="BX357" s="205" t="str">
        <f t="shared" si="243"/>
        <v/>
      </c>
      <c r="BY357" s="206" t="str">
        <f>IFERROR(IF(CC357=リスト!$C$2,(CH357-BZ357/(100*CG357))/CI357*CJ357-AN357-AM357,(CH357-BZ357/(100*AW357))/CI357*CJ357-AN357-AM357),"")</f>
        <v/>
      </c>
      <c r="BZ357" s="196" t="str">
        <f>IF(OR(CE357=リスト!$B$3,CE357=リスト!$B$5,CF357=リスト!$F$3,CE357=""),"",許容浮上量)</f>
        <v/>
      </c>
      <c r="CA357" s="198" t="str">
        <f>IF(OR(CE357=リスト!$B$3,CE357=リスト!$B$5,CF357=リスト!$F$3,CE357=""),"",CK357)</f>
        <v/>
      </c>
      <c r="CB357" s="196" t="str">
        <f t="shared" si="272"/>
        <v/>
      </c>
      <c r="CC357" s="193" t="str">
        <f>IF(OR(CE357=リスト!$B$3,CE357=リスト!$B$5,CF357=リスト!$F$3,CE357=""),"",BM357)</f>
        <v/>
      </c>
      <c r="CD357" s="196" t="str">
        <f>IF(OR(CE357=リスト!$B$3,CE357=リスト!$B$5,CF357=リスト!$F$3,CE357=""),"",AH357)</f>
        <v/>
      </c>
      <c r="CE357" s="193" t="str">
        <f t="shared" si="181"/>
        <v/>
      </c>
      <c r="CF357" s="193" t="str">
        <f t="shared" si="182"/>
        <v/>
      </c>
      <c r="CG357" s="198" t="str">
        <f t="shared" si="273"/>
        <v/>
      </c>
      <c r="CH357" s="198" t="str">
        <f t="shared" si="274"/>
        <v/>
      </c>
      <c r="CI357" s="198" t="str">
        <f t="shared" si="275"/>
        <v/>
      </c>
      <c r="CJ357" s="198" t="str">
        <f t="shared" si="244"/>
        <v/>
      </c>
      <c r="CK357" s="205" t="str">
        <f t="shared" si="276"/>
        <v/>
      </c>
      <c r="CL357" s="204" t="str">
        <f>IF(AND(CE357=リスト!$B$4,CF357=リスト!$F$2),リスト!$B$3,CE357)</f>
        <v/>
      </c>
      <c r="CM357" s="193" t="str">
        <f>IF(CL357=リスト!$B$3,"",IF(CL357=リスト!$B$5,"("&amp;リスト!$F$3&amp;")",CF357))</f>
        <v/>
      </c>
      <c r="CN357" s="196" t="str">
        <f>IF(CL357=リスト!$B$3,"",AF357)</f>
        <v/>
      </c>
      <c r="CO357" s="196" t="str">
        <f>IF(OR(CL357=リスト!$B$3,CL357=リスト!$B$5,CL357=リスト!$B$4),"",CD357)</f>
        <v/>
      </c>
      <c r="CP357" s="196" t="str">
        <f>IF(OR(CL357=リスト!$B$3,CL357=リスト!$B$5),"",IF(CB357&lt;40,40,CB357))</f>
        <v/>
      </c>
      <c r="CQ357" s="203" t="str">
        <f>IF(CL357=リスト!$B$5,リスト!$G$2,"")</f>
        <v/>
      </c>
    </row>
    <row r="358" spans="2:95" ht="26.25" customHeight="1">
      <c r="B358" s="243">
        <v>295</v>
      </c>
      <c r="C358" s="244"/>
      <c r="D358" s="245"/>
      <c r="E358" s="246"/>
      <c r="F358" s="246"/>
      <c r="G358" s="247" t="str">
        <f>IF(AE358=リスト!$C$2,"－",IF(AE358=リスト!$C$3,1.05,""))</f>
        <v/>
      </c>
      <c r="H358" s="246"/>
      <c r="I358" s="246"/>
      <c r="J358" s="246"/>
      <c r="K358" s="246"/>
      <c r="L358" s="246"/>
      <c r="M358" s="246"/>
      <c r="N358" s="246"/>
      <c r="O358" s="246"/>
      <c r="P358" s="246"/>
      <c r="Q358" s="246"/>
      <c r="R358" s="248">
        <f t="shared" si="245"/>
        <v>0</v>
      </c>
      <c r="S358" s="247" t="str">
        <f t="shared" si="246"/>
        <v/>
      </c>
      <c r="T358" s="247"/>
      <c r="U358" s="247"/>
      <c r="V358" s="245" t="str">
        <f t="shared" si="247"/>
        <v/>
      </c>
      <c r="W358" s="245" t="str">
        <f t="shared" si="248"/>
        <v/>
      </c>
      <c r="X358" s="245" t="str">
        <f t="shared" si="249"/>
        <v/>
      </c>
      <c r="Y358" s="245" t="str">
        <f t="shared" si="250"/>
        <v/>
      </c>
      <c r="Z358" s="249" t="str">
        <f t="shared" si="251"/>
        <v/>
      </c>
      <c r="AA358" s="250" t="str">
        <f t="shared" si="252"/>
        <v/>
      </c>
      <c r="AB358" s="250" t="str">
        <f t="shared" si="253"/>
        <v/>
      </c>
      <c r="AC358" s="251" t="str">
        <f t="shared" si="254"/>
        <v/>
      </c>
      <c r="AD358" s="252" t="str">
        <f>IF(OR(C358="",D358=""),"",IF(OR(10&lt;=S358,2.2&lt;F358),リスト!$B$3,IF(OR(D358=リスト!$A$2,F358&lt;0.9,S358&lt;=1.5),リスト!$B$4,リスト!$B$2)))</f>
        <v/>
      </c>
      <c r="AE358" s="253" t="str">
        <f>IF(OR(C358="",AD358=""),"",IF(N358="",リスト!$C$2,リスト!$C$3))</f>
        <v/>
      </c>
      <c r="AF358" s="254" t="str">
        <f>IF(OR(C358="",AD358=""),"",IF(D358&lt;=リスト!$A$5,リスト!$D$2,IF(D358=リスト!$A$6,リスト!$D$3,IF(D358=リスト!$A$7,リスト!$D$4,""))))</f>
        <v/>
      </c>
      <c r="AG358" s="255" t="str" cm="1">
        <f t="array" ref="AG358">IFERROR(INDEX(加味率リスト!$A$2:$J$25,MATCH(D358&amp;AF358,加味率リスト!$A$2:$A$25&amp;加味率リスト!$B$2:$B$25,0),10),"")</f>
        <v/>
      </c>
      <c r="AH358" s="256" t="str">
        <f>IF(S358="","",IF(S358&lt;3,リスト!$E$3,IF(S358&lt;5,リスト!$E$4,IF(S358&lt;7,リスト!$E$5,リスト!$E$6))))</f>
        <v/>
      </c>
      <c r="AI358" s="192" t="str">
        <f t="shared" si="178"/>
        <v/>
      </c>
      <c r="AJ358" s="193" t="str">
        <f t="shared" si="179"/>
        <v/>
      </c>
      <c r="AK358" s="141" t="str">
        <f t="shared" si="180"/>
        <v/>
      </c>
      <c r="AL358" s="194" t="str">
        <f>IFERROR(IF(AD358="","",IF(AE358=リスト!$C$2,"－",ROUND((3.142/4*E358^2*(N358+K358+J358+I358+H358)-3.142/4*(0.82^2*H358+(0.82^2+G358^2)/2*J358+G358^2*K358+(G358^2+E358^2)/2*N358))*(U358*V358+(R358-U358)*W358)/R358,2))),"")</f>
        <v/>
      </c>
      <c r="AM358" s="195" t="str">
        <f>IFERROR(IF(AD358="","",IF(AE358=リスト!$C$2,T358,T358+AL358)),"")</f>
        <v/>
      </c>
      <c r="AN358" s="195" t="str">
        <f>IFERROR(IF(AD358="","",IF(AE358=リスト!$C$2,3.142*E358*U358*AA358*V358*U358/2*TAN(X358/180*3.142),3.142*G358*U358*AA358*V358*U358/2*TAN(X358/180*3.142))),"")</f>
        <v/>
      </c>
      <c r="AO358" s="196" t="str">
        <f t="shared" si="255"/>
        <v/>
      </c>
      <c r="AP358" s="196" t="str">
        <f>IFERROR(IF(AE358=リスト!$C$2,(1-3.142*(E358/((E358+1)*2))^2)*(R358-(1-V358/(Z358+AC358*(W358-Z358)))*U358-(AN358+AM358)/(3.142*(Z358+AC358*(W358-Z358)))*(2/E358)^2)*100,AW358*(AX358-AY358)*100),"")</f>
        <v/>
      </c>
      <c r="AQ358" s="197" t="str">
        <f t="shared" si="256"/>
        <v/>
      </c>
      <c r="AR358" s="195" t="str">
        <f t="shared" si="257"/>
        <v/>
      </c>
      <c r="AS358" s="195" t="str">
        <f t="shared" si="258"/>
        <v/>
      </c>
      <c r="AT358" s="195" t="str">
        <f t="shared" si="259"/>
        <v/>
      </c>
      <c r="AU358" s="193" t="str">
        <f t="shared" si="260"/>
        <v/>
      </c>
      <c r="AV358" s="193" t="str">
        <f>IF(OR(AD358=リスト!$B$3,AD358=リスト!$B$5,許容浮上量&lt;AP358),AD358,リスト!$B$5)</f>
        <v/>
      </c>
      <c r="AW358" s="198" t="str">
        <f t="shared" si="261"/>
        <v/>
      </c>
      <c r="AX358" s="199" t="str">
        <f t="shared" si="262"/>
        <v/>
      </c>
      <c r="AY358" s="205" t="str">
        <f t="shared" si="263"/>
        <v/>
      </c>
      <c r="AZ358" s="204" t="str">
        <f>IF(OR(BO358=リスト!$B$3,BO358=リスト!$B$5,BO358=""),"","10^-2")</f>
        <v/>
      </c>
      <c r="BA358" s="200" t="str">
        <f>IF(OR(BO358=リスト!$B$3,BO358=リスト!$B$5,BO358=""),"",2)</f>
        <v/>
      </c>
      <c r="BB358" s="195" t="str">
        <f>IFERROR(IF(OR(BO358=リスト!$B$3,BO358=リスト!$B$5,BO358=""),"",V358*U358+(R358-U358)/2*(W358-Z358)),"")</f>
        <v/>
      </c>
      <c r="BC358" s="195" t="str">
        <f>IF(OR(BO358=リスト!$B$3,BO358=リスト!$B$5,BO358=""),"",40)</f>
        <v/>
      </c>
      <c r="BD358" s="195" t="str">
        <f t="shared" si="264"/>
        <v/>
      </c>
      <c r="BE358" s="195" t="str">
        <f t="shared" si="265"/>
        <v/>
      </c>
      <c r="BF358" s="195" t="str">
        <f t="shared" si="266"/>
        <v/>
      </c>
      <c r="BG358" s="195" t="str">
        <f>IF(OR(BO358=リスト!$B$3,BO358=リスト!$B$5,BO358=""),"",0.6)</f>
        <v/>
      </c>
      <c r="BH358" s="201" t="str">
        <f>IF(OR(BO358=リスト!$B$3,BO358=リスト!$B$5,BO358=""),"",AG358)</f>
        <v/>
      </c>
      <c r="BI358" s="195" t="str">
        <f>IF(OR(BO358=リスト!$B$3,BO358=リスト!$B$5,BO358=""),"",AM358)</f>
        <v/>
      </c>
      <c r="BJ358" s="195" t="str">
        <f>IF(OR(BO358=リスト!$B$3,BO358=リスト!$B$5,BO358=""),"",AN358)</f>
        <v/>
      </c>
      <c r="BK358" s="202" t="str">
        <f>IFERROR(IF(BM358=リスト!$C$2,(1-3.142*(E358/(2*(E358+1)))^2)*(R358-(1-AG358*V358/(Z358+AG358*BG358*(W358-Z358)))*U358-(AN358+AM358)/(3.142*(Z358+AG358*BG358*(W358-Z358)))*(2/E358)^2)*100,(AW358*(BV358-BX358)*100)),"")</f>
        <v/>
      </c>
      <c r="BL358" s="202" t="str">
        <f>IFERROR(IF(BM358=リスト!$C$2,(1-3.142*(E358/(2*(E358+1)))^2)*(R358-(1-AG358*V358/(Z358+AG358*BG358*(W358-Z358)))*U358-(AN358+BF358+AM358)/(3.142*(Z358+AG358*BG358*(W358-Z358)))*(2/E358)^2)*100,(AW358*(BV358-BW358)*100)),"")</f>
        <v/>
      </c>
      <c r="BM358" s="193" t="str">
        <f>IF(OR(BO358=リスト!$B$3,BO358=リスト!$B$5),"",AU358)</f>
        <v/>
      </c>
      <c r="BN358" s="196" t="str">
        <f>IF(OR(BO358=リスト!$B$3,BO358=リスト!$B$5),"",AF358)</f>
        <v/>
      </c>
      <c r="BO358" s="193" t="str">
        <f t="shared" si="267"/>
        <v/>
      </c>
      <c r="BP358" s="193" t="str">
        <f>IF(OR(BO358=リスト!$B$3,BO358=リスト!$B$5,BO358=""),"",IF(許容浮上量+1&lt;=BK358,リスト!$F$2,リスト!$F$3))</f>
        <v/>
      </c>
      <c r="BQ358" s="202" t="str">
        <f>IF(OR(BO358=リスト!$B$3,BO358=リスト!$B$5,BO358=""),"",20)</f>
        <v/>
      </c>
      <c r="BR358" s="195" t="str">
        <f t="shared" si="268"/>
        <v/>
      </c>
      <c r="BS358" s="195" t="str">
        <f t="shared" si="269"/>
        <v/>
      </c>
      <c r="BT358" s="198" t="str">
        <f t="shared" si="270"/>
        <v/>
      </c>
      <c r="BU358" s="198" t="str">
        <f t="shared" si="271"/>
        <v/>
      </c>
      <c r="BV358" s="198" t="str">
        <f t="shared" si="241"/>
        <v/>
      </c>
      <c r="BW358" s="198" t="str">
        <f t="shared" si="242"/>
        <v/>
      </c>
      <c r="BX358" s="205" t="str">
        <f t="shared" si="243"/>
        <v/>
      </c>
      <c r="BY358" s="206" t="str">
        <f>IFERROR(IF(CC358=リスト!$C$2,(CH358-BZ358/(100*CG358))/CI358*CJ358-AN358-AM358,(CH358-BZ358/(100*AW358))/CI358*CJ358-AN358-AM358),"")</f>
        <v/>
      </c>
      <c r="BZ358" s="196" t="str">
        <f>IF(OR(CE358=リスト!$B$3,CE358=リスト!$B$5,CF358=リスト!$F$3,CE358=""),"",許容浮上量)</f>
        <v/>
      </c>
      <c r="CA358" s="198" t="str">
        <f>IF(OR(CE358=リスト!$B$3,CE358=リスト!$B$5,CF358=リスト!$F$3,CE358=""),"",CK358)</f>
        <v/>
      </c>
      <c r="CB358" s="196" t="str">
        <f t="shared" si="272"/>
        <v/>
      </c>
      <c r="CC358" s="193" t="str">
        <f>IF(OR(CE358=リスト!$B$3,CE358=リスト!$B$5,CF358=リスト!$F$3,CE358=""),"",BM358)</f>
        <v/>
      </c>
      <c r="CD358" s="196" t="str">
        <f>IF(OR(CE358=リスト!$B$3,CE358=リスト!$B$5,CF358=リスト!$F$3,CE358=""),"",AH358)</f>
        <v/>
      </c>
      <c r="CE358" s="193" t="str">
        <f t="shared" si="181"/>
        <v/>
      </c>
      <c r="CF358" s="193" t="str">
        <f t="shared" si="182"/>
        <v/>
      </c>
      <c r="CG358" s="198" t="str">
        <f t="shared" si="273"/>
        <v/>
      </c>
      <c r="CH358" s="198" t="str">
        <f t="shared" si="274"/>
        <v/>
      </c>
      <c r="CI358" s="198" t="str">
        <f t="shared" si="275"/>
        <v/>
      </c>
      <c r="CJ358" s="198" t="str">
        <f t="shared" si="244"/>
        <v/>
      </c>
      <c r="CK358" s="205" t="str">
        <f t="shared" si="276"/>
        <v/>
      </c>
      <c r="CL358" s="204" t="str">
        <f>IF(AND(CE358=リスト!$B$4,CF358=リスト!$F$2),リスト!$B$3,CE358)</f>
        <v/>
      </c>
      <c r="CM358" s="193" t="str">
        <f>IF(CL358=リスト!$B$3,"",IF(CL358=リスト!$B$5,"("&amp;リスト!$F$3&amp;")",CF358))</f>
        <v/>
      </c>
      <c r="CN358" s="196" t="str">
        <f>IF(CL358=リスト!$B$3,"",AF358)</f>
        <v/>
      </c>
      <c r="CO358" s="196" t="str">
        <f>IF(OR(CL358=リスト!$B$3,CL358=リスト!$B$5,CL358=リスト!$B$4),"",CD358)</f>
        <v/>
      </c>
      <c r="CP358" s="196" t="str">
        <f>IF(OR(CL358=リスト!$B$3,CL358=リスト!$B$5),"",IF(CB358&lt;40,40,CB358))</f>
        <v/>
      </c>
      <c r="CQ358" s="203" t="str">
        <f>IF(CL358=リスト!$B$5,リスト!$G$2,"")</f>
        <v/>
      </c>
    </row>
    <row r="359" spans="2:95" ht="26.25" customHeight="1">
      <c r="B359" s="257">
        <v>296</v>
      </c>
      <c r="C359" s="258"/>
      <c r="D359" s="259"/>
      <c r="E359" s="260"/>
      <c r="F359" s="260"/>
      <c r="G359" s="247" t="str">
        <f>IF(AE359=リスト!$C$2,"－",IF(AE359=リスト!$C$3,1.05,""))</f>
        <v/>
      </c>
      <c r="H359" s="260"/>
      <c r="I359" s="260"/>
      <c r="J359" s="260"/>
      <c r="K359" s="260"/>
      <c r="L359" s="260"/>
      <c r="M359" s="260"/>
      <c r="N359" s="260"/>
      <c r="O359" s="260"/>
      <c r="P359" s="260"/>
      <c r="Q359" s="260"/>
      <c r="R359" s="261">
        <f t="shared" si="245"/>
        <v>0</v>
      </c>
      <c r="S359" s="262" t="str">
        <f t="shared" si="246"/>
        <v/>
      </c>
      <c r="T359" s="262"/>
      <c r="U359" s="262"/>
      <c r="V359" s="259" t="str">
        <f t="shared" si="247"/>
        <v/>
      </c>
      <c r="W359" s="259" t="str">
        <f t="shared" si="248"/>
        <v/>
      </c>
      <c r="X359" s="259" t="str">
        <f t="shared" si="249"/>
        <v/>
      </c>
      <c r="Y359" s="259" t="str">
        <f t="shared" si="250"/>
        <v/>
      </c>
      <c r="Z359" s="249" t="str">
        <f t="shared" si="251"/>
        <v/>
      </c>
      <c r="AA359" s="250" t="str">
        <f t="shared" si="252"/>
        <v/>
      </c>
      <c r="AB359" s="250" t="str">
        <f t="shared" si="253"/>
        <v/>
      </c>
      <c r="AC359" s="251" t="str">
        <f t="shared" si="254"/>
        <v/>
      </c>
      <c r="AD359" s="252" t="str">
        <f>IF(OR(C359="",D359=""),"",IF(OR(10&lt;=S359,2.2&lt;F359),リスト!$B$3,IF(OR(D359=リスト!$A$2,F359&lt;0.9,S359&lt;=1.5),リスト!$B$4,リスト!$B$2)))</f>
        <v/>
      </c>
      <c r="AE359" s="263" t="str">
        <f>IF(OR(C359="",AD359=""),"",IF(N359="",リスト!$C$2,リスト!$C$3))</f>
        <v/>
      </c>
      <c r="AF359" s="254" t="str">
        <f>IF(OR(C359="",AD359=""),"",IF(D359&lt;=リスト!$A$5,リスト!$D$2,IF(D359=リスト!$A$6,リスト!$D$3,IF(D359=リスト!$A$7,リスト!$D$4,""))))</f>
        <v/>
      </c>
      <c r="AG359" s="255" t="str" cm="1">
        <f t="array" ref="AG359">IFERROR(INDEX(加味率リスト!$A$2:$J$25,MATCH(D359&amp;AF359,加味率リスト!$A$2:$A$25&amp;加味率リスト!$B$2:$B$25,0),10),"")</f>
        <v/>
      </c>
      <c r="AH359" s="264" t="str">
        <f>IF(S359="","",IF(S359&lt;3,リスト!$E$3,IF(S359&lt;5,リスト!$E$4,IF(S359&lt;7,リスト!$E$5,リスト!$E$6))))</f>
        <v/>
      </c>
      <c r="AI359" s="192" t="str">
        <f t="shared" si="178"/>
        <v/>
      </c>
      <c r="AJ359" s="193" t="str">
        <f t="shared" si="179"/>
        <v/>
      </c>
      <c r="AK359" s="141" t="str">
        <f t="shared" si="180"/>
        <v/>
      </c>
      <c r="AL359" s="194" t="str">
        <f>IFERROR(IF(AD359="","",IF(AE359=リスト!$C$2,"－",ROUND((3.142/4*E359^2*(N359+K359+J359+I359+H359)-3.142/4*(0.82^2*H359+(0.82^2+G359^2)/2*J359+G359^2*K359+(G359^2+E359^2)/2*N359))*(U359*V359+(R359-U359)*W359)/R359,2))),"")</f>
        <v/>
      </c>
      <c r="AM359" s="195" t="str">
        <f>IFERROR(IF(AD359="","",IF(AE359=リスト!$C$2,T359,T359+AL359)),"")</f>
        <v/>
      </c>
      <c r="AN359" s="195" t="str">
        <f>IFERROR(IF(AD359="","",IF(AE359=リスト!$C$2,3.142*E359*U359*AA359*V359*U359/2*TAN(X359/180*3.142),3.142*G359*U359*AA359*V359*U359/2*TAN(X359/180*3.142))),"")</f>
        <v/>
      </c>
      <c r="AO359" s="196" t="str">
        <f t="shared" si="255"/>
        <v/>
      </c>
      <c r="AP359" s="196" t="str">
        <f>IFERROR(IF(AE359=リスト!$C$2,(1-3.142*(E359/((E359+1)*2))^2)*(R359-(1-V359/(Z359+AC359*(W359-Z359)))*U359-(AN359+AM359)/(3.142*(Z359+AC359*(W359-Z359)))*(2/E359)^2)*100,AW359*(AX359-AY359)*100),"")</f>
        <v/>
      </c>
      <c r="AQ359" s="197" t="str">
        <f t="shared" si="256"/>
        <v/>
      </c>
      <c r="AR359" s="195" t="str">
        <f t="shared" si="257"/>
        <v/>
      </c>
      <c r="AS359" s="195" t="str">
        <f t="shared" si="258"/>
        <v/>
      </c>
      <c r="AT359" s="195" t="str">
        <f t="shared" si="259"/>
        <v/>
      </c>
      <c r="AU359" s="193" t="str">
        <f t="shared" si="260"/>
        <v/>
      </c>
      <c r="AV359" s="193" t="str">
        <f>IF(OR(AD359=リスト!$B$3,AD359=リスト!$B$5,許容浮上量&lt;AP359),AD359,リスト!$B$5)</f>
        <v/>
      </c>
      <c r="AW359" s="198" t="str">
        <f t="shared" si="261"/>
        <v/>
      </c>
      <c r="AX359" s="199" t="str">
        <f t="shared" si="262"/>
        <v/>
      </c>
      <c r="AY359" s="205" t="str">
        <f t="shared" si="263"/>
        <v/>
      </c>
      <c r="AZ359" s="204" t="str">
        <f>IF(OR(BO359=リスト!$B$3,BO359=リスト!$B$5,BO359=""),"","10^-2")</f>
        <v/>
      </c>
      <c r="BA359" s="200" t="str">
        <f>IF(OR(BO359=リスト!$B$3,BO359=リスト!$B$5,BO359=""),"",2)</f>
        <v/>
      </c>
      <c r="BB359" s="195" t="str">
        <f>IFERROR(IF(OR(BO359=リスト!$B$3,BO359=リスト!$B$5,BO359=""),"",V359*U359+(R359-U359)/2*(W359-Z359)),"")</f>
        <v/>
      </c>
      <c r="BC359" s="195" t="str">
        <f>IF(OR(BO359=リスト!$B$3,BO359=リスト!$B$5,BO359=""),"",40)</f>
        <v/>
      </c>
      <c r="BD359" s="195" t="str">
        <f t="shared" si="264"/>
        <v/>
      </c>
      <c r="BE359" s="195" t="str">
        <f t="shared" si="265"/>
        <v/>
      </c>
      <c r="BF359" s="195" t="str">
        <f t="shared" si="266"/>
        <v/>
      </c>
      <c r="BG359" s="195" t="str">
        <f>IF(OR(BO359=リスト!$B$3,BO359=リスト!$B$5,BO359=""),"",0.6)</f>
        <v/>
      </c>
      <c r="BH359" s="201" t="str">
        <f>IF(OR(BO359=リスト!$B$3,BO359=リスト!$B$5,BO359=""),"",AG359)</f>
        <v/>
      </c>
      <c r="BI359" s="195" t="str">
        <f>IF(OR(BO359=リスト!$B$3,BO359=リスト!$B$5,BO359=""),"",AM359)</f>
        <v/>
      </c>
      <c r="BJ359" s="195" t="str">
        <f>IF(OR(BO359=リスト!$B$3,BO359=リスト!$B$5,BO359=""),"",AN359)</f>
        <v/>
      </c>
      <c r="BK359" s="202" t="str">
        <f>IFERROR(IF(BM359=リスト!$C$2,(1-3.142*(E359/(2*(E359+1)))^2)*(R359-(1-AG359*V359/(Z359+AG359*BG359*(W359-Z359)))*U359-(AN359+AM359)/(3.142*(Z359+AG359*BG359*(W359-Z359)))*(2/E359)^2)*100,(AW359*(BV359-BX359)*100)),"")</f>
        <v/>
      </c>
      <c r="BL359" s="202" t="str">
        <f>IFERROR(IF(BM359=リスト!$C$2,(1-3.142*(E359/(2*(E359+1)))^2)*(R359-(1-AG359*V359/(Z359+AG359*BG359*(W359-Z359)))*U359-(AN359+BF359+AM359)/(3.142*(Z359+AG359*BG359*(W359-Z359)))*(2/E359)^2)*100,(AW359*(BV359-BW359)*100)),"")</f>
        <v/>
      </c>
      <c r="BM359" s="193" t="str">
        <f>IF(OR(BO359=リスト!$B$3,BO359=リスト!$B$5),"",AU359)</f>
        <v/>
      </c>
      <c r="BN359" s="196" t="str">
        <f>IF(OR(BO359=リスト!$B$3,BO359=リスト!$B$5),"",AF359)</f>
        <v/>
      </c>
      <c r="BO359" s="193" t="str">
        <f t="shared" si="267"/>
        <v/>
      </c>
      <c r="BP359" s="193" t="str">
        <f>IF(OR(BO359=リスト!$B$3,BO359=リスト!$B$5,BO359=""),"",IF(許容浮上量+1&lt;=BK359,リスト!$F$2,リスト!$F$3))</f>
        <v/>
      </c>
      <c r="BQ359" s="202" t="str">
        <f>IF(OR(BO359=リスト!$B$3,BO359=リスト!$B$5,BO359=""),"",20)</f>
        <v/>
      </c>
      <c r="BR359" s="195" t="str">
        <f t="shared" si="268"/>
        <v/>
      </c>
      <c r="BS359" s="195" t="str">
        <f t="shared" si="269"/>
        <v/>
      </c>
      <c r="BT359" s="198" t="str">
        <f t="shared" si="270"/>
        <v/>
      </c>
      <c r="BU359" s="198" t="str">
        <f t="shared" si="271"/>
        <v/>
      </c>
      <c r="BV359" s="198" t="str">
        <f t="shared" si="241"/>
        <v/>
      </c>
      <c r="BW359" s="198" t="str">
        <f t="shared" si="242"/>
        <v/>
      </c>
      <c r="BX359" s="205" t="str">
        <f t="shared" si="243"/>
        <v/>
      </c>
      <c r="BY359" s="206" t="str">
        <f>IFERROR(IF(CC359=リスト!$C$2,(CH359-BZ359/(100*CG359))/CI359*CJ359-AN359-AM359,(CH359-BZ359/(100*AW359))/CI359*CJ359-AN359-AM359),"")</f>
        <v/>
      </c>
      <c r="BZ359" s="196" t="str">
        <f>IF(OR(CE359=リスト!$B$3,CE359=リスト!$B$5,CF359=リスト!$F$3,CE359=""),"",許容浮上量)</f>
        <v/>
      </c>
      <c r="CA359" s="198" t="str">
        <f>IF(OR(CE359=リスト!$B$3,CE359=リスト!$B$5,CF359=リスト!$F$3,CE359=""),"",CK359)</f>
        <v/>
      </c>
      <c r="CB359" s="196" t="str">
        <f t="shared" si="272"/>
        <v/>
      </c>
      <c r="CC359" s="193" t="str">
        <f>IF(OR(CE359=リスト!$B$3,CE359=リスト!$B$5,CF359=リスト!$F$3,CE359=""),"",BM359)</f>
        <v/>
      </c>
      <c r="CD359" s="196" t="str">
        <f>IF(OR(CE359=リスト!$B$3,CE359=リスト!$B$5,CF359=リスト!$F$3,CE359=""),"",AH359)</f>
        <v/>
      </c>
      <c r="CE359" s="193" t="str">
        <f t="shared" si="181"/>
        <v/>
      </c>
      <c r="CF359" s="193" t="str">
        <f t="shared" si="182"/>
        <v/>
      </c>
      <c r="CG359" s="198" t="str">
        <f t="shared" si="273"/>
        <v/>
      </c>
      <c r="CH359" s="198" t="str">
        <f t="shared" si="274"/>
        <v/>
      </c>
      <c r="CI359" s="198" t="str">
        <f t="shared" si="275"/>
        <v/>
      </c>
      <c r="CJ359" s="198" t="str">
        <f t="shared" si="244"/>
        <v/>
      </c>
      <c r="CK359" s="205" t="str">
        <f t="shared" si="276"/>
        <v/>
      </c>
      <c r="CL359" s="204" t="str">
        <f>IF(AND(CE359=リスト!$B$4,CF359=リスト!$F$2),リスト!$B$3,CE359)</f>
        <v/>
      </c>
      <c r="CM359" s="193" t="str">
        <f>IF(CL359=リスト!$B$3,"",IF(CL359=リスト!$B$5,"("&amp;リスト!$F$3&amp;")",CF359))</f>
        <v/>
      </c>
      <c r="CN359" s="196" t="str">
        <f>IF(CL359=リスト!$B$3,"",AF359)</f>
        <v/>
      </c>
      <c r="CO359" s="196" t="str">
        <f>IF(OR(CL359=リスト!$B$3,CL359=リスト!$B$5,CL359=リスト!$B$4),"",CD359)</f>
        <v/>
      </c>
      <c r="CP359" s="196" t="str">
        <f>IF(OR(CL359=リスト!$B$3,CL359=リスト!$B$5),"",IF(CB359&lt;40,40,CB359))</f>
        <v/>
      </c>
      <c r="CQ359" s="203" t="str">
        <f>IF(CL359=リスト!$B$5,リスト!$G$2,"")</f>
        <v/>
      </c>
    </row>
    <row r="360" spans="2:95" ht="26.25" customHeight="1">
      <c r="B360" s="243">
        <v>297</v>
      </c>
      <c r="C360" s="244"/>
      <c r="D360" s="245"/>
      <c r="E360" s="246"/>
      <c r="F360" s="246"/>
      <c r="G360" s="247" t="str">
        <f>IF(AE360=リスト!$C$2,"－",IF(AE360=リスト!$C$3,1.05,""))</f>
        <v/>
      </c>
      <c r="H360" s="246"/>
      <c r="I360" s="246"/>
      <c r="J360" s="246"/>
      <c r="K360" s="246"/>
      <c r="L360" s="246"/>
      <c r="M360" s="246"/>
      <c r="N360" s="246"/>
      <c r="O360" s="246"/>
      <c r="P360" s="246"/>
      <c r="Q360" s="246"/>
      <c r="R360" s="248">
        <f t="shared" si="245"/>
        <v>0</v>
      </c>
      <c r="S360" s="247" t="str">
        <f t="shared" si="246"/>
        <v/>
      </c>
      <c r="T360" s="247"/>
      <c r="U360" s="247"/>
      <c r="V360" s="245" t="str">
        <f t="shared" si="247"/>
        <v/>
      </c>
      <c r="W360" s="245" t="str">
        <f t="shared" si="248"/>
        <v/>
      </c>
      <c r="X360" s="245" t="str">
        <f t="shared" si="249"/>
        <v/>
      </c>
      <c r="Y360" s="245" t="str">
        <f t="shared" si="250"/>
        <v/>
      </c>
      <c r="Z360" s="249" t="str">
        <f t="shared" si="251"/>
        <v/>
      </c>
      <c r="AA360" s="250" t="str">
        <f t="shared" si="252"/>
        <v/>
      </c>
      <c r="AB360" s="250" t="str">
        <f t="shared" si="253"/>
        <v/>
      </c>
      <c r="AC360" s="251" t="str">
        <f t="shared" si="254"/>
        <v/>
      </c>
      <c r="AD360" s="252" t="str">
        <f>IF(OR(C360="",D360=""),"",IF(OR(10&lt;=S360,2.2&lt;F360),リスト!$B$3,IF(OR(D360=リスト!$A$2,F360&lt;0.9,S360&lt;=1.5),リスト!$B$4,リスト!$B$2)))</f>
        <v/>
      </c>
      <c r="AE360" s="253" t="str">
        <f>IF(OR(C360="",AD360=""),"",IF(N360="",リスト!$C$2,リスト!$C$3))</f>
        <v/>
      </c>
      <c r="AF360" s="254" t="str">
        <f>IF(OR(C360="",AD360=""),"",IF(D360&lt;=リスト!$A$5,リスト!$D$2,IF(D360=リスト!$A$6,リスト!$D$3,IF(D360=リスト!$A$7,リスト!$D$4,""))))</f>
        <v/>
      </c>
      <c r="AG360" s="255" t="str" cm="1">
        <f t="array" ref="AG360">IFERROR(INDEX(加味率リスト!$A$2:$J$25,MATCH(D360&amp;AF360,加味率リスト!$A$2:$A$25&amp;加味率リスト!$B$2:$B$25,0),10),"")</f>
        <v/>
      </c>
      <c r="AH360" s="256" t="str">
        <f>IF(S360="","",IF(S360&lt;3,リスト!$E$3,IF(S360&lt;5,リスト!$E$4,IF(S360&lt;7,リスト!$E$5,リスト!$E$6))))</f>
        <v/>
      </c>
      <c r="AI360" s="192" t="str">
        <f t="shared" si="178"/>
        <v/>
      </c>
      <c r="AJ360" s="193" t="str">
        <f t="shared" si="179"/>
        <v/>
      </c>
      <c r="AK360" s="141" t="str">
        <f t="shared" si="180"/>
        <v/>
      </c>
      <c r="AL360" s="194" t="str">
        <f>IFERROR(IF(AD360="","",IF(AE360=リスト!$C$2,"－",ROUND((3.142/4*E360^2*(N360+K360+J360+I360+H360)-3.142/4*(0.82^2*H360+(0.82^2+G360^2)/2*J360+G360^2*K360+(G360^2+E360^2)/2*N360))*(U360*V360+(R360-U360)*W360)/R360,2))),"")</f>
        <v/>
      </c>
      <c r="AM360" s="195" t="str">
        <f>IFERROR(IF(AD360="","",IF(AE360=リスト!$C$2,T360,T360+AL360)),"")</f>
        <v/>
      </c>
      <c r="AN360" s="195" t="str">
        <f>IFERROR(IF(AD360="","",IF(AE360=リスト!$C$2,3.142*E360*U360*AA360*V360*U360/2*TAN(X360/180*3.142),3.142*G360*U360*AA360*V360*U360/2*TAN(X360/180*3.142))),"")</f>
        <v/>
      </c>
      <c r="AO360" s="196" t="str">
        <f t="shared" si="255"/>
        <v/>
      </c>
      <c r="AP360" s="196" t="str">
        <f>IFERROR(IF(AE360=リスト!$C$2,(1-3.142*(E360/((E360+1)*2))^2)*(R360-(1-V360/(Z360+AC360*(W360-Z360)))*U360-(AN360+AM360)/(3.142*(Z360+AC360*(W360-Z360)))*(2/E360)^2)*100,AW360*(AX360-AY360)*100),"")</f>
        <v/>
      </c>
      <c r="AQ360" s="197" t="str">
        <f t="shared" si="256"/>
        <v/>
      </c>
      <c r="AR360" s="195" t="str">
        <f t="shared" si="257"/>
        <v/>
      </c>
      <c r="AS360" s="195" t="str">
        <f t="shared" si="258"/>
        <v/>
      </c>
      <c r="AT360" s="195" t="str">
        <f t="shared" si="259"/>
        <v/>
      </c>
      <c r="AU360" s="193" t="str">
        <f t="shared" si="260"/>
        <v/>
      </c>
      <c r="AV360" s="193" t="str">
        <f>IF(OR(AD360=リスト!$B$3,AD360=リスト!$B$5,許容浮上量&lt;AP360),AD360,リスト!$B$5)</f>
        <v/>
      </c>
      <c r="AW360" s="198" t="str">
        <f t="shared" si="261"/>
        <v/>
      </c>
      <c r="AX360" s="199" t="str">
        <f t="shared" si="262"/>
        <v/>
      </c>
      <c r="AY360" s="205" t="str">
        <f t="shared" si="263"/>
        <v/>
      </c>
      <c r="AZ360" s="204" t="str">
        <f>IF(OR(BO360=リスト!$B$3,BO360=リスト!$B$5,BO360=""),"","10^-2")</f>
        <v/>
      </c>
      <c r="BA360" s="200" t="str">
        <f>IF(OR(BO360=リスト!$B$3,BO360=リスト!$B$5,BO360=""),"",2)</f>
        <v/>
      </c>
      <c r="BB360" s="195" t="str">
        <f>IFERROR(IF(OR(BO360=リスト!$B$3,BO360=リスト!$B$5,BO360=""),"",V360*U360+(R360-U360)/2*(W360-Z360)),"")</f>
        <v/>
      </c>
      <c r="BC360" s="195" t="str">
        <f>IF(OR(BO360=リスト!$B$3,BO360=リスト!$B$5,BO360=""),"",40)</f>
        <v/>
      </c>
      <c r="BD360" s="195" t="str">
        <f t="shared" si="264"/>
        <v/>
      </c>
      <c r="BE360" s="195" t="str">
        <f t="shared" si="265"/>
        <v/>
      </c>
      <c r="BF360" s="195" t="str">
        <f t="shared" si="266"/>
        <v/>
      </c>
      <c r="BG360" s="195" t="str">
        <f>IF(OR(BO360=リスト!$B$3,BO360=リスト!$B$5,BO360=""),"",0.6)</f>
        <v/>
      </c>
      <c r="BH360" s="201" t="str">
        <f>IF(OR(BO360=リスト!$B$3,BO360=リスト!$B$5,BO360=""),"",AG360)</f>
        <v/>
      </c>
      <c r="BI360" s="195" t="str">
        <f>IF(OR(BO360=リスト!$B$3,BO360=リスト!$B$5,BO360=""),"",AM360)</f>
        <v/>
      </c>
      <c r="BJ360" s="195" t="str">
        <f>IF(OR(BO360=リスト!$B$3,BO360=リスト!$B$5,BO360=""),"",AN360)</f>
        <v/>
      </c>
      <c r="BK360" s="202" t="str">
        <f>IFERROR(IF(BM360=リスト!$C$2,(1-3.142*(E360/(2*(E360+1)))^2)*(R360-(1-AG360*V360/(Z360+AG360*BG360*(W360-Z360)))*U360-(AN360+AM360)/(3.142*(Z360+AG360*BG360*(W360-Z360)))*(2/E360)^2)*100,(AW360*(BV360-BX360)*100)),"")</f>
        <v/>
      </c>
      <c r="BL360" s="202" t="str">
        <f>IFERROR(IF(BM360=リスト!$C$2,(1-3.142*(E360/(2*(E360+1)))^2)*(R360-(1-AG360*V360/(Z360+AG360*BG360*(W360-Z360)))*U360-(AN360+BF360+AM360)/(3.142*(Z360+AG360*BG360*(W360-Z360)))*(2/E360)^2)*100,(AW360*(BV360-BW360)*100)),"")</f>
        <v/>
      </c>
      <c r="BM360" s="193" t="str">
        <f>IF(OR(BO360=リスト!$B$3,BO360=リスト!$B$5),"",AU360)</f>
        <v/>
      </c>
      <c r="BN360" s="196" t="str">
        <f>IF(OR(BO360=リスト!$B$3,BO360=リスト!$B$5),"",AF360)</f>
        <v/>
      </c>
      <c r="BO360" s="193" t="str">
        <f t="shared" si="267"/>
        <v/>
      </c>
      <c r="BP360" s="193" t="str">
        <f>IF(OR(BO360=リスト!$B$3,BO360=リスト!$B$5,BO360=""),"",IF(許容浮上量+1&lt;=BK360,リスト!$F$2,リスト!$F$3))</f>
        <v/>
      </c>
      <c r="BQ360" s="202" t="str">
        <f>IF(OR(BO360=リスト!$B$3,BO360=リスト!$B$5,BO360=""),"",20)</f>
        <v/>
      </c>
      <c r="BR360" s="195" t="str">
        <f t="shared" si="268"/>
        <v/>
      </c>
      <c r="BS360" s="195" t="str">
        <f t="shared" si="269"/>
        <v/>
      </c>
      <c r="BT360" s="198" t="str">
        <f t="shared" si="270"/>
        <v/>
      </c>
      <c r="BU360" s="198" t="str">
        <f t="shared" si="271"/>
        <v/>
      </c>
      <c r="BV360" s="198" t="str">
        <f t="shared" si="241"/>
        <v/>
      </c>
      <c r="BW360" s="198" t="str">
        <f t="shared" si="242"/>
        <v/>
      </c>
      <c r="BX360" s="205" t="str">
        <f t="shared" si="243"/>
        <v/>
      </c>
      <c r="BY360" s="206" t="str">
        <f>IFERROR(IF(CC360=リスト!$C$2,(CH360-BZ360/(100*CG360))/CI360*CJ360-AN360-AM360,(CH360-BZ360/(100*AW360))/CI360*CJ360-AN360-AM360),"")</f>
        <v/>
      </c>
      <c r="BZ360" s="196" t="str">
        <f>IF(OR(CE360=リスト!$B$3,CE360=リスト!$B$5,CF360=リスト!$F$3,CE360=""),"",許容浮上量)</f>
        <v/>
      </c>
      <c r="CA360" s="198" t="str">
        <f>IF(OR(CE360=リスト!$B$3,CE360=リスト!$B$5,CF360=リスト!$F$3,CE360=""),"",CK360)</f>
        <v/>
      </c>
      <c r="CB360" s="196" t="str">
        <f t="shared" si="272"/>
        <v/>
      </c>
      <c r="CC360" s="193" t="str">
        <f>IF(OR(CE360=リスト!$B$3,CE360=リスト!$B$5,CF360=リスト!$F$3,CE360=""),"",BM360)</f>
        <v/>
      </c>
      <c r="CD360" s="196" t="str">
        <f>IF(OR(CE360=リスト!$B$3,CE360=リスト!$B$5,CF360=リスト!$F$3,CE360=""),"",AH360)</f>
        <v/>
      </c>
      <c r="CE360" s="193" t="str">
        <f t="shared" si="181"/>
        <v/>
      </c>
      <c r="CF360" s="193" t="str">
        <f t="shared" si="182"/>
        <v/>
      </c>
      <c r="CG360" s="198" t="str">
        <f t="shared" si="273"/>
        <v/>
      </c>
      <c r="CH360" s="198" t="str">
        <f t="shared" si="274"/>
        <v/>
      </c>
      <c r="CI360" s="198" t="str">
        <f t="shared" si="275"/>
        <v/>
      </c>
      <c r="CJ360" s="198" t="str">
        <f t="shared" si="244"/>
        <v/>
      </c>
      <c r="CK360" s="205" t="str">
        <f t="shared" si="276"/>
        <v/>
      </c>
      <c r="CL360" s="204" t="str">
        <f>IF(AND(CE360=リスト!$B$4,CF360=リスト!$F$2),リスト!$B$3,CE360)</f>
        <v/>
      </c>
      <c r="CM360" s="193" t="str">
        <f>IF(CL360=リスト!$B$3,"",IF(CL360=リスト!$B$5,"("&amp;リスト!$F$3&amp;")",CF360))</f>
        <v/>
      </c>
      <c r="CN360" s="196" t="str">
        <f>IF(CL360=リスト!$B$3,"",AF360)</f>
        <v/>
      </c>
      <c r="CO360" s="196" t="str">
        <f>IF(OR(CL360=リスト!$B$3,CL360=リスト!$B$5,CL360=リスト!$B$4),"",CD360)</f>
        <v/>
      </c>
      <c r="CP360" s="196" t="str">
        <f>IF(OR(CL360=リスト!$B$3,CL360=リスト!$B$5),"",IF(CB360&lt;40,40,CB360))</f>
        <v/>
      </c>
      <c r="CQ360" s="203" t="str">
        <f>IF(CL360=リスト!$B$5,リスト!$G$2,"")</f>
        <v/>
      </c>
    </row>
    <row r="361" spans="2:95" ht="26.25" customHeight="1">
      <c r="B361" s="257">
        <v>298</v>
      </c>
      <c r="C361" s="258"/>
      <c r="D361" s="259"/>
      <c r="E361" s="260"/>
      <c r="F361" s="260"/>
      <c r="G361" s="247" t="str">
        <f>IF(AE361=リスト!$C$2,"－",IF(AE361=リスト!$C$3,1.05,""))</f>
        <v/>
      </c>
      <c r="H361" s="260"/>
      <c r="I361" s="260"/>
      <c r="J361" s="260"/>
      <c r="K361" s="260"/>
      <c r="L361" s="260"/>
      <c r="M361" s="260"/>
      <c r="N361" s="260"/>
      <c r="O361" s="260"/>
      <c r="P361" s="260"/>
      <c r="Q361" s="260"/>
      <c r="R361" s="261">
        <f t="shared" si="245"/>
        <v>0</v>
      </c>
      <c r="S361" s="262" t="str">
        <f t="shared" si="246"/>
        <v/>
      </c>
      <c r="T361" s="262"/>
      <c r="U361" s="262"/>
      <c r="V361" s="259" t="str">
        <f t="shared" si="247"/>
        <v/>
      </c>
      <c r="W361" s="259" t="str">
        <f t="shared" si="248"/>
        <v/>
      </c>
      <c r="X361" s="259" t="str">
        <f t="shared" si="249"/>
        <v/>
      </c>
      <c r="Y361" s="259" t="str">
        <f t="shared" si="250"/>
        <v/>
      </c>
      <c r="Z361" s="249" t="str">
        <f t="shared" si="251"/>
        <v/>
      </c>
      <c r="AA361" s="250" t="str">
        <f t="shared" si="252"/>
        <v/>
      </c>
      <c r="AB361" s="250" t="str">
        <f t="shared" si="253"/>
        <v/>
      </c>
      <c r="AC361" s="251" t="str">
        <f t="shared" si="254"/>
        <v/>
      </c>
      <c r="AD361" s="252" t="str">
        <f>IF(OR(C361="",D361=""),"",IF(OR(10&lt;=S361,2.2&lt;F361),リスト!$B$3,IF(OR(D361=リスト!$A$2,F361&lt;0.9,S361&lt;=1.5),リスト!$B$4,リスト!$B$2)))</f>
        <v/>
      </c>
      <c r="AE361" s="263" t="str">
        <f>IF(OR(C361="",AD361=""),"",IF(N361="",リスト!$C$2,リスト!$C$3))</f>
        <v/>
      </c>
      <c r="AF361" s="254" t="str">
        <f>IF(OR(C361="",AD361=""),"",IF(D361&lt;=リスト!$A$5,リスト!$D$2,IF(D361=リスト!$A$6,リスト!$D$3,IF(D361=リスト!$A$7,リスト!$D$4,""))))</f>
        <v/>
      </c>
      <c r="AG361" s="255" t="str" cm="1">
        <f t="array" ref="AG361">IFERROR(INDEX(加味率リスト!$A$2:$J$25,MATCH(D361&amp;AF361,加味率リスト!$A$2:$A$25&amp;加味率リスト!$B$2:$B$25,0),10),"")</f>
        <v/>
      </c>
      <c r="AH361" s="264" t="str">
        <f>IF(S361="","",IF(S361&lt;3,リスト!$E$3,IF(S361&lt;5,リスト!$E$4,IF(S361&lt;7,リスト!$E$5,リスト!$E$6))))</f>
        <v/>
      </c>
      <c r="AI361" s="192" t="str">
        <f t="shared" si="178"/>
        <v/>
      </c>
      <c r="AJ361" s="193" t="str">
        <f t="shared" si="179"/>
        <v/>
      </c>
      <c r="AK361" s="141" t="str">
        <f t="shared" si="180"/>
        <v/>
      </c>
      <c r="AL361" s="194" t="str">
        <f>IFERROR(IF(AD361="","",IF(AE361=リスト!$C$2,"－",ROUND((3.142/4*E361^2*(N361+K361+J361+I361+H361)-3.142/4*(0.82^2*H361+(0.82^2+G361^2)/2*J361+G361^2*K361+(G361^2+E361^2)/2*N361))*(U361*V361+(R361-U361)*W361)/R361,2))),"")</f>
        <v/>
      </c>
      <c r="AM361" s="195" t="str">
        <f>IFERROR(IF(AD361="","",IF(AE361=リスト!$C$2,T361,T361+AL361)),"")</f>
        <v/>
      </c>
      <c r="AN361" s="195" t="str">
        <f>IFERROR(IF(AD361="","",IF(AE361=リスト!$C$2,3.142*E361*U361*AA361*V361*U361/2*TAN(X361/180*3.142),3.142*G361*U361*AA361*V361*U361/2*TAN(X361/180*3.142))),"")</f>
        <v/>
      </c>
      <c r="AO361" s="196" t="str">
        <f t="shared" si="255"/>
        <v/>
      </c>
      <c r="AP361" s="196" t="str">
        <f>IFERROR(IF(AE361=リスト!$C$2,(1-3.142*(E361/((E361+1)*2))^2)*(R361-(1-V361/(Z361+AC361*(W361-Z361)))*U361-(AN361+AM361)/(3.142*(Z361+AC361*(W361-Z361)))*(2/E361)^2)*100,AW361*(AX361-AY361)*100),"")</f>
        <v/>
      </c>
      <c r="AQ361" s="197" t="str">
        <f t="shared" si="256"/>
        <v/>
      </c>
      <c r="AR361" s="195" t="str">
        <f t="shared" si="257"/>
        <v/>
      </c>
      <c r="AS361" s="195" t="str">
        <f t="shared" si="258"/>
        <v/>
      </c>
      <c r="AT361" s="195" t="str">
        <f t="shared" si="259"/>
        <v/>
      </c>
      <c r="AU361" s="193" t="str">
        <f t="shared" si="260"/>
        <v/>
      </c>
      <c r="AV361" s="193" t="str">
        <f>IF(OR(AD361=リスト!$B$3,AD361=リスト!$B$5,許容浮上量&lt;AP361),AD361,リスト!$B$5)</f>
        <v/>
      </c>
      <c r="AW361" s="198" t="str">
        <f t="shared" si="261"/>
        <v/>
      </c>
      <c r="AX361" s="199" t="str">
        <f t="shared" si="262"/>
        <v/>
      </c>
      <c r="AY361" s="205" t="str">
        <f t="shared" si="263"/>
        <v/>
      </c>
      <c r="AZ361" s="204" t="str">
        <f>IF(OR(BO361=リスト!$B$3,BO361=リスト!$B$5,BO361=""),"","10^-2")</f>
        <v/>
      </c>
      <c r="BA361" s="200" t="str">
        <f>IF(OR(BO361=リスト!$B$3,BO361=リスト!$B$5,BO361=""),"",2)</f>
        <v/>
      </c>
      <c r="BB361" s="195" t="str">
        <f>IFERROR(IF(OR(BO361=リスト!$B$3,BO361=リスト!$B$5,BO361=""),"",V361*U361+(R361-U361)/2*(W361-Z361)),"")</f>
        <v/>
      </c>
      <c r="BC361" s="195" t="str">
        <f>IF(OR(BO361=リスト!$B$3,BO361=リスト!$B$5,BO361=""),"",40)</f>
        <v/>
      </c>
      <c r="BD361" s="195" t="str">
        <f t="shared" si="264"/>
        <v/>
      </c>
      <c r="BE361" s="195" t="str">
        <f t="shared" si="265"/>
        <v/>
      </c>
      <c r="BF361" s="195" t="str">
        <f t="shared" si="266"/>
        <v/>
      </c>
      <c r="BG361" s="195" t="str">
        <f>IF(OR(BO361=リスト!$B$3,BO361=リスト!$B$5,BO361=""),"",0.6)</f>
        <v/>
      </c>
      <c r="BH361" s="201" t="str">
        <f>IF(OR(BO361=リスト!$B$3,BO361=リスト!$B$5,BO361=""),"",AG361)</f>
        <v/>
      </c>
      <c r="BI361" s="195" t="str">
        <f>IF(OR(BO361=リスト!$B$3,BO361=リスト!$B$5,BO361=""),"",AM361)</f>
        <v/>
      </c>
      <c r="BJ361" s="195" t="str">
        <f>IF(OR(BO361=リスト!$B$3,BO361=リスト!$B$5,BO361=""),"",AN361)</f>
        <v/>
      </c>
      <c r="BK361" s="202" t="str">
        <f>IFERROR(IF(BM361=リスト!$C$2,(1-3.142*(E361/(2*(E361+1)))^2)*(R361-(1-AG361*V361/(Z361+AG361*BG361*(W361-Z361)))*U361-(AN361+AM361)/(3.142*(Z361+AG361*BG361*(W361-Z361)))*(2/E361)^2)*100,(AW361*(BV361-BX361)*100)),"")</f>
        <v/>
      </c>
      <c r="BL361" s="202" t="str">
        <f>IFERROR(IF(BM361=リスト!$C$2,(1-3.142*(E361/(2*(E361+1)))^2)*(R361-(1-AG361*V361/(Z361+AG361*BG361*(W361-Z361)))*U361-(AN361+BF361+AM361)/(3.142*(Z361+AG361*BG361*(W361-Z361)))*(2/E361)^2)*100,(AW361*(BV361-BW361)*100)),"")</f>
        <v/>
      </c>
      <c r="BM361" s="193" t="str">
        <f>IF(OR(BO361=リスト!$B$3,BO361=リスト!$B$5),"",AU361)</f>
        <v/>
      </c>
      <c r="BN361" s="196" t="str">
        <f>IF(OR(BO361=リスト!$B$3,BO361=リスト!$B$5),"",AF361)</f>
        <v/>
      </c>
      <c r="BO361" s="193" t="str">
        <f t="shared" si="267"/>
        <v/>
      </c>
      <c r="BP361" s="193" t="str">
        <f>IF(OR(BO361=リスト!$B$3,BO361=リスト!$B$5,BO361=""),"",IF(許容浮上量+1&lt;=BK361,リスト!$F$2,リスト!$F$3))</f>
        <v/>
      </c>
      <c r="BQ361" s="202" t="str">
        <f>IF(OR(BO361=リスト!$B$3,BO361=リスト!$B$5,BO361=""),"",20)</f>
        <v/>
      </c>
      <c r="BR361" s="195" t="str">
        <f t="shared" si="268"/>
        <v/>
      </c>
      <c r="BS361" s="195" t="str">
        <f t="shared" si="269"/>
        <v/>
      </c>
      <c r="BT361" s="198" t="str">
        <f t="shared" si="270"/>
        <v/>
      </c>
      <c r="BU361" s="198" t="str">
        <f t="shared" si="271"/>
        <v/>
      </c>
      <c r="BV361" s="198" t="str">
        <f t="shared" si="241"/>
        <v/>
      </c>
      <c r="BW361" s="198" t="str">
        <f t="shared" si="242"/>
        <v/>
      </c>
      <c r="BX361" s="205" t="str">
        <f t="shared" si="243"/>
        <v/>
      </c>
      <c r="BY361" s="206" t="str">
        <f>IFERROR(IF(CC361=リスト!$C$2,(CH361-BZ361/(100*CG361))/CI361*CJ361-AN361-AM361,(CH361-BZ361/(100*AW361))/CI361*CJ361-AN361-AM361),"")</f>
        <v/>
      </c>
      <c r="BZ361" s="196" t="str">
        <f>IF(OR(CE361=リスト!$B$3,CE361=リスト!$B$5,CF361=リスト!$F$3,CE361=""),"",許容浮上量)</f>
        <v/>
      </c>
      <c r="CA361" s="198" t="str">
        <f>IF(OR(CE361=リスト!$B$3,CE361=リスト!$B$5,CF361=リスト!$F$3,CE361=""),"",CK361)</f>
        <v/>
      </c>
      <c r="CB361" s="196" t="str">
        <f t="shared" si="272"/>
        <v/>
      </c>
      <c r="CC361" s="193" t="str">
        <f>IF(OR(CE361=リスト!$B$3,CE361=リスト!$B$5,CF361=リスト!$F$3,CE361=""),"",BM361)</f>
        <v/>
      </c>
      <c r="CD361" s="196" t="str">
        <f>IF(OR(CE361=リスト!$B$3,CE361=リスト!$B$5,CF361=リスト!$F$3,CE361=""),"",AH361)</f>
        <v/>
      </c>
      <c r="CE361" s="193" t="str">
        <f t="shared" si="181"/>
        <v/>
      </c>
      <c r="CF361" s="193" t="str">
        <f t="shared" si="182"/>
        <v/>
      </c>
      <c r="CG361" s="198" t="str">
        <f t="shared" si="273"/>
        <v/>
      </c>
      <c r="CH361" s="198" t="str">
        <f t="shared" si="274"/>
        <v/>
      </c>
      <c r="CI361" s="198" t="str">
        <f t="shared" si="275"/>
        <v/>
      </c>
      <c r="CJ361" s="198" t="str">
        <f t="shared" si="244"/>
        <v/>
      </c>
      <c r="CK361" s="205" t="str">
        <f t="shared" si="276"/>
        <v/>
      </c>
      <c r="CL361" s="204" t="str">
        <f>IF(AND(CE361=リスト!$B$4,CF361=リスト!$F$2),リスト!$B$3,CE361)</f>
        <v/>
      </c>
      <c r="CM361" s="193" t="str">
        <f>IF(CL361=リスト!$B$3,"",IF(CL361=リスト!$B$5,"("&amp;リスト!$F$3&amp;")",CF361))</f>
        <v/>
      </c>
      <c r="CN361" s="196" t="str">
        <f>IF(CL361=リスト!$B$3,"",AF361)</f>
        <v/>
      </c>
      <c r="CO361" s="196" t="str">
        <f>IF(OR(CL361=リスト!$B$3,CL361=リスト!$B$5,CL361=リスト!$B$4),"",CD361)</f>
        <v/>
      </c>
      <c r="CP361" s="196" t="str">
        <f>IF(OR(CL361=リスト!$B$3,CL361=リスト!$B$5),"",IF(CB361&lt;40,40,CB361))</f>
        <v/>
      </c>
      <c r="CQ361" s="203" t="str">
        <f>IF(CL361=リスト!$B$5,リスト!$G$2,"")</f>
        <v/>
      </c>
    </row>
    <row r="362" spans="2:95" ht="26.25" customHeight="1">
      <c r="B362" s="243">
        <v>299</v>
      </c>
      <c r="C362" s="244"/>
      <c r="D362" s="245"/>
      <c r="E362" s="246"/>
      <c r="F362" s="246"/>
      <c r="G362" s="247" t="str">
        <f>IF(AE362=リスト!$C$2,"－",IF(AE362=リスト!$C$3,1.05,""))</f>
        <v/>
      </c>
      <c r="H362" s="246"/>
      <c r="I362" s="246"/>
      <c r="J362" s="246"/>
      <c r="K362" s="246"/>
      <c r="L362" s="246"/>
      <c r="M362" s="246"/>
      <c r="N362" s="246"/>
      <c r="O362" s="246"/>
      <c r="P362" s="246"/>
      <c r="Q362" s="246"/>
      <c r="R362" s="248">
        <f t="shared" si="245"/>
        <v>0</v>
      </c>
      <c r="S362" s="247" t="str">
        <f t="shared" si="246"/>
        <v/>
      </c>
      <c r="T362" s="247"/>
      <c r="U362" s="247"/>
      <c r="V362" s="245" t="str">
        <f t="shared" si="247"/>
        <v/>
      </c>
      <c r="W362" s="245" t="str">
        <f t="shared" si="248"/>
        <v/>
      </c>
      <c r="X362" s="245" t="str">
        <f t="shared" si="249"/>
        <v/>
      </c>
      <c r="Y362" s="245" t="str">
        <f t="shared" si="250"/>
        <v/>
      </c>
      <c r="Z362" s="249" t="str">
        <f t="shared" si="251"/>
        <v/>
      </c>
      <c r="AA362" s="250" t="str">
        <f t="shared" si="252"/>
        <v/>
      </c>
      <c r="AB362" s="250" t="str">
        <f t="shared" si="253"/>
        <v/>
      </c>
      <c r="AC362" s="251" t="str">
        <f t="shared" si="254"/>
        <v/>
      </c>
      <c r="AD362" s="252" t="str">
        <f>IF(OR(C362="",D362=""),"",IF(OR(10&lt;=S362,2.2&lt;F362),リスト!$B$3,IF(OR(D362=リスト!$A$2,F362&lt;0.9,S362&lt;=1.5),リスト!$B$4,リスト!$B$2)))</f>
        <v/>
      </c>
      <c r="AE362" s="253" t="str">
        <f>IF(OR(C362="",AD362=""),"",IF(N362="",リスト!$C$2,リスト!$C$3))</f>
        <v/>
      </c>
      <c r="AF362" s="254" t="str">
        <f>IF(OR(C362="",AD362=""),"",IF(D362&lt;=リスト!$A$5,リスト!$D$2,IF(D362=リスト!$A$6,リスト!$D$3,IF(D362=リスト!$A$7,リスト!$D$4,""))))</f>
        <v/>
      </c>
      <c r="AG362" s="255" t="str" cm="1">
        <f t="array" ref="AG362">IFERROR(INDEX(加味率リスト!$A$2:$J$25,MATCH(D362&amp;AF362,加味率リスト!$A$2:$A$25&amp;加味率リスト!$B$2:$B$25,0),10),"")</f>
        <v/>
      </c>
      <c r="AH362" s="256" t="str">
        <f>IF(S362="","",IF(S362&lt;3,リスト!$E$3,IF(S362&lt;5,リスト!$E$4,IF(S362&lt;7,リスト!$E$5,リスト!$E$6))))</f>
        <v/>
      </c>
      <c r="AI362" s="192" t="str">
        <f t="shared" si="178"/>
        <v/>
      </c>
      <c r="AJ362" s="193" t="str">
        <f t="shared" si="179"/>
        <v/>
      </c>
      <c r="AK362" s="141" t="str">
        <f t="shared" si="180"/>
        <v/>
      </c>
      <c r="AL362" s="194" t="str">
        <f>IFERROR(IF(AD362="","",IF(AE362=リスト!$C$2,"－",ROUND((3.142/4*E362^2*(N362+K362+J362+I362+H362)-3.142/4*(0.82^2*H362+(0.82^2+G362^2)/2*J362+G362^2*K362+(G362^2+E362^2)/2*N362))*(U362*V362+(R362-U362)*W362)/R362,2))),"")</f>
        <v/>
      </c>
      <c r="AM362" s="195" t="str">
        <f>IFERROR(IF(AD362="","",IF(AE362=リスト!$C$2,T362,T362+AL362)),"")</f>
        <v/>
      </c>
      <c r="AN362" s="195" t="str">
        <f>IFERROR(IF(AD362="","",IF(AE362=リスト!$C$2,3.142*E362*U362*AA362*V362*U362/2*TAN(X362/180*3.142),3.142*G362*U362*AA362*V362*U362/2*TAN(X362/180*3.142))),"")</f>
        <v/>
      </c>
      <c r="AO362" s="196" t="str">
        <f t="shared" si="255"/>
        <v/>
      </c>
      <c r="AP362" s="196" t="str">
        <f>IFERROR(IF(AE362=リスト!$C$2,(1-3.142*(E362/((E362+1)*2))^2)*(R362-(1-V362/(Z362+AC362*(W362-Z362)))*U362-(AN362+AM362)/(3.142*(Z362+AC362*(W362-Z362)))*(2/E362)^2)*100,AW362*(AX362-AY362)*100),"")</f>
        <v/>
      </c>
      <c r="AQ362" s="197" t="str">
        <f t="shared" si="256"/>
        <v/>
      </c>
      <c r="AR362" s="195" t="str">
        <f t="shared" si="257"/>
        <v/>
      </c>
      <c r="AS362" s="195" t="str">
        <f t="shared" si="258"/>
        <v/>
      </c>
      <c r="AT362" s="195" t="str">
        <f t="shared" si="259"/>
        <v/>
      </c>
      <c r="AU362" s="193" t="str">
        <f t="shared" si="260"/>
        <v/>
      </c>
      <c r="AV362" s="193" t="str">
        <f>IF(OR(AD362=リスト!$B$3,AD362=リスト!$B$5,許容浮上量&lt;AP362),AD362,リスト!$B$5)</f>
        <v/>
      </c>
      <c r="AW362" s="198" t="str">
        <f t="shared" si="261"/>
        <v/>
      </c>
      <c r="AX362" s="199" t="str">
        <f t="shared" si="262"/>
        <v/>
      </c>
      <c r="AY362" s="205" t="str">
        <f t="shared" si="263"/>
        <v/>
      </c>
      <c r="AZ362" s="204" t="str">
        <f>IF(OR(BO362=リスト!$B$3,BO362=リスト!$B$5,BO362=""),"","10^-2")</f>
        <v/>
      </c>
      <c r="BA362" s="200" t="str">
        <f>IF(OR(BO362=リスト!$B$3,BO362=リスト!$B$5,BO362=""),"",2)</f>
        <v/>
      </c>
      <c r="BB362" s="195" t="str">
        <f>IFERROR(IF(OR(BO362=リスト!$B$3,BO362=リスト!$B$5,BO362=""),"",V362*U362+(R362-U362)/2*(W362-Z362)),"")</f>
        <v/>
      </c>
      <c r="BC362" s="195" t="str">
        <f>IF(OR(BO362=リスト!$B$3,BO362=リスト!$B$5,BO362=""),"",40)</f>
        <v/>
      </c>
      <c r="BD362" s="195" t="str">
        <f t="shared" si="264"/>
        <v/>
      </c>
      <c r="BE362" s="195" t="str">
        <f t="shared" si="265"/>
        <v/>
      </c>
      <c r="BF362" s="195" t="str">
        <f t="shared" si="266"/>
        <v/>
      </c>
      <c r="BG362" s="195" t="str">
        <f>IF(OR(BO362=リスト!$B$3,BO362=リスト!$B$5,BO362=""),"",0.6)</f>
        <v/>
      </c>
      <c r="BH362" s="201" t="str">
        <f>IF(OR(BO362=リスト!$B$3,BO362=リスト!$B$5,BO362=""),"",AG362)</f>
        <v/>
      </c>
      <c r="BI362" s="195" t="str">
        <f>IF(OR(BO362=リスト!$B$3,BO362=リスト!$B$5,BO362=""),"",AM362)</f>
        <v/>
      </c>
      <c r="BJ362" s="195" t="str">
        <f>IF(OR(BO362=リスト!$B$3,BO362=リスト!$B$5,BO362=""),"",AN362)</f>
        <v/>
      </c>
      <c r="BK362" s="202" t="str">
        <f>IFERROR(IF(BM362=リスト!$C$2,(1-3.142*(E362/(2*(E362+1)))^2)*(R362-(1-AG362*V362/(Z362+AG362*BG362*(W362-Z362)))*U362-(AN362+AM362)/(3.142*(Z362+AG362*BG362*(W362-Z362)))*(2/E362)^2)*100,(AW362*(BV362-BX362)*100)),"")</f>
        <v/>
      </c>
      <c r="BL362" s="202" t="str">
        <f>IFERROR(IF(BM362=リスト!$C$2,(1-3.142*(E362/(2*(E362+1)))^2)*(R362-(1-AG362*V362/(Z362+AG362*BG362*(W362-Z362)))*U362-(AN362+BF362+AM362)/(3.142*(Z362+AG362*BG362*(W362-Z362)))*(2/E362)^2)*100,(AW362*(BV362-BW362)*100)),"")</f>
        <v/>
      </c>
      <c r="BM362" s="193" t="str">
        <f>IF(OR(BO362=リスト!$B$3,BO362=リスト!$B$5),"",AU362)</f>
        <v/>
      </c>
      <c r="BN362" s="196" t="str">
        <f>IF(OR(BO362=リスト!$B$3,BO362=リスト!$B$5),"",AF362)</f>
        <v/>
      </c>
      <c r="BO362" s="193" t="str">
        <f t="shared" si="267"/>
        <v/>
      </c>
      <c r="BP362" s="193" t="str">
        <f>IF(OR(BO362=リスト!$B$3,BO362=リスト!$B$5,BO362=""),"",IF(許容浮上量+1&lt;=BK362,リスト!$F$2,リスト!$F$3))</f>
        <v/>
      </c>
      <c r="BQ362" s="202" t="str">
        <f>IF(OR(BO362=リスト!$B$3,BO362=リスト!$B$5,BO362=""),"",20)</f>
        <v/>
      </c>
      <c r="BR362" s="195" t="str">
        <f t="shared" si="268"/>
        <v/>
      </c>
      <c r="BS362" s="195" t="str">
        <f t="shared" si="269"/>
        <v/>
      </c>
      <c r="BT362" s="198" t="str">
        <f t="shared" si="270"/>
        <v/>
      </c>
      <c r="BU362" s="198" t="str">
        <f t="shared" si="271"/>
        <v/>
      </c>
      <c r="BV362" s="198" t="str">
        <f t="shared" si="241"/>
        <v/>
      </c>
      <c r="BW362" s="198" t="str">
        <f t="shared" si="242"/>
        <v/>
      </c>
      <c r="BX362" s="205" t="str">
        <f t="shared" si="243"/>
        <v/>
      </c>
      <c r="BY362" s="206" t="str">
        <f>IFERROR(IF(CC362=リスト!$C$2,(CH362-BZ362/(100*CG362))/CI362*CJ362-AN362-AM362,(CH362-BZ362/(100*AW362))/CI362*CJ362-AN362-AM362),"")</f>
        <v/>
      </c>
      <c r="BZ362" s="196" t="str">
        <f>IF(OR(CE362=リスト!$B$3,CE362=リスト!$B$5,CF362=リスト!$F$3,CE362=""),"",許容浮上量)</f>
        <v/>
      </c>
      <c r="CA362" s="198" t="str">
        <f>IF(OR(CE362=リスト!$B$3,CE362=リスト!$B$5,CF362=リスト!$F$3,CE362=""),"",CK362)</f>
        <v/>
      </c>
      <c r="CB362" s="196" t="str">
        <f t="shared" si="272"/>
        <v/>
      </c>
      <c r="CC362" s="193" t="str">
        <f>IF(OR(CE362=リスト!$B$3,CE362=リスト!$B$5,CF362=リスト!$F$3,CE362=""),"",BM362)</f>
        <v/>
      </c>
      <c r="CD362" s="196" t="str">
        <f>IF(OR(CE362=リスト!$B$3,CE362=リスト!$B$5,CF362=リスト!$F$3,CE362=""),"",AH362)</f>
        <v/>
      </c>
      <c r="CE362" s="193" t="str">
        <f t="shared" si="181"/>
        <v/>
      </c>
      <c r="CF362" s="193" t="str">
        <f t="shared" si="182"/>
        <v/>
      </c>
      <c r="CG362" s="198" t="str">
        <f t="shared" si="273"/>
        <v/>
      </c>
      <c r="CH362" s="198" t="str">
        <f t="shared" si="274"/>
        <v/>
      </c>
      <c r="CI362" s="198" t="str">
        <f t="shared" si="275"/>
        <v/>
      </c>
      <c r="CJ362" s="198" t="str">
        <f t="shared" si="244"/>
        <v/>
      </c>
      <c r="CK362" s="205" t="str">
        <f t="shared" si="276"/>
        <v/>
      </c>
      <c r="CL362" s="204" t="str">
        <f>IF(AND(CE362=リスト!$B$4,CF362=リスト!$F$2),リスト!$B$3,CE362)</f>
        <v/>
      </c>
      <c r="CM362" s="193" t="str">
        <f>IF(CL362=リスト!$B$3,"",IF(CL362=リスト!$B$5,"("&amp;リスト!$F$3&amp;")",CF362))</f>
        <v/>
      </c>
      <c r="CN362" s="196" t="str">
        <f>IF(CL362=リスト!$B$3,"",AF362)</f>
        <v/>
      </c>
      <c r="CO362" s="196" t="str">
        <f>IF(OR(CL362=リスト!$B$3,CL362=リスト!$B$5,CL362=リスト!$B$4),"",CD362)</f>
        <v/>
      </c>
      <c r="CP362" s="196" t="str">
        <f>IF(OR(CL362=リスト!$B$3,CL362=リスト!$B$5),"",IF(CB362&lt;40,40,CB362))</f>
        <v/>
      </c>
      <c r="CQ362" s="203" t="str">
        <f>IF(CL362=リスト!$B$5,リスト!$G$2,"")</f>
        <v/>
      </c>
    </row>
    <row r="363" spans="2:95" ht="26.25" customHeight="1">
      <c r="B363" s="257">
        <v>300</v>
      </c>
      <c r="C363" s="258"/>
      <c r="D363" s="259"/>
      <c r="E363" s="260"/>
      <c r="F363" s="260"/>
      <c r="G363" s="262" t="str">
        <f>IF(AE363=リスト!$C$2,"－",IF(AE363=リスト!$C$3,1.05,""))</f>
        <v/>
      </c>
      <c r="H363" s="260"/>
      <c r="I363" s="260"/>
      <c r="J363" s="260"/>
      <c r="K363" s="260"/>
      <c r="L363" s="260"/>
      <c r="M363" s="260"/>
      <c r="N363" s="260"/>
      <c r="O363" s="260"/>
      <c r="P363" s="260"/>
      <c r="Q363" s="260"/>
      <c r="R363" s="261">
        <f t="shared" si="245"/>
        <v>0</v>
      </c>
      <c r="S363" s="262" t="str">
        <f t="shared" si="246"/>
        <v/>
      </c>
      <c r="T363" s="262"/>
      <c r="U363" s="262"/>
      <c r="V363" s="259" t="str">
        <f t="shared" si="247"/>
        <v/>
      </c>
      <c r="W363" s="259" t="str">
        <f t="shared" si="248"/>
        <v/>
      </c>
      <c r="X363" s="259" t="str">
        <f t="shared" si="249"/>
        <v/>
      </c>
      <c r="Y363" s="259" t="str">
        <f t="shared" si="250"/>
        <v/>
      </c>
      <c r="Z363" s="249" t="str">
        <f t="shared" si="251"/>
        <v/>
      </c>
      <c r="AA363" s="250" t="str">
        <f t="shared" si="252"/>
        <v/>
      </c>
      <c r="AB363" s="250" t="str">
        <f t="shared" si="253"/>
        <v/>
      </c>
      <c r="AC363" s="251" t="str">
        <f t="shared" si="254"/>
        <v/>
      </c>
      <c r="AD363" s="252" t="str">
        <f>IF(OR(C363="",D363=""),"",IF(OR(10&lt;=S363,2.2&lt;F363),リスト!$B$3,IF(OR(D363=リスト!$A$2,F363&lt;0.9,S363&lt;=1.5),リスト!$B$4,リスト!$B$2)))</f>
        <v/>
      </c>
      <c r="AE363" s="263" t="str">
        <f>IF(OR(C363="",AD363=""),"",IF(N363="",リスト!$C$2,リスト!$C$3))</f>
        <v/>
      </c>
      <c r="AF363" s="265" t="str">
        <f>IF(OR(C363="",AD363=""),"",IF(D363&lt;=リスト!$A$5,リスト!$D$2,IF(D363=リスト!$A$6,リスト!$D$3,IF(D363=リスト!$A$7,リスト!$D$4,""))))</f>
        <v/>
      </c>
      <c r="AG363" s="266" t="str" cm="1">
        <f t="array" ref="AG363">IFERROR(INDEX(加味率リスト!$A$2:$J$25,MATCH(D363&amp;AF363,加味率リスト!$A$2:$A$25&amp;加味率リスト!$B$2:$B$25,0),10),"")</f>
        <v/>
      </c>
      <c r="AH363" s="264" t="str">
        <f>IF(S363="","",IF(S363&lt;3,リスト!$E$3,IF(S363&lt;5,リスト!$E$4,IF(S363&lt;7,リスト!$E$5,リスト!$E$6))))</f>
        <v/>
      </c>
      <c r="AI363" s="192" t="str">
        <f t="shared" si="178"/>
        <v/>
      </c>
      <c r="AJ363" s="193" t="str">
        <f t="shared" si="179"/>
        <v/>
      </c>
      <c r="AK363" s="141" t="str">
        <f t="shared" si="180"/>
        <v/>
      </c>
      <c r="AL363" s="194" t="str">
        <f>IFERROR(IF(AD363="","",IF(AE363=リスト!$C$2,"－",ROUND((3.142/4*E363^2*(N363+K363+J363+I363+H363)-3.142/4*(0.82^2*H363+(0.82^2+G363^2)/2*J363+G363^2*K363+(G363^2+E363^2)/2*N363))*(U363*V363+(R363-U363)*W363)/R363,2))),"")</f>
        <v/>
      </c>
      <c r="AM363" s="195" t="str">
        <f>IFERROR(IF(AD363="","",IF(AE363=リスト!$C$2,T363,T363+AL363)),"")</f>
        <v/>
      </c>
      <c r="AN363" s="195" t="str">
        <f>IFERROR(IF(AD363="","",IF(AE363=リスト!$C$2,3.142*E363*U363*AA363*V363*U363/2*TAN(X363/180*3.142),3.142*G363*U363*AA363*V363*U363/2*TAN(X363/180*3.142))),"")</f>
        <v/>
      </c>
      <c r="AO363" s="196" t="str">
        <f t="shared" si="255"/>
        <v/>
      </c>
      <c r="AP363" s="196" t="str">
        <f>IFERROR(IF(AE363=リスト!$C$2,(1-3.142*(E363/((E363+1)*2))^2)*(R363-(1-V363/(Z363+AC363*(W363-Z363)))*U363-(AN363+AM363)/(3.142*(Z363+AC363*(W363-Z363)))*(2/E363)^2)*100,AW363*(AX363-AY363)*100),"")</f>
        <v/>
      </c>
      <c r="AQ363" s="197" t="str">
        <f t="shared" si="256"/>
        <v/>
      </c>
      <c r="AR363" s="195" t="str">
        <f t="shared" si="257"/>
        <v/>
      </c>
      <c r="AS363" s="195" t="str">
        <f t="shared" si="258"/>
        <v/>
      </c>
      <c r="AT363" s="195" t="str">
        <f t="shared" si="259"/>
        <v/>
      </c>
      <c r="AU363" s="193" t="str">
        <f t="shared" si="260"/>
        <v/>
      </c>
      <c r="AV363" s="193" t="str">
        <f>IF(OR(AD363=リスト!$B$3,AD363=リスト!$B$5,許容浮上量&lt;AP363),AD363,リスト!$B$5)</f>
        <v/>
      </c>
      <c r="AW363" s="198" t="str">
        <f t="shared" si="261"/>
        <v/>
      </c>
      <c r="AX363" s="199" t="str">
        <f t="shared" si="262"/>
        <v/>
      </c>
      <c r="AY363" s="205" t="str">
        <f t="shared" si="263"/>
        <v/>
      </c>
      <c r="AZ363" s="204" t="str">
        <f>IF(OR(BO363=リスト!$B$3,BO363=リスト!$B$5,BO363=""),"","10^-2")</f>
        <v/>
      </c>
      <c r="BA363" s="200" t="str">
        <f>IF(OR(BO363=リスト!$B$3,BO363=リスト!$B$5,BO363=""),"",2)</f>
        <v/>
      </c>
      <c r="BB363" s="195" t="str">
        <f>IFERROR(IF(OR(BO363=リスト!$B$3,BO363=リスト!$B$5,BO363=""),"",V363*U363+(R363-U363)/2*(W363-Z363)),"")</f>
        <v/>
      </c>
      <c r="BC363" s="195" t="str">
        <f>IF(OR(BO363=リスト!$B$3,BO363=リスト!$B$5,BO363=""),"",40)</f>
        <v/>
      </c>
      <c r="BD363" s="195" t="str">
        <f t="shared" si="264"/>
        <v/>
      </c>
      <c r="BE363" s="195" t="str">
        <f t="shared" si="265"/>
        <v/>
      </c>
      <c r="BF363" s="195" t="str">
        <f t="shared" si="266"/>
        <v/>
      </c>
      <c r="BG363" s="195" t="str">
        <f>IF(OR(BO363=リスト!$B$3,BO363=リスト!$B$5,BO363=""),"",0.6)</f>
        <v/>
      </c>
      <c r="BH363" s="201" t="str">
        <f>IF(OR(BO363=リスト!$B$3,BO363=リスト!$B$5,BO363=""),"",AG363)</f>
        <v/>
      </c>
      <c r="BI363" s="195" t="str">
        <f>IF(OR(BO363=リスト!$B$3,BO363=リスト!$B$5,BO363=""),"",AM363)</f>
        <v/>
      </c>
      <c r="BJ363" s="195" t="str">
        <f>IF(OR(BO363=リスト!$B$3,BO363=リスト!$B$5,BO363=""),"",AN363)</f>
        <v/>
      </c>
      <c r="BK363" s="202" t="str">
        <f>IFERROR(IF(BM363=リスト!$C$2,(1-3.142*(E363/(2*(E363+1)))^2)*(R363-(1-AG363*V363/(Z363+AG363*BG363*(W363-Z363)))*U363-(AN363+AM363)/(3.142*(Z363+AG363*BG363*(W363-Z363)))*(2/E363)^2)*100,(AW363*(BV363-BX363)*100)),"")</f>
        <v/>
      </c>
      <c r="BL363" s="202" t="str">
        <f>IFERROR(IF(BM363=リスト!$C$2,(1-3.142*(E363/(2*(E363+1)))^2)*(R363-(1-AG363*V363/(Z363+AG363*BG363*(W363-Z363)))*U363-(AN363+BF363+AM363)/(3.142*(Z363+AG363*BG363*(W363-Z363)))*(2/E363)^2)*100,(AW363*(BV363-BW363)*100)),"")</f>
        <v/>
      </c>
      <c r="BM363" s="193" t="str">
        <f>IF(OR(BO363=リスト!$B$3,BO363=リスト!$B$5),"",AU363)</f>
        <v/>
      </c>
      <c r="BN363" s="196" t="str">
        <f>IF(OR(BO363=リスト!$B$3,BO363=リスト!$B$5),"",AF363)</f>
        <v/>
      </c>
      <c r="BO363" s="193" t="str">
        <f t="shared" si="267"/>
        <v/>
      </c>
      <c r="BP363" s="193" t="str">
        <f>IF(OR(BO363=リスト!$B$3,BO363=リスト!$B$5,BO363=""),"",IF(許容浮上量+1&lt;=BK363,リスト!$F$2,リスト!$F$3))</f>
        <v/>
      </c>
      <c r="BQ363" s="202" t="str">
        <f>IF(OR(BO363=リスト!$B$3,BO363=リスト!$B$5,BO363=""),"",20)</f>
        <v/>
      </c>
      <c r="BR363" s="195" t="str">
        <f t="shared" si="268"/>
        <v/>
      </c>
      <c r="BS363" s="195" t="str">
        <f t="shared" si="269"/>
        <v/>
      </c>
      <c r="BT363" s="198" t="str">
        <f t="shared" si="270"/>
        <v/>
      </c>
      <c r="BU363" s="198" t="str">
        <f t="shared" si="271"/>
        <v/>
      </c>
      <c r="BV363" s="198" t="str">
        <f t="shared" si="241"/>
        <v/>
      </c>
      <c r="BW363" s="198" t="str">
        <f t="shared" si="242"/>
        <v/>
      </c>
      <c r="BX363" s="205" t="str">
        <f t="shared" si="243"/>
        <v/>
      </c>
      <c r="BY363" s="206" t="str">
        <f>IFERROR(IF(CC363=リスト!$C$2,(CH363-BZ363/(100*CG363))/CI363*CJ363-AN363-AM363,(CH363-BZ363/(100*AW363))/CI363*CJ363-AN363-AM363),"")</f>
        <v/>
      </c>
      <c r="BZ363" s="196" t="str">
        <f>IF(OR(CE363=リスト!$B$3,CE363=リスト!$B$5,CF363=リスト!$F$3,CE363=""),"",許容浮上量)</f>
        <v/>
      </c>
      <c r="CA363" s="198" t="str">
        <f>IF(OR(CE363=リスト!$B$3,CE363=リスト!$B$5,CF363=リスト!$F$3,CE363=""),"",CK363)</f>
        <v/>
      </c>
      <c r="CB363" s="196" t="str">
        <f t="shared" si="272"/>
        <v/>
      </c>
      <c r="CC363" s="193" t="str">
        <f>IF(OR(CE363=リスト!$B$3,CE363=リスト!$B$5,CF363=リスト!$F$3,CE363=""),"",BM363)</f>
        <v/>
      </c>
      <c r="CD363" s="196" t="str">
        <f>IF(OR(CE363=リスト!$B$3,CE363=リスト!$B$5,CF363=リスト!$F$3,CE363=""),"",AH363)</f>
        <v/>
      </c>
      <c r="CE363" s="193" t="str">
        <f t="shared" si="181"/>
        <v/>
      </c>
      <c r="CF363" s="193" t="str">
        <f t="shared" si="182"/>
        <v/>
      </c>
      <c r="CG363" s="198" t="str">
        <f t="shared" si="273"/>
        <v/>
      </c>
      <c r="CH363" s="198" t="str">
        <f t="shared" si="274"/>
        <v/>
      </c>
      <c r="CI363" s="198" t="str">
        <f t="shared" si="275"/>
        <v/>
      </c>
      <c r="CJ363" s="198" t="str">
        <f t="shared" si="244"/>
        <v/>
      </c>
      <c r="CK363" s="205" t="str">
        <f t="shared" si="276"/>
        <v/>
      </c>
      <c r="CL363" s="204" t="str">
        <f>IF(AND(CE363=リスト!$B$4,CF363=リスト!$F$2),リスト!$B$3,CE363)</f>
        <v/>
      </c>
      <c r="CM363" s="193" t="str">
        <f>IF(CL363=リスト!$B$3,"",IF(CL363=リスト!$B$5,"("&amp;リスト!$F$3&amp;")",CF363))</f>
        <v/>
      </c>
      <c r="CN363" s="196" t="str">
        <f>IF(CL363=リスト!$B$3,"",AF363)</f>
        <v/>
      </c>
      <c r="CO363" s="196" t="str">
        <f>IF(OR(CL363=リスト!$B$3,CL363=リスト!$B$5,CL363=リスト!$B$4),"",CD363)</f>
        <v/>
      </c>
      <c r="CP363" s="196" t="str">
        <f>IF(OR(CL363=リスト!$B$3,CL363=リスト!$B$5),"",IF(CB363&lt;40,40,CB363))</f>
        <v/>
      </c>
      <c r="CQ363" s="203" t="str">
        <f>IF(CL363=リスト!$B$5,リスト!$G$2,"")</f>
        <v/>
      </c>
    </row>
  </sheetData>
  <sheetProtection algorithmName="SHA-512" hashValue="6jR/sasa4B6qlSPhRG6uwuoFwMOrpl3fzjHTPdD/EympU9ndeEYrUYc947Oej4WuuKgsWX4Lw3wkfeMPj1JSjw==" saltValue="uL1DinocYSLxrUnOInQONQ==" spinCount="100000" sheet="1" formatCells="0" autoFilter="0"/>
  <mergeCells count="110">
    <mergeCell ref="W4:Y4"/>
    <mergeCell ref="B25:D25"/>
    <mergeCell ref="E25:Y25"/>
    <mergeCell ref="E35:G35"/>
    <mergeCell ref="B33:D33"/>
    <mergeCell ref="H36:Y36"/>
    <mergeCell ref="H37:Y37"/>
    <mergeCell ref="E26:Y26"/>
    <mergeCell ref="B28:D28"/>
    <mergeCell ref="E28:Y28"/>
    <mergeCell ref="H32:Y32"/>
    <mergeCell ref="B31:D31"/>
    <mergeCell ref="E32:G32"/>
    <mergeCell ref="B29:D29"/>
    <mergeCell ref="E29:Y29"/>
    <mergeCell ref="B32:D32"/>
    <mergeCell ref="B24:D24"/>
    <mergeCell ref="B26:D26"/>
    <mergeCell ref="B27:D27"/>
    <mergeCell ref="E27:Y27"/>
    <mergeCell ref="B18:D18"/>
    <mergeCell ref="E18:Y18"/>
    <mergeCell ref="B22:D22"/>
    <mergeCell ref="E22:Y22"/>
    <mergeCell ref="L49:L51"/>
    <mergeCell ref="L54:L55"/>
    <mergeCell ref="F62:F63"/>
    <mergeCell ref="B39:L39"/>
    <mergeCell ref="J43:J44"/>
    <mergeCell ref="E36:G36"/>
    <mergeCell ref="E37:G37"/>
    <mergeCell ref="E33:G33"/>
    <mergeCell ref="E34:G34"/>
    <mergeCell ref="B36:D36"/>
    <mergeCell ref="B37:D37"/>
    <mergeCell ref="B34:D34"/>
    <mergeCell ref="H33:Y33"/>
    <mergeCell ref="H34:Y34"/>
    <mergeCell ref="B57:G57"/>
    <mergeCell ref="B58:C58"/>
    <mergeCell ref="D58:G58"/>
    <mergeCell ref="B60:E60"/>
    <mergeCell ref="C61:T61"/>
    <mergeCell ref="C40:H40"/>
    <mergeCell ref="K40:P40"/>
    <mergeCell ref="S40:V40"/>
    <mergeCell ref="B35:D35"/>
    <mergeCell ref="H35:Y35"/>
    <mergeCell ref="B2:Y3"/>
    <mergeCell ref="B6:G6"/>
    <mergeCell ref="V12:Y12"/>
    <mergeCell ref="E21:Y21"/>
    <mergeCell ref="B12:D12"/>
    <mergeCell ref="B13:D13"/>
    <mergeCell ref="E13:Y13"/>
    <mergeCell ref="B14:D14"/>
    <mergeCell ref="E14:Y14"/>
    <mergeCell ref="B15:D15"/>
    <mergeCell ref="E15:Y15"/>
    <mergeCell ref="B17:D17"/>
    <mergeCell ref="E17:Y17"/>
    <mergeCell ref="B19:D19"/>
    <mergeCell ref="E19:Y19"/>
    <mergeCell ref="B20:D20"/>
    <mergeCell ref="B16:D16"/>
    <mergeCell ref="E16:Y16"/>
    <mergeCell ref="E20:Y20"/>
    <mergeCell ref="B21:D21"/>
    <mergeCell ref="B7:Y10"/>
    <mergeCell ref="W5:Y5"/>
    <mergeCell ref="U5:V5"/>
    <mergeCell ref="U4:V4"/>
    <mergeCell ref="W62:W63"/>
    <mergeCell ref="X62:X63"/>
    <mergeCell ref="AD62:AD63"/>
    <mergeCell ref="B62:B63"/>
    <mergeCell ref="C62:C63"/>
    <mergeCell ref="D62:D63"/>
    <mergeCell ref="E62:E63"/>
    <mergeCell ref="G62:G63"/>
    <mergeCell ref="H62:M62"/>
    <mergeCell ref="N62:Q62"/>
    <mergeCell ref="R62:R63"/>
    <mergeCell ref="S62:S63"/>
    <mergeCell ref="T62:T63"/>
    <mergeCell ref="U62:U63"/>
    <mergeCell ref="CL61:CQ61"/>
    <mergeCell ref="Z62:Z63"/>
    <mergeCell ref="AA62:AA63"/>
    <mergeCell ref="AB62:AB63"/>
    <mergeCell ref="AC62:AC63"/>
    <mergeCell ref="CL62:CQ62"/>
    <mergeCell ref="V61:Y61"/>
    <mergeCell ref="AZ61:BX61"/>
    <mergeCell ref="AL61:AY61"/>
    <mergeCell ref="AL62:AV62"/>
    <mergeCell ref="AW62:AY62"/>
    <mergeCell ref="BY62:CF62"/>
    <mergeCell ref="CG62:CK62"/>
    <mergeCell ref="AZ62:BP62"/>
    <mergeCell ref="BQ62:BX62"/>
    <mergeCell ref="BY61:CK61"/>
    <mergeCell ref="Y62:Y63"/>
    <mergeCell ref="AD61:AH61"/>
    <mergeCell ref="AA61:AC61"/>
    <mergeCell ref="AE62:AE63"/>
    <mergeCell ref="AF62:AF63"/>
    <mergeCell ref="AG62:AG63"/>
    <mergeCell ref="AH62:AH63"/>
    <mergeCell ref="V62:V63"/>
  </mergeCells>
  <phoneticPr fontId="3"/>
  <hyperlinks>
    <hyperlink ref="E28" r:id="rId1" xr:uid="{F1B2E66A-69CE-4B35-8E9B-83CCDEA5853D}"/>
  </hyperlinks>
  <pageMargins left="0.7" right="0.7" top="0.75" bottom="0.75" header="0.3" footer="0.3"/>
  <pageSetup paperSize="9" scale="39" fitToHeight="0" orientation="portrait" r:id="rId2"/>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C8F51C5F-1DC9-4334-A194-228F2CE0EFCF}">
          <x14:formula1>
            <xm:f>OFFSET(リスト!$B$2,0,0,COUNTA(リスト!$B:$B)-1,1)</xm:f>
          </x14:formula1>
          <xm:sqref>AD64:AD363</xm:sqref>
        </x14:dataValidation>
        <x14:dataValidation type="list" allowBlank="1" showInputMessage="1" showErrorMessage="1" xr:uid="{18769CD7-B530-44C5-8811-A3A46A5F6960}">
          <x14:formula1>
            <xm:f>OFFSET(リスト!$C$2,0,0,COUNTA(リスト!$C:$C)-1,1)</xm:f>
          </x14:formula1>
          <xm:sqref>AE64:AE363</xm:sqref>
        </x14:dataValidation>
        <x14:dataValidation type="list" allowBlank="1" showInputMessage="1" showErrorMessage="1" xr:uid="{0AA08388-AA2C-40A2-87E2-B8D179DDC587}">
          <x14:formula1>
            <xm:f>OFFSET(リスト!$D$2,0,0,COUNTA(リスト!$D:$D)-1,1)</xm:f>
          </x14:formula1>
          <xm:sqref>AF64:AF363</xm:sqref>
        </x14:dataValidation>
        <x14:dataValidation type="list" allowBlank="1" showInputMessage="1" showErrorMessage="1" xr:uid="{28AE5E6D-EDDC-44BD-AA1C-1C77D8177132}">
          <x14:formula1>
            <xm:f>OFFSET(リスト!$E$2,0,0,COUNTA(リスト!$E:$E)-1,1)</xm:f>
          </x14:formula1>
          <xm:sqref>AH64:AH363</xm:sqref>
        </x14:dataValidation>
        <x14:dataValidation type="list" allowBlank="1" showInputMessage="1" showErrorMessage="1" xr:uid="{DC74712A-8E06-4FC4-9F07-B11A29849039}">
          <x14:formula1>
            <xm:f>OFFSET(加味率リスト!$S$2,0,0,COUNTA(加味率リスト!$S:$S)-1,1)</xm:f>
          </x14:formula1>
          <xm:sqref>AG64:AG363</xm:sqref>
        </x14:dataValidation>
        <x14:dataValidation type="list" allowBlank="1" showInputMessage="1" xr:uid="{8542DD4F-DD8B-444D-B086-58DED4CA04A5}">
          <x14:formula1>
            <xm:f>リスト!$H$4</xm:f>
          </x14:formula1>
          <xm:sqref>E18:Y18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321F-9624-43AF-9103-E086748110F5}">
  <dimension ref="B1:AD30"/>
  <sheetViews>
    <sheetView zoomScaleNormal="100" workbookViewId="0"/>
  </sheetViews>
  <sheetFormatPr defaultColWidth="9" defaultRowHeight="26.25" customHeight="1"/>
  <cols>
    <col min="1" max="1" width="5" style="9" customWidth="1"/>
    <col min="2" max="2" width="5" style="99" customWidth="1"/>
    <col min="3" max="3" width="12.5" style="26" customWidth="1"/>
    <col min="4" max="4" width="5" style="99" customWidth="1"/>
    <col min="5" max="5" width="5" style="107" customWidth="1"/>
    <col min="6" max="6" width="6.25" style="107" customWidth="1"/>
    <col min="7" max="7" width="5" style="107" customWidth="1"/>
    <col min="8" max="17" width="5" style="108" customWidth="1"/>
    <col min="18" max="20" width="7.5" style="107" customWidth="1"/>
    <col min="21" max="21" width="6.25" style="107" customWidth="1"/>
    <col min="22" max="25" width="5" style="99" customWidth="1"/>
    <col min="26" max="26" width="16.875" style="26" customWidth="1"/>
    <col min="27" max="27" width="15.625" style="26" customWidth="1"/>
    <col min="28" max="28" width="10" style="99" customWidth="1"/>
    <col min="29" max="29" width="8.375" style="29" customWidth="1"/>
    <col min="30" max="30" width="12.125" style="99" customWidth="1"/>
    <col min="31" max="16384" width="9" style="9"/>
  </cols>
  <sheetData>
    <row r="1" spans="2:30" ht="18.75">
      <c r="B1" s="9"/>
      <c r="D1" s="9"/>
      <c r="E1" s="9"/>
      <c r="F1" s="9"/>
      <c r="G1" s="9"/>
      <c r="H1" s="9"/>
      <c r="I1" s="9"/>
      <c r="J1" s="9"/>
      <c r="K1" s="9"/>
      <c r="L1" s="9"/>
      <c r="M1" s="9"/>
      <c r="N1" s="9"/>
      <c r="O1" s="9"/>
      <c r="P1" s="9"/>
      <c r="Q1" s="9"/>
      <c r="R1" s="9"/>
      <c r="S1" s="9"/>
      <c r="T1" s="9"/>
      <c r="U1" s="9"/>
      <c r="V1" s="9"/>
      <c r="W1" s="9"/>
      <c r="X1" s="9"/>
      <c r="Y1" s="9"/>
      <c r="Z1" s="9"/>
      <c r="AA1" s="9"/>
      <c r="AB1" s="9"/>
      <c r="AD1" s="9"/>
    </row>
    <row r="2" spans="2:30" ht="22.5" customHeight="1">
      <c r="B2" s="331" t="str">
        <f>データ入力!B2</f>
        <v>安心マンホール工法　詳細検討依頼書</v>
      </c>
      <c r="C2" s="331"/>
      <c r="D2" s="331"/>
      <c r="E2" s="331"/>
      <c r="F2" s="331"/>
      <c r="G2" s="331"/>
      <c r="H2" s="331"/>
      <c r="I2" s="331"/>
      <c r="J2" s="331"/>
      <c r="K2" s="331"/>
      <c r="L2" s="331"/>
      <c r="M2" s="331"/>
      <c r="N2" s="331"/>
      <c r="O2" s="331"/>
      <c r="P2" s="331"/>
      <c r="Q2" s="331"/>
      <c r="R2" s="331"/>
      <c r="S2" s="331"/>
      <c r="T2" s="331"/>
      <c r="U2" s="331"/>
      <c r="V2" s="331"/>
      <c r="W2" s="331"/>
      <c r="X2" s="331"/>
      <c r="Y2" s="331"/>
      <c r="Z2" s="9"/>
      <c r="AA2" s="9"/>
      <c r="AB2" s="9"/>
      <c r="AD2" s="9"/>
    </row>
    <row r="3" spans="2:30" ht="22.5" customHeight="1">
      <c r="B3" s="331"/>
      <c r="C3" s="331"/>
      <c r="D3" s="331"/>
      <c r="E3" s="331"/>
      <c r="F3" s="331"/>
      <c r="G3" s="331"/>
      <c r="H3" s="331"/>
      <c r="I3" s="331"/>
      <c r="J3" s="331"/>
      <c r="K3" s="331"/>
      <c r="L3" s="331"/>
      <c r="M3" s="331"/>
      <c r="N3" s="331"/>
      <c r="O3" s="331"/>
      <c r="P3" s="331"/>
      <c r="Q3" s="331"/>
      <c r="R3" s="331"/>
      <c r="S3" s="331"/>
      <c r="T3" s="331"/>
      <c r="U3" s="331"/>
      <c r="V3" s="331"/>
      <c r="W3" s="331"/>
      <c r="X3" s="331"/>
      <c r="Y3" s="331"/>
      <c r="Z3" s="9"/>
      <c r="AA3" s="9"/>
      <c r="AB3" s="9"/>
      <c r="AD3" s="9"/>
    </row>
    <row r="4" spans="2:30" ht="18.75">
      <c r="B4" s="9"/>
      <c r="D4" s="9"/>
      <c r="E4" s="9"/>
      <c r="F4" s="9"/>
      <c r="G4" s="9"/>
      <c r="H4" s="9"/>
      <c r="I4" s="9"/>
      <c r="J4" s="9"/>
      <c r="K4" s="9"/>
      <c r="L4" s="9"/>
      <c r="M4" s="9"/>
      <c r="N4" s="9"/>
      <c r="O4" s="9"/>
      <c r="P4" s="9"/>
      <c r="Q4" s="9"/>
      <c r="R4" s="9"/>
      <c r="S4" s="9"/>
      <c r="T4" s="9"/>
      <c r="U4" s="355" t="s">
        <v>210</v>
      </c>
      <c r="V4" s="355"/>
      <c r="W4" s="355" t="str">
        <f>データ入力!W4</f>
        <v>1.0.1</v>
      </c>
      <c r="X4" s="355"/>
      <c r="Y4" s="355"/>
      <c r="Z4" s="9"/>
      <c r="AA4" s="9"/>
      <c r="AB4" s="9"/>
      <c r="AD4" s="9"/>
    </row>
    <row r="5" spans="2:30" ht="18.75">
      <c r="B5" s="9"/>
      <c r="D5" s="9"/>
      <c r="E5" s="9"/>
      <c r="F5" s="9"/>
      <c r="G5" s="9"/>
      <c r="H5" s="9"/>
      <c r="I5" s="9"/>
      <c r="J5" s="9"/>
      <c r="K5" s="9"/>
      <c r="L5" s="9"/>
      <c r="M5" s="9"/>
      <c r="N5" s="9"/>
      <c r="O5" s="9"/>
      <c r="P5" s="9"/>
      <c r="Q5" s="9"/>
      <c r="R5" s="9"/>
      <c r="S5" s="9"/>
      <c r="T5" s="9"/>
      <c r="U5" s="355" t="s">
        <v>386</v>
      </c>
      <c r="V5" s="355"/>
      <c r="W5" s="354">
        <f>データ入力!W5</f>
        <v>45645</v>
      </c>
      <c r="X5" s="355"/>
      <c r="Y5" s="355"/>
      <c r="Z5" s="9"/>
      <c r="AA5" s="9"/>
      <c r="AB5" s="9"/>
      <c r="AD5" s="9"/>
    </row>
    <row r="6" spans="2:30" ht="18.75" customHeight="1">
      <c r="B6" s="9"/>
      <c r="D6" s="9"/>
      <c r="E6" s="9"/>
      <c r="F6" s="9"/>
      <c r="G6" s="9"/>
      <c r="H6" s="9"/>
      <c r="I6" s="9"/>
      <c r="J6" s="9"/>
      <c r="K6" s="9"/>
      <c r="L6" s="9"/>
      <c r="M6" s="9"/>
      <c r="N6" s="9"/>
      <c r="O6" s="9"/>
      <c r="P6" s="9"/>
      <c r="Q6" s="9"/>
      <c r="R6" s="9"/>
      <c r="S6" s="9"/>
      <c r="T6" s="9"/>
      <c r="U6" s="9"/>
      <c r="V6" s="9"/>
      <c r="W6" s="9"/>
      <c r="X6" s="9"/>
      <c r="Y6" s="9"/>
      <c r="Z6" s="9"/>
      <c r="AA6" s="9"/>
      <c r="AB6" s="9"/>
      <c r="AD6" s="9"/>
    </row>
    <row r="7" spans="2:30" ht="22.5" customHeight="1">
      <c r="B7" s="332" t="s">
        <v>28</v>
      </c>
      <c r="C7" s="332"/>
      <c r="D7" s="332"/>
      <c r="E7" s="9"/>
      <c r="F7" s="9"/>
      <c r="G7" s="9"/>
      <c r="H7" s="9"/>
      <c r="I7" s="9"/>
      <c r="J7" s="9"/>
      <c r="K7" s="9"/>
      <c r="L7" s="9"/>
      <c r="M7" s="9"/>
      <c r="N7" s="9"/>
      <c r="O7" s="9"/>
      <c r="P7" s="9"/>
      <c r="Q7" s="9"/>
      <c r="R7" s="9"/>
      <c r="S7" s="9"/>
      <c r="T7" s="9"/>
      <c r="U7" s="73"/>
      <c r="V7" s="333" t="s">
        <v>171</v>
      </c>
      <c r="W7" s="333"/>
      <c r="X7" s="333"/>
      <c r="Y7" s="333"/>
      <c r="Z7" s="9"/>
      <c r="AA7" s="9"/>
      <c r="AB7" s="9"/>
      <c r="AD7" s="9"/>
    </row>
    <row r="8" spans="2:30" ht="22.5" customHeight="1">
      <c r="B8" s="307" t="s">
        <v>0</v>
      </c>
      <c r="C8" s="307"/>
      <c r="D8" s="307"/>
      <c r="E8" s="363" t="s">
        <v>72</v>
      </c>
      <c r="F8" s="363"/>
      <c r="G8" s="363"/>
      <c r="H8" s="363"/>
      <c r="I8" s="363"/>
      <c r="J8" s="363"/>
      <c r="K8" s="363"/>
      <c r="L8" s="363"/>
      <c r="M8" s="363"/>
      <c r="N8" s="363"/>
      <c r="O8" s="363"/>
      <c r="P8" s="363"/>
      <c r="Q8" s="363"/>
      <c r="R8" s="363"/>
      <c r="S8" s="363"/>
      <c r="T8" s="363"/>
      <c r="U8" s="363"/>
      <c r="V8" s="363"/>
      <c r="W8" s="363"/>
      <c r="X8" s="363"/>
      <c r="Y8" s="363"/>
      <c r="Z8" s="9"/>
      <c r="AA8" s="9"/>
      <c r="AB8" s="9"/>
      <c r="AD8" s="9"/>
    </row>
    <row r="9" spans="2:30" ht="22.5" customHeight="1">
      <c r="B9" s="335" t="s">
        <v>1</v>
      </c>
      <c r="C9" s="293"/>
      <c r="D9" s="336"/>
      <c r="E9" s="363" t="s">
        <v>73</v>
      </c>
      <c r="F9" s="363"/>
      <c r="G9" s="363"/>
      <c r="H9" s="363"/>
      <c r="I9" s="363"/>
      <c r="J9" s="363"/>
      <c r="K9" s="363"/>
      <c r="L9" s="363"/>
      <c r="M9" s="363"/>
      <c r="N9" s="363"/>
      <c r="O9" s="363"/>
      <c r="P9" s="363"/>
      <c r="Q9" s="363"/>
      <c r="R9" s="363"/>
      <c r="S9" s="363"/>
      <c r="T9" s="363"/>
      <c r="U9" s="363"/>
      <c r="V9" s="363"/>
      <c r="W9" s="363"/>
      <c r="X9" s="363"/>
      <c r="Y9" s="363"/>
      <c r="Z9" s="9"/>
      <c r="AA9" s="9"/>
      <c r="AB9" s="9"/>
      <c r="AD9" s="9"/>
    </row>
    <row r="10" spans="2:30" ht="22.5" customHeight="1">
      <c r="B10" s="307" t="s">
        <v>32</v>
      </c>
      <c r="C10" s="307"/>
      <c r="D10" s="307"/>
      <c r="E10" s="363" t="s">
        <v>74</v>
      </c>
      <c r="F10" s="363"/>
      <c r="G10" s="363"/>
      <c r="H10" s="363"/>
      <c r="I10" s="363"/>
      <c r="J10" s="363"/>
      <c r="K10" s="363"/>
      <c r="L10" s="363"/>
      <c r="M10" s="363"/>
      <c r="N10" s="363"/>
      <c r="O10" s="363"/>
      <c r="P10" s="363"/>
      <c r="Q10" s="363"/>
      <c r="R10" s="363"/>
      <c r="S10" s="363"/>
      <c r="T10" s="363"/>
      <c r="U10" s="363"/>
      <c r="V10" s="363"/>
      <c r="W10" s="363"/>
      <c r="X10" s="363"/>
      <c r="Y10" s="363"/>
      <c r="Z10" s="9"/>
      <c r="AA10" s="9"/>
      <c r="AB10" s="9"/>
      <c r="AD10" s="9"/>
    </row>
    <row r="11" spans="2:30" ht="22.5" customHeight="1">
      <c r="B11" s="335" t="s">
        <v>157</v>
      </c>
      <c r="C11" s="293"/>
      <c r="D11" s="336"/>
      <c r="E11" s="378" t="s">
        <v>383</v>
      </c>
      <c r="F11" s="379"/>
      <c r="G11" s="380"/>
      <c r="H11" s="380"/>
      <c r="I11" s="380"/>
      <c r="J11" s="380"/>
      <c r="K11" s="380"/>
      <c r="L11" s="380"/>
      <c r="M11" s="380"/>
      <c r="N11" s="380"/>
      <c r="O11" s="380"/>
      <c r="P11" s="380"/>
      <c r="Q11" s="380"/>
      <c r="R11" s="380"/>
      <c r="S11" s="380"/>
      <c r="T11" s="380"/>
      <c r="U11" s="380"/>
      <c r="V11" s="380"/>
      <c r="W11" s="380"/>
      <c r="X11" s="380"/>
      <c r="Y11" s="381"/>
      <c r="Z11" s="9"/>
      <c r="AA11" s="9"/>
      <c r="AB11" s="9"/>
      <c r="AD11" s="9"/>
    </row>
    <row r="12" spans="2:30" ht="22.5" customHeight="1">
      <c r="B12" s="335" t="s">
        <v>158</v>
      </c>
      <c r="C12" s="293"/>
      <c r="D12" s="336"/>
      <c r="E12" s="382" t="s">
        <v>383</v>
      </c>
      <c r="F12" s="382"/>
      <c r="G12" s="382"/>
      <c r="H12" s="382"/>
      <c r="I12" s="382"/>
      <c r="J12" s="382"/>
      <c r="K12" s="382"/>
      <c r="L12" s="382"/>
      <c r="M12" s="382"/>
      <c r="N12" s="382"/>
      <c r="O12" s="382"/>
      <c r="P12" s="382"/>
      <c r="Q12" s="382"/>
      <c r="R12" s="382"/>
      <c r="S12" s="382"/>
      <c r="T12" s="382"/>
      <c r="U12" s="382"/>
      <c r="V12" s="382"/>
      <c r="W12" s="382"/>
      <c r="X12" s="382"/>
      <c r="Y12" s="382"/>
      <c r="Z12" s="9"/>
      <c r="AA12" s="9"/>
      <c r="AB12" s="9"/>
      <c r="AD12" s="9"/>
    </row>
    <row r="13" spans="2:30" ht="22.5" customHeight="1">
      <c r="B13" s="335" t="s">
        <v>405</v>
      </c>
      <c r="C13" s="293"/>
      <c r="D13" s="336"/>
      <c r="E13" s="378" t="s">
        <v>406</v>
      </c>
      <c r="F13" s="379"/>
      <c r="G13" s="379"/>
      <c r="H13" s="379"/>
      <c r="I13" s="379"/>
      <c r="J13" s="379"/>
      <c r="K13" s="379"/>
      <c r="L13" s="379"/>
      <c r="M13" s="379"/>
      <c r="N13" s="379"/>
      <c r="O13" s="379"/>
      <c r="P13" s="379"/>
      <c r="Q13" s="379"/>
      <c r="R13" s="379"/>
      <c r="S13" s="379"/>
      <c r="T13" s="379"/>
      <c r="U13" s="379"/>
      <c r="V13" s="379"/>
      <c r="W13" s="379"/>
      <c r="X13" s="379"/>
      <c r="Y13" s="383"/>
      <c r="Z13" s="9"/>
      <c r="AA13" s="9"/>
      <c r="AB13" s="9"/>
      <c r="AD13" s="9"/>
    </row>
    <row r="14" spans="2:30" ht="22.5" customHeight="1">
      <c r="B14" s="335" t="s">
        <v>33</v>
      </c>
      <c r="C14" s="293"/>
      <c r="D14" s="336"/>
      <c r="E14" s="363" t="s">
        <v>75</v>
      </c>
      <c r="F14" s="363"/>
      <c r="G14" s="363"/>
      <c r="H14" s="363"/>
      <c r="I14" s="363"/>
      <c r="J14" s="363"/>
      <c r="K14" s="363"/>
      <c r="L14" s="363"/>
      <c r="M14" s="363"/>
      <c r="N14" s="363"/>
      <c r="O14" s="363"/>
      <c r="P14" s="363"/>
      <c r="Q14" s="363"/>
      <c r="R14" s="363"/>
      <c r="S14" s="363"/>
      <c r="T14" s="363"/>
      <c r="U14" s="363"/>
      <c r="V14" s="363"/>
      <c r="W14" s="363"/>
      <c r="X14" s="363"/>
      <c r="Y14" s="363"/>
      <c r="Z14" s="9"/>
      <c r="AA14" s="9"/>
      <c r="AB14" s="9"/>
      <c r="AD14" s="9"/>
    </row>
    <row r="15" spans="2:30" ht="22.5" customHeight="1">
      <c r="B15" s="335" t="s">
        <v>160</v>
      </c>
      <c r="C15" s="293"/>
      <c r="D15" s="336"/>
      <c r="E15" s="363" t="s">
        <v>72</v>
      </c>
      <c r="F15" s="363"/>
      <c r="G15" s="363"/>
      <c r="H15" s="363"/>
      <c r="I15" s="363"/>
      <c r="J15" s="363"/>
      <c r="K15" s="363"/>
      <c r="L15" s="363"/>
      <c r="M15" s="363"/>
      <c r="N15" s="363"/>
      <c r="O15" s="363"/>
      <c r="P15" s="363"/>
      <c r="Q15" s="363"/>
      <c r="R15" s="363"/>
      <c r="S15" s="363"/>
      <c r="T15" s="363"/>
      <c r="U15" s="363"/>
      <c r="V15" s="363"/>
      <c r="W15" s="363"/>
      <c r="X15" s="363"/>
      <c r="Y15" s="363"/>
      <c r="Z15" s="9"/>
      <c r="AA15" s="9"/>
      <c r="AB15" s="9"/>
      <c r="AD15" s="9"/>
    </row>
    <row r="16" spans="2:30" ht="22.5" customHeight="1">
      <c r="B16" s="342" t="s">
        <v>161</v>
      </c>
      <c r="C16" s="343"/>
      <c r="D16" s="344"/>
      <c r="E16" s="363" t="s">
        <v>382</v>
      </c>
      <c r="F16" s="363"/>
      <c r="G16" s="363"/>
      <c r="H16" s="363"/>
      <c r="I16" s="363"/>
      <c r="J16" s="363"/>
      <c r="K16" s="363"/>
      <c r="L16" s="363"/>
      <c r="M16" s="363"/>
      <c r="N16" s="363"/>
      <c r="O16" s="363"/>
      <c r="P16" s="363"/>
      <c r="Q16" s="363"/>
      <c r="R16" s="363"/>
      <c r="S16" s="363"/>
      <c r="T16" s="363"/>
      <c r="U16" s="363"/>
      <c r="V16" s="363"/>
      <c r="W16" s="363"/>
      <c r="X16" s="363"/>
      <c r="Y16" s="363"/>
      <c r="Z16" s="9"/>
      <c r="AA16" s="9"/>
      <c r="AB16" s="9"/>
      <c r="AD16" s="9"/>
    </row>
    <row r="17" spans="2:30" ht="37.5" customHeight="1">
      <c r="B17" s="376" t="s">
        <v>404</v>
      </c>
      <c r="C17" s="376"/>
      <c r="D17" s="376"/>
      <c r="E17" s="361"/>
      <c r="F17" s="361"/>
      <c r="G17" s="361"/>
      <c r="H17" s="361"/>
      <c r="I17" s="361"/>
      <c r="J17" s="361"/>
      <c r="K17" s="361"/>
      <c r="L17" s="361"/>
      <c r="M17" s="361"/>
      <c r="N17" s="361"/>
      <c r="O17" s="361"/>
      <c r="P17" s="361"/>
      <c r="Q17" s="361"/>
      <c r="R17" s="361"/>
      <c r="S17" s="361"/>
      <c r="T17" s="361"/>
      <c r="U17" s="361"/>
      <c r="V17" s="361"/>
      <c r="W17" s="361"/>
      <c r="X17" s="361"/>
      <c r="Y17" s="361"/>
      <c r="Z17" s="9"/>
      <c r="AA17" s="9"/>
      <c r="AB17" s="9"/>
      <c r="AD17" s="9"/>
    </row>
    <row r="18" spans="2:30" ht="18.75" customHeight="1">
      <c r="B18" s="66"/>
      <c r="C18" s="66"/>
      <c r="D18" s="66"/>
      <c r="E18" s="65"/>
      <c r="F18" s="65"/>
      <c r="G18" s="65"/>
      <c r="H18" s="65"/>
      <c r="I18" s="65"/>
      <c r="J18" s="65"/>
      <c r="K18" s="65"/>
      <c r="L18" s="65"/>
      <c r="M18" s="65"/>
      <c r="N18" s="65"/>
      <c r="O18" s="65"/>
      <c r="P18" s="65"/>
      <c r="Q18" s="65"/>
      <c r="R18" s="65"/>
      <c r="S18" s="65"/>
      <c r="T18" s="65"/>
      <c r="U18" s="65"/>
      <c r="V18" s="65"/>
      <c r="W18" s="65"/>
      <c r="X18" s="65"/>
      <c r="Y18" s="65"/>
      <c r="Z18" s="9"/>
      <c r="AA18" s="9"/>
      <c r="AB18" s="9"/>
      <c r="AD18" s="9"/>
    </row>
    <row r="19" spans="2:30" ht="24">
      <c r="B19" s="332" t="s">
        <v>29</v>
      </c>
      <c r="C19" s="332"/>
      <c r="D19" s="332"/>
      <c r="E19" s="332"/>
      <c r="F19" s="332"/>
      <c r="G19" s="332"/>
      <c r="H19" s="14"/>
      <c r="I19" s="14"/>
      <c r="J19" s="14"/>
      <c r="K19" s="14"/>
      <c r="L19" s="14"/>
      <c r="M19" s="9"/>
      <c r="N19" s="9"/>
      <c r="O19" s="9"/>
      <c r="P19" s="9"/>
      <c r="Q19" s="9"/>
      <c r="R19" s="9"/>
      <c r="S19" s="9"/>
      <c r="T19" s="9"/>
      <c r="U19" s="9"/>
      <c r="V19" s="9"/>
      <c r="W19" s="9"/>
      <c r="X19" s="9"/>
      <c r="Y19" s="9"/>
      <c r="Z19" s="9"/>
      <c r="AA19" s="9"/>
      <c r="AB19" s="9"/>
      <c r="AD19" s="9"/>
    </row>
    <row r="20" spans="2:30" ht="22.5" customHeight="1">
      <c r="B20" s="307" t="s">
        <v>30</v>
      </c>
      <c r="C20" s="307"/>
      <c r="D20" s="377">
        <v>9</v>
      </c>
      <c r="E20" s="377"/>
      <c r="F20" s="377"/>
      <c r="G20" s="377"/>
      <c r="H20" s="16" t="s">
        <v>31</v>
      </c>
      <c r="I20" s="15"/>
      <c r="J20" s="15"/>
      <c r="K20" s="15"/>
      <c r="L20" s="15"/>
      <c r="M20" s="15"/>
      <c r="N20" s="15"/>
      <c r="O20" s="15"/>
      <c r="P20" s="15"/>
      <c r="Q20" s="15"/>
      <c r="R20" s="15"/>
      <c r="S20" s="15"/>
      <c r="T20" s="15"/>
      <c r="U20" s="15"/>
      <c r="V20" s="15"/>
      <c r="W20" s="15"/>
      <c r="X20" s="15"/>
      <c r="Y20" s="15"/>
      <c r="Z20" s="9"/>
      <c r="AA20" s="9"/>
      <c r="AB20" s="9"/>
      <c r="AD20" s="9"/>
    </row>
    <row r="21" spans="2:30" ht="18.75">
      <c r="B21" s="9"/>
      <c r="D21" s="9"/>
      <c r="E21" s="9"/>
      <c r="F21" s="9"/>
      <c r="G21" s="9"/>
      <c r="H21" s="9"/>
      <c r="I21" s="9"/>
      <c r="J21" s="9"/>
      <c r="K21" s="9"/>
      <c r="L21" s="9"/>
      <c r="M21" s="9"/>
      <c r="N21" s="9"/>
      <c r="O21" s="9"/>
      <c r="P21" s="9"/>
      <c r="Q21" s="9"/>
      <c r="R21" s="9"/>
      <c r="S21" s="9"/>
      <c r="T21" s="9"/>
      <c r="U21" s="9"/>
      <c r="V21" s="9"/>
      <c r="W21" s="9"/>
      <c r="X21" s="9"/>
      <c r="Y21" s="9"/>
      <c r="Z21" s="9"/>
      <c r="AA21" s="9"/>
      <c r="AB21" s="9"/>
      <c r="AD21" s="9"/>
    </row>
    <row r="22" spans="2:30" ht="22.5" customHeight="1">
      <c r="B22" s="365" t="s">
        <v>165</v>
      </c>
      <c r="C22" s="365"/>
      <c r="D22" s="365"/>
      <c r="E22" s="365"/>
      <c r="F22" s="240"/>
      <c r="G22" s="18"/>
      <c r="H22" s="18"/>
      <c r="I22" s="18"/>
      <c r="J22" s="18"/>
      <c r="K22" s="18"/>
      <c r="L22" s="18"/>
      <c r="M22" s="9"/>
      <c r="N22" s="9"/>
      <c r="O22" s="9"/>
      <c r="P22" s="9"/>
      <c r="Q22" s="9"/>
      <c r="R22" s="9"/>
      <c r="S22" s="9"/>
      <c r="T22" s="9"/>
      <c r="U22" s="9"/>
      <c r="V22" s="9"/>
      <c r="W22" s="9"/>
      <c r="X22" s="9"/>
      <c r="Y22" s="9"/>
      <c r="Z22" s="9"/>
      <c r="AA22" s="9"/>
      <c r="AB22" s="9"/>
      <c r="AD22" s="9"/>
    </row>
    <row r="23" spans="2:30" ht="25.5" customHeight="1">
      <c r="B23" s="74"/>
      <c r="C23" s="292" t="s">
        <v>34</v>
      </c>
      <c r="D23" s="293"/>
      <c r="E23" s="293"/>
      <c r="F23" s="293"/>
      <c r="G23" s="293"/>
      <c r="H23" s="293"/>
      <c r="I23" s="293"/>
      <c r="J23" s="293"/>
      <c r="K23" s="293"/>
      <c r="L23" s="293"/>
      <c r="M23" s="293"/>
      <c r="N23" s="293"/>
      <c r="O23" s="293"/>
      <c r="P23" s="293"/>
      <c r="Q23" s="293"/>
      <c r="R23" s="293"/>
      <c r="S23" s="293"/>
      <c r="T23" s="366"/>
      <c r="U23" s="75" t="s">
        <v>35</v>
      </c>
      <c r="V23" s="292" t="s">
        <v>36</v>
      </c>
      <c r="W23" s="293"/>
      <c r="X23" s="293"/>
      <c r="Y23" s="336"/>
      <c r="Z23" s="307" t="s">
        <v>120</v>
      </c>
      <c r="AA23" s="307"/>
      <c r="AB23" s="307"/>
      <c r="AC23" s="307"/>
      <c r="AD23" s="307"/>
    </row>
    <row r="24" spans="2:30" ht="19.5" customHeight="1">
      <c r="B24" s="320" t="s">
        <v>23</v>
      </c>
      <c r="C24" s="322" t="s">
        <v>37</v>
      </c>
      <c r="D24" s="324" t="s">
        <v>38</v>
      </c>
      <c r="E24" s="326" t="s">
        <v>379</v>
      </c>
      <c r="F24" s="327" t="s">
        <v>403</v>
      </c>
      <c r="G24" s="327" t="s">
        <v>380</v>
      </c>
      <c r="H24" s="328" t="s">
        <v>357</v>
      </c>
      <c r="I24" s="295"/>
      <c r="J24" s="295"/>
      <c r="K24" s="295"/>
      <c r="L24" s="295"/>
      <c r="M24" s="329"/>
      <c r="N24" s="328" t="s">
        <v>350</v>
      </c>
      <c r="O24" s="295"/>
      <c r="P24" s="295"/>
      <c r="Q24" s="329"/>
      <c r="R24" s="312" t="s">
        <v>39</v>
      </c>
      <c r="S24" s="312" t="s">
        <v>40</v>
      </c>
      <c r="T24" s="312" t="s">
        <v>41</v>
      </c>
      <c r="U24" s="310" t="s">
        <v>42</v>
      </c>
      <c r="V24" s="316" t="s">
        <v>43</v>
      </c>
      <c r="W24" s="316" t="s">
        <v>44</v>
      </c>
      <c r="X24" s="316" t="s">
        <v>45</v>
      </c>
      <c r="Y24" s="384" t="s">
        <v>46</v>
      </c>
      <c r="Z24" s="318" t="s">
        <v>187</v>
      </c>
      <c r="AA24" s="308" t="s">
        <v>57</v>
      </c>
      <c r="AB24" s="311" t="s">
        <v>60</v>
      </c>
      <c r="AC24" s="313" t="s">
        <v>59</v>
      </c>
      <c r="AD24" s="309" t="s">
        <v>58</v>
      </c>
    </row>
    <row r="25" spans="2:30" ht="31.5" customHeight="1">
      <c r="B25" s="321"/>
      <c r="C25" s="323"/>
      <c r="D25" s="325"/>
      <c r="E25" s="306"/>
      <c r="F25" s="386"/>
      <c r="G25" s="317"/>
      <c r="H25" s="77" t="s">
        <v>47</v>
      </c>
      <c r="I25" s="78" t="s">
        <v>48</v>
      </c>
      <c r="J25" s="78" t="s">
        <v>49</v>
      </c>
      <c r="K25" s="78" t="s">
        <v>50</v>
      </c>
      <c r="L25" s="78" t="s">
        <v>51</v>
      </c>
      <c r="M25" s="78" t="s">
        <v>52</v>
      </c>
      <c r="N25" s="79" t="s">
        <v>53</v>
      </c>
      <c r="O25" s="79" t="s">
        <v>54</v>
      </c>
      <c r="P25" s="79" t="s">
        <v>55</v>
      </c>
      <c r="Q25" s="79" t="s">
        <v>56</v>
      </c>
      <c r="R25" s="330"/>
      <c r="S25" s="330"/>
      <c r="T25" s="330"/>
      <c r="U25" s="330"/>
      <c r="V25" s="317"/>
      <c r="W25" s="317"/>
      <c r="X25" s="317"/>
      <c r="Y25" s="385"/>
      <c r="Z25" s="319"/>
      <c r="AA25" s="310"/>
      <c r="AB25" s="312"/>
      <c r="AC25" s="314"/>
      <c r="AD25" s="315"/>
    </row>
    <row r="26" spans="2:30" ht="31.5" hidden="1" customHeight="1">
      <c r="B26" s="114" t="s">
        <v>23</v>
      </c>
      <c r="C26" s="115" t="s">
        <v>192</v>
      </c>
      <c r="D26" s="116" t="s">
        <v>38</v>
      </c>
      <c r="E26" s="116" t="s">
        <v>331</v>
      </c>
      <c r="F26" s="242"/>
      <c r="G26" s="116" t="s">
        <v>332</v>
      </c>
      <c r="H26" s="116" t="s">
        <v>47</v>
      </c>
      <c r="I26" s="116" t="s">
        <v>193</v>
      </c>
      <c r="J26" s="116" t="s">
        <v>194</v>
      </c>
      <c r="K26" s="116" t="s">
        <v>195</v>
      </c>
      <c r="L26" s="116" t="s">
        <v>196</v>
      </c>
      <c r="M26" s="116" t="s">
        <v>197</v>
      </c>
      <c r="N26" s="117" t="s">
        <v>198</v>
      </c>
      <c r="O26" s="117" t="s">
        <v>199</v>
      </c>
      <c r="P26" s="117" t="s">
        <v>200</v>
      </c>
      <c r="Q26" s="117" t="s">
        <v>201</v>
      </c>
      <c r="R26" s="117" t="s">
        <v>206</v>
      </c>
      <c r="S26" s="117" t="s">
        <v>207</v>
      </c>
      <c r="T26" s="117" t="s">
        <v>208</v>
      </c>
      <c r="U26" s="116" t="s">
        <v>333</v>
      </c>
      <c r="V26" s="116" t="s">
        <v>334</v>
      </c>
      <c r="W26" s="116" t="s">
        <v>335</v>
      </c>
      <c r="X26" s="116" t="s">
        <v>174</v>
      </c>
      <c r="Y26" s="116" t="s">
        <v>175</v>
      </c>
      <c r="Z26" s="114" t="s">
        <v>202</v>
      </c>
      <c r="AA26" s="116" t="s">
        <v>203</v>
      </c>
      <c r="AB26" s="117" t="s">
        <v>240</v>
      </c>
      <c r="AC26" s="118" t="s">
        <v>204</v>
      </c>
      <c r="AD26" s="139" t="s">
        <v>205</v>
      </c>
    </row>
    <row r="27" spans="2:30" ht="26.25" customHeight="1">
      <c r="B27" s="119">
        <v>1</v>
      </c>
      <c r="C27" s="120" t="s">
        <v>337</v>
      </c>
      <c r="D27" s="121">
        <v>1</v>
      </c>
      <c r="E27" s="122">
        <v>1.05</v>
      </c>
      <c r="F27" s="122">
        <v>0.9</v>
      </c>
      <c r="G27" s="122" t="str">
        <f>"－"</f>
        <v>－</v>
      </c>
      <c r="H27" s="123">
        <v>0.11</v>
      </c>
      <c r="I27" s="123">
        <v>0.1</v>
      </c>
      <c r="J27" s="123">
        <v>0.45</v>
      </c>
      <c r="K27" s="123">
        <v>1.2</v>
      </c>
      <c r="L27" s="123">
        <v>1.8</v>
      </c>
      <c r="M27" s="123">
        <v>0.13</v>
      </c>
      <c r="N27" s="123"/>
      <c r="O27" s="123"/>
      <c r="P27" s="123"/>
      <c r="Q27" s="123"/>
      <c r="R27" s="124">
        <f>SUM(データ入力例!$H27:$Q27)</f>
        <v>3.79</v>
      </c>
      <c r="S27" s="122">
        <v>3.51</v>
      </c>
      <c r="T27" s="122">
        <v>27.25</v>
      </c>
      <c r="U27" s="122">
        <v>0.77800000000000002</v>
      </c>
      <c r="V27" s="121">
        <f>18</f>
        <v>18</v>
      </c>
      <c r="W27" s="121">
        <f>19</f>
        <v>19</v>
      </c>
      <c r="X27" s="121">
        <f>30</f>
        <v>30</v>
      </c>
      <c r="Y27" s="121">
        <f>30</f>
        <v>30</v>
      </c>
      <c r="Z27" s="125" t="str">
        <f>IF(C27="","",IF(10&lt;=S27,リスト!$B$3,IF(D27=リスト!$A$2,リスト!$B$4,リスト!$B$2)))</f>
        <v>適用</v>
      </c>
      <c r="AA27" s="126" t="str">
        <f>IF(C27="","",IF(N27="",リスト!$C$2,リスト!$C$3))</f>
        <v>一様断面</v>
      </c>
      <c r="AB27" s="127">
        <f>IF(C27="","",IF(D27&lt;=リスト!$A$5,リスト!$D$2,IF(D27=リスト!$A$6,リスト!$D$3,IF(D27=リスト!$A$7,リスト!$D$4,""))))</f>
        <v>2</v>
      </c>
      <c r="AC27" s="128">
        <v>0.73</v>
      </c>
      <c r="AD27" s="140">
        <f>IF(C27="","",IF(S27&lt;3,リスト!$E$3,IF(S27&lt;5,リスト!$E$4,IF(S27&lt;7,リスト!$E$5,リスト!$E$6))))</f>
        <v>2</v>
      </c>
    </row>
    <row r="28" spans="2:30" ht="26.25" customHeight="1">
      <c r="B28" s="119">
        <v>2</v>
      </c>
      <c r="C28" s="120" t="s">
        <v>338</v>
      </c>
      <c r="D28" s="121">
        <v>2</v>
      </c>
      <c r="E28" s="122">
        <v>1.4</v>
      </c>
      <c r="F28" s="122">
        <v>1.2</v>
      </c>
      <c r="G28" s="122" t="str">
        <f>"－"</f>
        <v>－</v>
      </c>
      <c r="H28" s="123">
        <v>0.11</v>
      </c>
      <c r="I28" s="123">
        <v>0.14199999999999999</v>
      </c>
      <c r="J28" s="123">
        <v>0.6</v>
      </c>
      <c r="K28" s="123">
        <v>0.6</v>
      </c>
      <c r="L28" s="123">
        <v>2.1</v>
      </c>
      <c r="M28" s="123">
        <v>0.15</v>
      </c>
      <c r="N28" s="123"/>
      <c r="O28" s="123"/>
      <c r="P28" s="123"/>
      <c r="Q28" s="123"/>
      <c r="R28" s="124">
        <f>SUM(データ入力例!$H28:$Q28)</f>
        <v>3.702</v>
      </c>
      <c r="S28" s="122">
        <v>3.3319999999999999</v>
      </c>
      <c r="T28" s="122">
        <v>48.9</v>
      </c>
      <c r="U28" s="122">
        <v>0.9</v>
      </c>
      <c r="V28" s="121">
        <f>18</f>
        <v>18</v>
      </c>
      <c r="W28" s="121">
        <f>19</f>
        <v>19</v>
      </c>
      <c r="X28" s="121">
        <f>30</f>
        <v>30</v>
      </c>
      <c r="Y28" s="121">
        <f>30</f>
        <v>30</v>
      </c>
      <c r="Z28" s="125" t="str">
        <f>IF(C28="","",IF(10&lt;=S28,リスト!$B$3,IF(D28=リスト!$A$2,リスト!$B$4,リスト!$B$2)))</f>
        <v>適用</v>
      </c>
      <c r="AA28" s="126" t="s">
        <v>70</v>
      </c>
      <c r="AB28" s="127">
        <f>IF(C28="","",IF(D28&lt;=リスト!$A$5,リスト!$D$2,IF(D28=リスト!$A$6,リスト!$D$3,IF(D28=リスト!$A$7,リスト!$D$4,""))))</f>
        <v>2</v>
      </c>
      <c r="AC28" s="128">
        <v>0.86</v>
      </c>
      <c r="AD28" s="140">
        <f>IF(C28="","",IF(S28&lt;3,リスト!$E$3,IF(S28&lt;5,リスト!$E$4,IF(S28&lt;7,リスト!$E$5,リスト!$E$6))))</f>
        <v>2</v>
      </c>
    </row>
    <row r="29" spans="2:30" ht="26.25" customHeight="1">
      <c r="B29" s="129">
        <v>3</v>
      </c>
      <c r="C29" s="130" t="s">
        <v>339</v>
      </c>
      <c r="D29" s="131">
        <v>2</v>
      </c>
      <c r="E29" s="132">
        <v>1.4</v>
      </c>
      <c r="F29" s="132">
        <v>1.2</v>
      </c>
      <c r="G29" s="132">
        <v>1.05</v>
      </c>
      <c r="H29" s="133">
        <v>0.11</v>
      </c>
      <c r="I29" s="133">
        <v>0.19</v>
      </c>
      <c r="J29" s="133">
        <v>0.31</v>
      </c>
      <c r="K29" s="133">
        <v>1.51</v>
      </c>
      <c r="L29" s="133"/>
      <c r="M29" s="133"/>
      <c r="N29" s="133">
        <v>0.31</v>
      </c>
      <c r="O29" s="133"/>
      <c r="P29" s="133">
        <v>1.2</v>
      </c>
      <c r="Q29" s="133">
        <v>0.15</v>
      </c>
      <c r="R29" s="134">
        <f>SUM(データ入力例!$H29:$Q29)</f>
        <v>3.78</v>
      </c>
      <c r="S29" s="132">
        <v>3.51</v>
      </c>
      <c r="T29" s="132">
        <v>38.36</v>
      </c>
      <c r="U29" s="132">
        <v>1.26</v>
      </c>
      <c r="V29" s="131">
        <f>18</f>
        <v>18</v>
      </c>
      <c r="W29" s="131">
        <f>19</f>
        <v>19</v>
      </c>
      <c r="X29" s="131">
        <f>30</f>
        <v>30</v>
      </c>
      <c r="Y29" s="131">
        <f>30</f>
        <v>30</v>
      </c>
      <c r="Z29" s="135" t="str">
        <f>IF(C29="","",IF(10&lt;=S29,リスト!$B$3,IF(D29=リスト!$A$2,リスト!$B$4,リスト!$B$2)))</f>
        <v>適用</v>
      </c>
      <c r="AA29" s="136" t="str">
        <f>IF(C29="","",IF(N29="",リスト!$C$2,リスト!$C$3))</f>
        <v>二断面</v>
      </c>
      <c r="AB29" s="137">
        <f>IF(C29="","",IF(D29&lt;=リスト!$A$5,リスト!$D$2,IF(D29=リスト!$A$6,リスト!$D$3,IF(D29=リスト!$A$7,リスト!$D$4,""))))</f>
        <v>2</v>
      </c>
      <c r="AC29" s="138">
        <v>0.86</v>
      </c>
      <c r="AD29" s="141">
        <f>IF(C29="","",IF(S29&lt;3,リスト!$E$3,IF(S29&lt;5,リスト!$E$4,IF(S29&lt;7,リスト!$E$5,リスト!$E$6))))</f>
        <v>2</v>
      </c>
    </row>
    <row r="30" spans="2:30" ht="26.25" customHeight="1">
      <c r="B30" s="129">
        <v>4</v>
      </c>
      <c r="C30" s="130" t="s">
        <v>336</v>
      </c>
      <c r="D30" s="131">
        <v>3</v>
      </c>
      <c r="E30" s="132">
        <v>2</v>
      </c>
      <c r="F30" s="132">
        <v>1.5</v>
      </c>
      <c r="G30" s="132">
        <v>1.05</v>
      </c>
      <c r="H30" s="133">
        <v>0.11</v>
      </c>
      <c r="I30" s="133">
        <v>0.18</v>
      </c>
      <c r="J30" s="133">
        <v>0.6</v>
      </c>
      <c r="K30" s="133"/>
      <c r="L30" s="133"/>
      <c r="M30" s="133"/>
      <c r="N30" s="133">
        <v>0.23</v>
      </c>
      <c r="O30" s="133"/>
      <c r="P30" s="133">
        <v>6.96</v>
      </c>
      <c r="Q30" s="133">
        <v>0.25</v>
      </c>
      <c r="R30" s="134">
        <f>SUM(データ入力例!$H30:$Q30)</f>
        <v>8.33</v>
      </c>
      <c r="S30" s="132">
        <v>8.07</v>
      </c>
      <c r="T30" s="132">
        <v>267.2</v>
      </c>
      <c r="U30" s="132">
        <v>2.762</v>
      </c>
      <c r="V30" s="131">
        <f>18</f>
        <v>18</v>
      </c>
      <c r="W30" s="131">
        <f>19</f>
        <v>19</v>
      </c>
      <c r="X30" s="131">
        <f>30</f>
        <v>30</v>
      </c>
      <c r="Y30" s="131">
        <f>30</f>
        <v>30</v>
      </c>
      <c r="Z30" s="135" t="str">
        <f>IF(C30="","",IF(10&lt;=S30,リスト!$B$3,IF(D30=リスト!$A$2,リスト!$B$4,リスト!$B$2)))</f>
        <v>適用</v>
      </c>
      <c r="AA30" s="136" t="str">
        <f>IF(C30="","",IF(N30="",リスト!$C$2,リスト!$C$3))</f>
        <v>二断面</v>
      </c>
      <c r="AB30" s="137">
        <f>IF(C30="","",IF(D30&lt;=リスト!$A$5,リスト!$D$2,IF(D30=リスト!$A$6,リスト!$D$3,IF(D30=リスト!$A$7,リスト!$D$4,""))))</f>
        <v>2</v>
      </c>
      <c r="AC30" s="138">
        <v>0.89</v>
      </c>
      <c r="AD30" s="141">
        <f>IF(C30="","",IF(S30&lt;3,リスト!$E$3,IF(S30&lt;5,リスト!$E$4,IF(S30&lt;7,リスト!$E$5,リスト!$E$6))))</f>
        <v>4</v>
      </c>
    </row>
  </sheetData>
  <sheetProtection algorithmName="SHA-512" hashValue="jueJ3UYsGUQNOu46dAidTkFhXW1Y5k0oFdnEaFyOhYQ802MuaY5zOIS4owtEgrrhew7bzp8MFOA90qocwbvLLQ==" saltValue="BO2ecB4DN2C7sEkK0hvXOA==" spinCount="100000" sheet="1" selectLockedCells="1" selectUnlockedCells="1"/>
  <mergeCells count="55">
    <mergeCell ref="B24:B25"/>
    <mergeCell ref="C24:C25"/>
    <mergeCell ref="D24:D25"/>
    <mergeCell ref="E24:E25"/>
    <mergeCell ref="G24:G25"/>
    <mergeCell ref="F24:F25"/>
    <mergeCell ref="H24:M24"/>
    <mergeCell ref="N24:Q24"/>
    <mergeCell ref="R24:R25"/>
    <mergeCell ref="C23:T23"/>
    <mergeCell ref="V23:Y23"/>
    <mergeCell ref="W24:W25"/>
    <mergeCell ref="X24:X25"/>
    <mergeCell ref="Y24:Y25"/>
    <mergeCell ref="Z23:AD23"/>
    <mergeCell ref="S24:S25"/>
    <mergeCell ref="T24:T25"/>
    <mergeCell ref="U24:U25"/>
    <mergeCell ref="V24:V25"/>
    <mergeCell ref="AC24:AC25"/>
    <mergeCell ref="AD24:AD25"/>
    <mergeCell ref="Z24:Z25"/>
    <mergeCell ref="AA24:AA25"/>
    <mergeCell ref="AB24:AB25"/>
    <mergeCell ref="B22:E22"/>
    <mergeCell ref="B19:G19"/>
    <mergeCell ref="B20:C20"/>
    <mergeCell ref="D20:G20"/>
    <mergeCell ref="B11:D11"/>
    <mergeCell ref="E11:Y11"/>
    <mergeCell ref="B12:D12"/>
    <mergeCell ref="E12:Y12"/>
    <mergeCell ref="B14:D14"/>
    <mergeCell ref="E14:Y14"/>
    <mergeCell ref="B15:D15"/>
    <mergeCell ref="E15:Y15"/>
    <mergeCell ref="B16:D16"/>
    <mergeCell ref="E16:Y16"/>
    <mergeCell ref="E13:Y13"/>
    <mergeCell ref="B13:D13"/>
    <mergeCell ref="B2:Y3"/>
    <mergeCell ref="W4:Y4"/>
    <mergeCell ref="B7:D7"/>
    <mergeCell ref="V7:Y7"/>
    <mergeCell ref="B8:D8"/>
    <mergeCell ref="E8:Y8"/>
    <mergeCell ref="U4:V4"/>
    <mergeCell ref="B17:D17"/>
    <mergeCell ref="E17:Y17"/>
    <mergeCell ref="U5:V5"/>
    <mergeCell ref="W5:Y5"/>
    <mergeCell ref="B9:D9"/>
    <mergeCell ref="E9:Y9"/>
    <mergeCell ref="B10:D10"/>
    <mergeCell ref="E10:Y10"/>
  </mergeCells>
  <phoneticPr fontId="31"/>
  <pageMargins left="0.7" right="0.7" top="0.75" bottom="0.75" header="0.3" footer="0.3"/>
  <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34F02683-1AC6-4704-B558-195FBDD0A281}">
          <x14:formula1>
            <xm:f>OFFSET(リスト!$E$2,0,0,COUNTA(リスト!$E:$E),1)</xm:f>
          </x14:formula1>
          <xm:sqref>AD27:AD30</xm:sqref>
        </x14:dataValidation>
        <x14:dataValidation type="list" allowBlank="1" showInputMessage="1" showErrorMessage="1" xr:uid="{29161D16-2049-4145-813B-E8F74771A645}">
          <x14:formula1>
            <xm:f>OFFSET(リスト!$D$2,0,0,COUNTA(リスト!$D:$D),1)</xm:f>
          </x14:formula1>
          <xm:sqref>AB27:AB30</xm:sqref>
        </x14:dataValidation>
        <x14:dataValidation type="list" allowBlank="1" showInputMessage="1" showErrorMessage="1" xr:uid="{3B473103-F965-4217-A472-6B798DB6C022}">
          <x14:formula1>
            <xm:f>OFFSET(リスト!$C$2,0,0,COUNTA(リスト!$C:$C),1)</xm:f>
          </x14:formula1>
          <xm:sqref>AA27:AA30</xm:sqref>
        </x14:dataValidation>
        <x14:dataValidation type="list" allowBlank="1" showInputMessage="1" showErrorMessage="1" xr:uid="{A608BE63-1CE7-473C-ADF3-F5B57F7ECC28}">
          <x14:formula1>
            <xm:f>OFFSET(リスト!$B$2,0,0,COUNTA(リスト!$B:$B),1)</xm:f>
          </x14:formula1>
          <xm:sqref>Z27:Z30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C9B6-6D1D-4150-85CA-C3E9E7A3153C}">
  <dimension ref="A1:H9"/>
  <sheetViews>
    <sheetView workbookViewId="0"/>
  </sheetViews>
  <sheetFormatPr defaultRowHeight="18.75"/>
  <cols>
    <col min="1" max="1" width="17" style="17" customWidth="1"/>
    <col min="2" max="2" width="16.625" style="17" bestFit="1" customWidth="1"/>
    <col min="3" max="5" width="15" style="17" customWidth="1"/>
    <col min="6" max="6" width="15" customWidth="1"/>
    <col min="7" max="7" width="118.25" bestFit="1" customWidth="1"/>
    <col min="8" max="8" width="31.75" style="17" bestFit="1" customWidth="1"/>
  </cols>
  <sheetData>
    <row r="1" spans="1:8">
      <c r="A1" s="21" t="s">
        <v>68</v>
      </c>
      <c r="B1" s="21" t="s">
        <v>79</v>
      </c>
      <c r="C1" s="21" t="s">
        <v>57</v>
      </c>
      <c r="D1" s="21" t="s">
        <v>66</v>
      </c>
      <c r="E1" s="21" t="s">
        <v>67</v>
      </c>
      <c r="F1" s="21" t="s">
        <v>123</v>
      </c>
      <c r="G1" s="21" t="s">
        <v>156</v>
      </c>
      <c r="H1" s="21" t="s">
        <v>397</v>
      </c>
    </row>
    <row r="2" spans="1:8">
      <c r="A2" s="23">
        <v>0</v>
      </c>
      <c r="B2" s="23" t="s">
        <v>80</v>
      </c>
      <c r="C2" s="23" t="s">
        <v>70</v>
      </c>
      <c r="D2" s="23">
        <v>2</v>
      </c>
      <c r="E2" s="23">
        <v>0</v>
      </c>
      <c r="F2" s="23" t="s">
        <v>121</v>
      </c>
      <c r="G2" s="61" t="s">
        <v>155</v>
      </c>
      <c r="H2" s="61" t="s">
        <v>398</v>
      </c>
    </row>
    <row r="3" spans="1:8">
      <c r="A3" s="24">
        <v>1</v>
      </c>
      <c r="B3" s="24" t="s">
        <v>81</v>
      </c>
      <c r="C3" s="24" t="s">
        <v>71</v>
      </c>
      <c r="D3" s="24">
        <v>3</v>
      </c>
      <c r="E3" s="24">
        <v>1</v>
      </c>
      <c r="F3" s="24" t="s">
        <v>122</v>
      </c>
      <c r="G3" s="24" t="s">
        <v>412</v>
      </c>
      <c r="H3" s="24" t="s">
        <v>399</v>
      </c>
    </row>
    <row r="4" spans="1:8">
      <c r="A4" s="24">
        <v>2</v>
      </c>
      <c r="B4" s="24" t="s">
        <v>82</v>
      </c>
      <c r="C4" s="24"/>
      <c r="D4" s="24">
        <v>4</v>
      </c>
      <c r="E4" s="24">
        <v>2</v>
      </c>
      <c r="F4" s="24"/>
      <c r="G4" s="24" t="s">
        <v>411</v>
      </c>
      <c r="H4" s="24" t="s">
        <v>401</v>
      </c>
    </row>
    <row r="5" spans="1:8">
      <c r="A5" s="24">
        <v>3</v>
      </c>
      <c r="B5" s="24" t="s">
        <v>83</v>
      </c>
      <c r="C5" s="24"/>
      <c r="D5" s="24">
        <v>5</v>
      </c>
      <c r="E5" s="24">
        <v>3</v>
      </c>
      <c r="F5" s="24"/>
      <c r="G5" s="24" t="s">
        <v>409</v>
      </c>
      <c r="H5" s="24"/>
    </row>
    <row r="6" spans="1:8">
      <c r="A6" s="24">
        <v>4</v>
      </c>
      <c r="B6" s="24"/>
      <c r="C6" s="24"/>
      <c r="D6" s="24">
        <v>6</v>
      </c>
      <c r="E6" s="24">
        <v>4</v>
      </c>
      <c r="F6" s="24"/>
      <c r="G6" s="24" t="s">
        <v>410</v>
      </c>
      <c r="H6" s="24"/>
    </row>
    <row r="7" spans="1:8">
      <c r="A7" s="24">
        <v>5</v>
      </c>
      <c r="B7" s="24"/>
      <c r="C7" s="24"/>
      <c r="D7" s="24">
        <v>7</v>
      </c>
      <c r="E7" s="24"/>
      <c r="F7" s="24"/>
      <c r="G7" s="59"/>
      <c r="H7" s="24"/>
    </row>
    <row r="8" spans="1:8">
      <c r="A8" s="24" t="s">
        <v>69</v>
      </c>
      <c r="B8" s="24"/>
      <c r="C8" s="24"/>
      <c r="D8" s="24">
        <v>8</v>
      </c>
      <c r="E8" s="24"/>
      <c r="F8" s="24"/>
      <c r="G8" s="59"/>
      <c r="H8" s="24"/>
    </row>
    <row r="9" spans="1:8">
      <c r="A9" s="25" t="s">
        <v>119</v>
      </c>
      <c r="B9" s="25"/>
      <c r="C9" s="25"/>
      <c r="D9" s="25"/>
      <c r="E9" s="25"/>
      <c r="F9" s="25"/>
      <c r="G9" s="60"/>
      <c r="H9" s="25"/>
    </row>
  </sheetData>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D6F79-56A1-4936-A3F1-63FA7DF09536}">
  <dimension ref="A1:S25"/>
  <sheetViews>
    <sheetView workbookViewId="0">
      <selection activeCell="F15" sqref="F15"/>
    </sheetView>
  </sheetViews>
  <sheetFormatPr defaultColWidth="9" defaultRowHeight="18.75"/>
  <cols>
    <col min="1" max="1" width="15.875" style="17" customWidth="1"/>
    <col min="2" max="2" width="12.125" style="17" customWidth="1"/>
    <col min="3" max="4" width="10" style="17" customWidth="1"/>
    <col min="5" max="5" width="10.75" style="17" customWidth="1"/>
    <col min="6" max="6" width="10" style="17" customWidth="1"/>
    <col min="7" max="7" width="10" style="20" customWidth="1"/>
    <col min="8" max="8" width="20" style="17" customWidth="1"/>
    <col min="9" max="9" width="22.625" style="20" hidden="1" customWidth="1"/>
    <col min="10" max="10" width="17.125" style="17" customWidth="1"/>
    <col min="11" max="11" width="9" style="17"/>
    <col min="12" max="12" width="7.5" style="17" customWidth="1"/>
    <col min="13" max="13" width="9" style="17" customWidth="1"/>
    <col min="14" max="16" width="7.5" style="17" customWidth="1"/>
    <col min="17" max="17" width="7.5" style="20" customWidth="1"/>
    <col min="18" max="18" width="9" style="17"/>
    <col min="19" max="19" width="25.5" style="158" hidden="1" customWidth="1"/>
    <col min="20" max="16384" width="9" style="17"/>
  </cols>
  <sheetData>
    <row r="1" spans="1:19" s="232" customFormat="1" ht="37.5" customHeight="1">
      <c r="A1" s="229" t="s">
        <v>110</v>
      </c>
      <c r="B1" s="229" t="s">
        <v>66</v>
      </c>
      <c r="C1" s="229" t="s">
        <v>111</v>
      </c>
      <c r="D1" s="229" t="s">
        <v>112</v>
      </c>
      <c r="E1" s="229" t="s">
        <v>113</v>
      </c>
      <c r="F1" s="229" t="s">
        <v>114</v>
      </c>
      <c r="G1" s="230" t="s">
        <v>115</v>
      </c>
      <c r="H1" s="229" t="s">
        <v>116</v>
      </c>
      <c r="I1" s="230" t="s">
        <v>118</v>
      </c>
      <c r="J1" s="231" t="s">
        <v>117</v>
      </c>
      <c r="L1" s="233" t="s">
        <v>132</v>
      </c>
      <c r="M1" s="234" t="s">
        <v>133</v>
      </c>
      <c r="N1" s="235" t="s">
        <v>378</v>
      </c>
      <c r="O1" s="236" t="s">
        <v>134</v>
      </c>
      <c r="P1" s="235" t="s">
        <v>378</v>
      </c>
      <c r="Q1" s="237" t="s">
        <v>134</v>
      </c>
      <c r="S1" s="239" t="s">
        <v>351</v>
      </c>
    </row>
    <row r="2" spans="1:19">
      <c r="A2" s="214">
        <v>0</v>
      </c>
      <c r="B2" s="214">
        <v>2</v>
      </c>
      <c r="C2" s="215">
        <f>3.142/4*0.7^2*B2</f>
        <v>0.76978999999999986</v>
      </c>
      <c r="D2" s="215">
        <f>3.142/4*0.9^2</f>
        <v>0.63625500000000001</v>
      </c>
      <c r="E2" s="214">
        <v>0.26400000000000001</v>
      </c>
      <c r="F2" s="215">
        <v>0.55000000000000004</v>
      </c>
      <c r="G2" s="216">
        <f>F2/C2</f>
        <v>0.71448057262370279</v>
      </c>
      <c r="H2" s="214">
        <v>0.6</v>
      </c>
      <c r="I2" s="216">
        <f>(E2+F2*H2)/D2</f>
        <v>0.93358794822830482</v>
      </c>
      <c r="J2" s="217">
        <v>0.63</v>
      </c>
      <c r="L2" s="387" t="str">
        <f>A2&amp;"号マンホール"</f>
        <v>0号マンホール</v>
      </c>
      <c r="M2" s="35">
        <f>B2</f>
        <v>2</v>
      </c>
      <c r="N2" s="388" t="s">
        <v>136</v>
      </c>
      <c r="O2" s="41">
        <f>J2</f>
        <v>0.63</v>
      </c>
      <c r="P2" s="388" t="s">
        <v>137</v>
      </c>
      <c r="Q2" s="43" t="s">
        <v>135</v>
      </c>
      <c r="S2" s="238">
        <v>0.95</v>
      </c>
    </row>
    <row r="3" spans="1:19">
      <c r="A3" s="218">
        <v>0</v>
      </c>
      <c r="B3" s="218">
        <v>3</v>
      </c>
      <c r="C3" s="219">
        <f t="shared" ref="C3:C25" si="0">3.142/4*0.7^2*B3</f>
        <v>1.1546849999999997</v>
      </c>
      <c r="D3" s="219">
        <f>3.142/4*0.9^2</f>
        <v>0.63625500000000001</v>
      </c>
      <c r="E3" s="218">
        <v>0.13200000000000001</v>
      </c>
      <c r="F3" s="218">
        <v>0.68200000000000005</v>
      </c>
      <c r="G3" s="220">
        <f>F3/C3</f>
        <v>0.59063727336892768</v>
      </c>
      <c r="H3" s="218">
        <v>0.6</v>
      </c>
      <c r="I3" s="220">
        <f>(E3+F3*H3)/D3</f>
        <v>0.85060235283023311</v>
      </c>
      <c r="J3" s="221">
        <v>0.56999999999999995</v>
      </c>
      <c r="L3" s="387"/>
      <c r="M3" s="37">
        <f t="shared" ref="M3:M13" si="1">B3</f>
        <v>3</v>
      </c>
      <c r="N3" s="389"/>
      <c r="O3" s="49">
        <f t="shared" ref="O3:O13" si="2">J3</f>
        <v>0.56999999999999995</v>
      </c>
      <c r="P3" s="389"/>
      <c r="Q3" s="51" t="s">
        <v>135</v>
      </c>
      <c r="S3" s="238">
        <v>0.93</v>
      </c>
    </row>
    <row r="4" spans="1:19">
      <c r="A4" s="218">
        <v>0</v>
      </c>
      <c r="B4" s="218">
        <v>4</v>
      </c>
      <c r="C4" s="219">
        <f t="shared" si="0"/>
        <v>1.5395799999999997</v>
      </c>
      <c r="D4" s="219">
        <f>3.142/4*0.9^2</f>
        <v>0.63625500000000001</v>
      </c>
      <c r="E4" s="218">
        <v>8.9999999999999993E-3</v>
      </c>
      <c r="F4" s="219">
        <v>0.80600000000000005</v>
      </c>
      <c r="G4" s="220">
        <f>F4/C4</f>
        <v>0.52351940139518582</v>
      </c>
      <c r="H4" s="218">
        <v>0.6</v>
      </c>
      <c r="I4" s="220">
        <f>(E4+F4*H4)/D4</f>
        <v>0.77421788433882643</v>
      </c>
      <c r="J4" s="221">
        <v>0.51</v>
      </c>
      <c r="L4" s="387"/>
      <c r="M4" s="36">
        <f t="shared" si="1"/>
        <v>4</v>
      </c>
      <c r="N4" s="389"/>
      <c r="O4" s="45">
        <f t="shared" si="2"/>
        <v>0.51</v>
      </c>
      <c r="P4" s="389"/>
      <c r="Q4" s="47" t="s">
        <v>135</v>
      </c>
      <c r="S4" s="238">
        <v>0.91</v>
      </c>
    </row>
    <row r="5" spans="1:19">
      <c r="A5" s="214">
        <v>1</v>
      </c>
      <c r="B5" s="214">
        <v>2</v>
      </c>
      <c r="C5" s="215">
        <f t="shared" si="0"/>
        <v>0.76978999999999986</v>
      </c>
      <c r="D5" s="215">
        <f>3.142/4*1.05^2</f>
        <v>0.86601375000000003</v>
      </c>
      <c r="E5" s="214">
        <v>0.308</v>
      </c>
      <c r="F5" s="214">
        <v>0.64200000000000002</v>
      </c>
      <c r="G5" s="216">
        <f>F5/C5</f>
        <v>0.83399368658984929</v>
      </c>
      <c r="H5" s="214">
        <v>0.6</v>
      </c>
      <c r="I5" s="216">
        <f>(E5+F5*H5)/D5</f>
        <v>0.80044918455394043</v>
      </c>
      <c r="J5" s="217">
        <v>0.73</v>
      </c>
      <c r="L5" s="387" t="str">
        <f>A5&amp;"号マンホール"</f>
        <v>1号マンホール</v>
      </c>
      <c r="M5" s="35">
        <f t="shared" si="1"/>
        <v>2</v>
      </c>
      <c r="N5" s="389"/>
      <c r="O5" s="41">
        <f t="shared" si="2"/>
        <v>0.73</v>
      </c>
      <c r="P5" s="389"/>
      <c r="Q5" s="44">
        <v>0.86</v>
      </c>
      <c r="S5" s="238">
        <v>0.9</v>
      </c>
    </row>
    <row r="6" spans="1:19">
      <c r="A6" s="218">
        <v>1</v>
      </c>
      <c r="B6" s="218">
        <v>3</v>
      </c>
      <c r="C6" s="219">
        <f t="shared" si="0"/>
        <v>1.1546849999999997</v>
      </c>
      <c r="D6" s="219">
        <f>3.142/4*1.05^2</f>
        <v>0.86601375000000003</v>
      </c>
      <c r="E6" s="218">
        <v>0.154</v>
      </c>
      <c r="F6" s="218">
        <v>0.79600000000000004</v>
      </c>
      <c r="G6" s="220">
        <f t="shared" ref="G6:G13" si="3">F6/C6</f>
        <v>0.6893654979496574</v>
      </c>
      <c r="H6" s="218">
        <v>0.6</v>
      </c>
      <c r="I6" s="220">
        <f t="shared" ref="I6:I25" si="4">(E6+F6*H6)/D6</f>
        <v>0.72931867421273622</v>
      </c>
      <c r="J6" s="221">
        <v>0.66</v>
      </c>
      <c r="L6" s="387"/>
      <c r="M6" s="37">
        <f t="shared" si="1"/>
        <v>3</v>
      </c>
      <c r="N6" s="389"/>
      <c r="O6" s="49">
        <f t="shared" si="2"/>
        <v>0.66</v>
      </c>
      <c r="P6" s="389"/>
      <c r="Q6" s="52">
        <v>0.83</v>
      </c>
      <c r="S6" s="238">
        <v>0.89</v>
      </c>
    </row>
    <row r="7" spans="1:19">
      <c r="A7" s="218">
        <v>1</v>
      </c>
      <c r="B7" s="218">
        <v>4</v>
      </c>
      <c r="C7" s="219">
        <f t="shared" si="0"/>
        <v>1.5395799999999997</v>
      </c>
      <c r="D7" s="219">
        <f>3.142/4*1.05^2</f>
        <v>0.86601375000000003</v>
      </c>
      <c r="E7" s="218">
        <v>0.01</v>
      </c>
      <c r="F7" s="219">
        <v>0.94</v>
      </c>
      <c r="G7" s="220">
        <f t="shared" si="3"/>
        <v>0.61055612569661866</v>
      </c>
      <c r="H7" s="218">
        <v>0.6</v>
      </c>
      <c r="I7" s="220">
        <f t="shared" si="4"/>
        <v>0.6628070281794024</v>
      </c>
      <c r="J7" s="221">
        <v>0.6</v>
      </c>
      <c r="L7" s="387"/>
      <c r="M7" s="36">
        <f t="shared" si="1"/>
        <v>4</v>
      </c>
      <c r="N7" s="389"/>
      <c r="O7" s="45">
        <f t="shared" si="2"/>
        <v>0.6</v>
      </c>
      <c r="P7" s="389"/>
      <c r="Q7" s="48">
        <v>0.8</v>
      </c>
      <c r="S7" s="238">
        <v>0.88</v>
      </c>
    </row>
    <row r="8" spans="1:19">
      <c r="A8" s="214">
        <v>2</v>
      </c>
      <c r="B8" s="214">
        <v>2</v>
      </c>
      <c r="C8" s="215">
        <f t="shared" si="0"/>
        <v>0.76978999999999986</v>
      </c>
      <c r="D8" s="215">
        <f>3.142/4*1.4^2</f>
        <v>1.5395799999999997</v>
      </c>
      <c r="E8" s="214">
        <v>1.085</v>
      </c>
      <c r="F8" s="214">
        <v>0.56599999999999995</v>
      </c>
      <c r="G8" s="216">
        <f t="shared" si="3"/>
        <v>0.73526546200911946</v>
      </c>
      <c r="H8" s="214">
        <v>0.6</v>
      </c>
      <c r="I8" s="216">
        <f t="shared" si="4"/>
        <v>0.92531729432702436</v>
      </c>
      <c r="J8" s="217">
        <v>0.86</v>
      </c>
      <c r="L8" s="387" t="str">
        <f>A8&amp;"号マンホール"</f>
        <v>2号マンホール</v>
      </c>
      <c r="M8" s="35">
        <f t="shared" si="1"/>
        <v>2</v>
      </c>
      <c r="N8" s="389"/>
      <c r="O8" s="41">
        <f t="shared" si="2"/>
        <v>0.86</v>
      </c>
      <c r="P8" s="389"/>
      <c r="Q8" s="44">
        <v>0.93</v>
      </c>
      <c r="S8" s="238">
        <v>0.86</v>
      </c>
    </row>
    <row r="9" spans="1:19">
      <c r="A9" s="218">
        <v>2</v>
      </c>
      <c r="B9" s="218">
        <v>3</v>
      </c>
      <c r="C9" s="219">
        <f t="shared" si="0"/>
        <v>1.1546849999999997</v>
      </c>
      <c r="D9" s="219">
        <f>3.142/4*1.4^2</f>
        <v>1.5395799999999997</v>
      </c>
      <c r="E9" s="218">
        <v>0.84199999999999997</v>
      </c>
      <c r="F9" s="218">
        <v>0.80900000000000005</v>
      </c>
      <c r="G9" s="220">
        <f t="shared" si="3"/>
        <v>0.7006239797000916</v>
      </c>
      <c r="H9" s="218">
        <v>0.6</v>
      </c>
      <c r="I9" s="220">
        <f t="shared" si="4"/>
        <v>0.86218319281882083</v>
      </c>
      <c r="J9" s="221">
        <v>0.8</v>
      </c>
      <c r="L9" s="387"/>
      <c r="M9" s="37">
        <f t="shared" si="1"/>
        <v>3</v>
      </c>
      <c r="N9" s="389"/>
      <c r="O9" s="49">
        <f t="shared" si="2"/>
        <v>0.8</v>
      </c>
      <c r="P9" s="389"/>
      <c r="Q9" s="52">
        <v>0.9</v>
      </c>
      <c r="S9" s="238">
        <v>0.84</v>
      </c>
    </row>
    <row r="10" spans="1:19">
      <c r="A10" s="218">
        <v>2</v>
      </c>
      <c r="B10" s="218">
        <v>4</v>
      </c>
      <c r="C10" s="219">
        <f t="shared" si="0"/>
        <v>1.5395799999999997</v>
      </c>
      <c r="D10" s="219">
        <f>3.142/4*1.4^2</f>
        <v>1.5395799999999997</v>
      </c>
      <c r="E10" s="218">
        <v>0.59899999999999998</v>
      </c>
      <c r="F10" s="218">
        <v>1.052</v>
      </c>
      <c r="G10" s="220">
        <f t="shared" si="3"/>
        <v>0.68330323854557751</v>
      </c>
      <c r="H10" s="218">
        <v>0.6</v>
      </c>
      <c r="I10" s="220">
        <f t="shared" si="4"/>
        <v>0.7990490913106173</v>
      </c>
      <c r="J10" s="221">
        <v>0.75</v>
      </c>
      <c r="L10" s="387"/>
      <c r="M10" s="36">
        <f t="shared" si="1"/>
        <v>4</v>
      </c>
      <c r="N10" s="389"/>
      <c r="O10" s="45">
        <f t="shared" si="2"/>
        <v>0.75</v>
      </c>
      <c r="P10" s="389"/>
      <c r="Q10" s="48">
        <v>0.87</v>
      </c>
      <c r="S10" s="238">
        <v>0.83</v>
      </c>
    </row>
    <row r="11" spans="1:19">
      <c r="A11" s="214">
        <v>3</v>
      </c>
      <c r="B11" s="214">
        <v>2</v>
      </c>
      <c r="C11" s="215">
        <f t="shared" si="0"/>
        <v>0.76978999999999986</v>
      </c>
      <c r="D11" s="215">
        <f>3.142/4*1.8^2</f>
        <v>2.5450200000000001</v>
      </c>
      <c r="E11" s="214">
        <v>1.869</v>
      </c>
      <c r="F11" s="214">
        <v>0.67600000000000005</v>
      </c>
      <c r="G11" s="216">
        <f t="shared" si="3"/>
        <v>0.87816157653386007</v>
      </c>
      <c r="H11" s="214">
        <v>0.6</v>
      </c>
      <c r="I11" s="216">
        <f t="shared" si="4"/>
        <v>0.89374543225593506</v>
      </c>
      <c r="J11" s="217">
        <v>0.89</v>
      </c>
      <c r="L11" s="387" t="str">
        <f>A11&amp;"号マンホール"</f>
        <v>3号マンホール</v>
      </c>
      <c r="M11" s="35">
        <f t="shared" si="1"/>
        <v>2</v>
      </c>
      <c r="N11" s="389"/>
      <c r="O11" s="41">
        <f t="shared" si="2"/>
        <v>0.89</v>
      </c>
      <c r="P11" s="389"/>
      <c r="Q11" s="44">
        <v>0.95</v>
      </c>
      <c r="S11" s="238">
        <v>0.81</v>
      </c>
    </row>
    <row r="12" spans="1:19">
      <c r="A12" s="218">
        <v>3</v>
      </c>
      <c r="B12" s="218">
        <v>3</v>
      </c>
      <c r="C12" s="219">
        <f t="shared" si="0"/>
        <v>1.1546849999999997</v>
      </c>
      <c r="D12" s="219">
        <f>3.142/4*1.8^2</f>
        <v>2.5450200000000001</v>
      </c>
      <c r="E12" s="218">
        <v>1.681</v>
      </c>
      <c r="F12" s="218">
        <v>0.86399999999999999</v>
      </c>
      <c r="G12" s="220">
        <f t="shared" si="3"/>
        <v>0.74825601787500506</v>
      </c>
      <c r="H12" s="218">
        <v>0.6</v>
      </c>
      <c r="I12" s="220">
        <f t="shared" si="4"/>
        <v>0.86419753086419748</v>
      </c>
      <c r="J12" s="221">
        <v>0.86</v>
      </c>
      <c r="L12" s="387"/>
      <c r="M12" s="37">
        <f t="shared" si="1"/>
        <v>3</v>
      </c>
      <c r="N12" s="389"/>
      <c r="O12" s="49">
        <f t="shared" si="2"/>
        <v>0.86</v>
      </c>
      <c r="P12" s="389"/>
      <c r="Q12" s="52">
        <v>0.93</v>
      </c>
      <c r="S12" s="238">
        <v>0.8</v>
      </c>
    </row>
    <row r="13" spans="1:19">
      <c r="A13" s="218">
        <v>3</v>
      </c>
      <c r="B13" s="218">
        <v>4</v>
      </c>
      <c r="C13" s="219">
        <f t="shared" si="0"/>
        <v>1.5395799999999997</v>
      </c>
      <c r="D13" s="219">
        <f>3.142/4*1.8^2</f>
        <v>2.5450200000000001</v>
      </c>
      <c r="E13" s="218">
        <v>1.4930000000000001</v>
      </c>
      <c r="F13" s="218">
        <v>1.052</v>
      </c>
      <c r="G13" s="220">
        <f t="shared" si="3"/>
        <v>0.68330323854557751</v>
      </c>
      <c r="H13" s="218">
        <v>0.6</v>
      </c>
      <c r="I13" s="220">
        <f t="shared" si="4"/>
        <v>0.83464962947245991</v>
      </c>
      <c r="J13" s="221">
        <v>0.83</v>
      </c>
      <c r="L13" s="387"/>
      <c r="M13" s="36">
        <f t="shared" si="1"/>
        <v>4</v>
      </c>
      <c r="N13" s="389"/>
      <c r="O13" s="45">
        <f t="shared" si="2"/>
        <v>0.83</v>
      </c>
      <c r="P13" s="389"/>
      <c r="Q13" s="48">
        <v>0.92</v>
      </c>
      <c r="S13" s="238">
        <v>0.79</v>
      </c>
    </row>
    <row r="14" spans="1:19">
      <c r="A14" s="214">
        <v>4</v>
      </c>
      <c r="B14" s="214">
        <v>2</v>
      </c>
      <c r="C14" s="215">
        <f t="shared" si="0"/>
        <v>0.76978999999999986</v>
      </c>
      <c r="D14" s="215">
        <f>3.142/4*2.12^2</f>
        <v>3.5303512000000006</v>
      </c>
      <c r="E14" s="222">
        <f>D14-F14</f>
        <v>2.9145192000000009</v>
      </c>
      <c r="F14" s="215">
        <f>G14*C14</f>
        <v>0.61583199999999994</v>
      </c>
      <c r="G14" s="216">
        <v>0.8</v>
      </c>
      <c r="H14" s="214">
        <v>0.6</v>
      </c>
      <c r="I14" s="216">
        <f t="shared" si="4"/>
        <v>0.93022427910288363</v>
      </c>
      <c r="J14" s="217">
        <f t="shared" ref="J14:J25" si="5">I14</f>
        <v>0.93022427910288363</v>
      </c>
      <c r="L14" s="387" t="str">
        <f>A14&amp;"号マンホール"</f>
        <v>4号マンホール</v>
      </c>
      <c r="M14" s="35">
        <f>B15</f>
        <v>3</v>
      </c>
      <c r="N14" s="389"/>
      <c r="O14" s="41">
        <f>J15</f>
        <v>0.89533641865432545</v>
      </c>
      <c r="P14" s="389"/>
      <c r="Q14" s="43" t="s">
        <v>135</v>
      </c>
      <c r="S14" s="238">
        <v>0.75</v>
      </c>
    </row>
    <row r="15" spans="1:19">
      <c r="A15" s="218">
        <v>4</v>
      </c>
      <c r="B15" s="218">
        <v>3</v>
      </c>
      <c r="C15" s="219">
        <f t="shared" si="0"/>
        <v>1.1546849999999997</v>
      </c>
      <c r="D15" s="219">
        <f>3.142/4*2.12^2</f>
        <v>3.5303512000000006</v>
      </c>
      <c r="E15" s="223">
        <f t="shared" ref="E15:E25" si="6">D15-F15</f>
        <v>2.6066032000000008</v>
      </c>
      <c r="F15" s="219">
        <f t="shared" ref="F15:F25" si="7">G15*C15</f>
        <v>0.92374799999999979</v>
      </c>
      <c r="G15" s="220">
        <v>0.8</v>
      </c>
      <c r="H15" s="218">
        <v>0.6</v>
      </c>
      <c r="I15" s="220">
        <f t="shared" si="4"/>
        <v>0.89533641865432545</v>
      </c>
      <c r="J15" s="221">
        <f t="shared" si="5"/>
        <v>0.89533641865432545</v>
      </c>
      <c r="L15" s="387"/>
      <c r="M15" s="37">
        <f>B16</f>
        <v>4</v>
      </c>
      <c r="N15" s="389"/>
      <c r="O15" s="49">
        <f>J16</f>
        <v>0.86044855820576716</v>
      </c>
      <c r="P15" s="389"/>
      <c r="Q15" s="51" t="s">
        <v>135</v>
      </c>
      <c r="S15" s="238">
        <v>0.73</v>
      </c>
    </row>
    <row r="16" spans="1:19">
      <c r="A16" s="218">
        <v>4</v>
      </c>
      <c r="B16" s="218">
        <v>4</v>
      </c>
      <c r="C16" s="219">
        <f t="shared" si="0"/>
        <v>1.5395799999999997</v>
      </c>
      <c r="D16" s="219">
        <f>3.142/4*2.12^2</f>
        <v>3.5303512000000006</v>
      </c>
      <c r="E16" s="223">
        <f t="shared" si="6"/>
        <v>2.2986872000000007</v>
      </c>
      <c r="F16" s="219">
        <f t="shared" si="7"/>
        <v>1.2316639999999999</v>
      </c>
      <c r="G16" s="220">
        <v>0.8</v>
      </c>
      <c r="H16" s="218">
        <v>0.6</v>
      </c>
      <c r="I16" s="220">
        <f t="shared" si="4"/>
        <v>0.86044855820576716</v>
      </c>
      <c r="J16" s="221">
        <f t="shared" si="5"/>
        <v>0.86044855820576716</v>
      </c>
      <c r="L16" s="387"/>
      <c r="M16" s="36">
        <f>B17</f>
        <v>5</v>
      </c>
      <c r="N16" s="389"/>
      <c r="O16" s="45">
        <f>J17</f>
        <v>0.82556069775720897</v>
      </c>
      <c r="P16" s="389"/>
      <c r="Q16" s="47" t="s">
        <v>135</v>
      </c>
      <c r="S16" s="238">
        <v>0.66</v>
      </c>
    </row>
    <row r="17" spans="1:19">
      <c r="A17" s="218">
        <v>4</v>
      </c>
      <c r="B17" s="218">
        <v>5</v>
      </c>
      <c r="C17" s="219">
        <f t="shared" si="0"/>
        <v>1.9244749999999997</v>
      </c>
      <c r="D17" s="219">
        <f>3.142/4*2.12^2</f>
        <v>3.5303512000000006</v>
      </c>
      <c r="E17" s="223">
        <f t="shared" si="6"/>
        <v>1.9907712000000006</v>
      </c>
      <c r="F17" s="219">
        <f t="shared" si="7"/>
        <v>1.5395799999999999</v>
      </c>
      <c r="G17" s="220">
        <v>0.8</v>
      </c>
      <c r="H17" s="218">
        <v>0.6</v>
      </c>
      <c r="I17" s="220">
        <f t="shared" si="4"/>
        <v>0.82556069775720897</v>
      </c>
      <c r="J17" s="221">
        <f t="shared" si="5"/>
        <v>0.82556069775720897</v>
      </c>
      <c r="L17" s="387" t="str">
        <f>A19&amp;"号マンホール"</f>
        <v>5号マンホール</v>
      </c>
      <c r="M17" s="38">
        <f>B21</f>
        <v>4</v>
      </c>
      <c r="N17" s="389"/>
      <c r="O17" s="42">
        <f>J21</f>
        <v>0.90577489333573713</v>
      </c>
      <c r="P17" s="389"/>
      <c r="Q17" s="43" t="s">
        <v>135</v>
      </c>
      <c r="S17" s="238">
        <v>0.63</v>
      </c>
    </row>
    <row r="18" spans="1:19">
      <c r="A18" s="218">
        <v>4</v>
      </c>
      <c r="B18" s="218">
        <v>6</v>
      </c>
      <c r="C18" s="219">
        <f t="shared" si="0"/>
        <v>2.3093699999999995</v>
      </c>
      <c r="D18" s="219">
        <f>3.142/4*2.12^2</f>
        <v>3.5303512000000006</v>
      </c>
      <c r="E18" s="223">
        <f t="shared" si="6"/>
        <v>1.682855200000001</v>
      </c>
      <c r="F18" s="219">
        <f t="shared" si="7"/>
        <v>1.8474959999999996</v>
      </c>
      <c r="G18" s="220">
        <v>0.8</v>
      </c>
      <c r="H18" s="218">
        <v>0.6</v>
      </c>
      <c r="I18" s="220">
        <f t="shared" si="4"/>
        <v>0.7906728373086509</v>
      </c>
      <c r="J18" s="221">
        <f t="shared" si="5"/>
        <v>0.7906728373086509</v>
      </c>
      <c r="L18" s="387"/>
      <c r="M18" s="40">
        <f>B22</f>
        <v>5</v>
      </c>
      <c r="N18" s="389"/>
      <c r="O18" s="50">
        <f>J22</f>
        <v>0.88221861666967127</v>
      </c>
      <c r="P18" s="389"/>
      <c r="Q18" s="51" t="s">
        <v>135</v>
      </c>
      <c r="S18" s="238">
        <v>0.6</v>
      </c>
    </row>
    <row r="19" spans="1:19">
      <c r="A19" s="214">
        <v>5</v>
      </c>
      <c r="B19" s="214">
        <v>2</v>
      </c>
      <c r="C19" s="215">
        <f t="shared" si="0"/>
        <v>0.76978999999999986</v>
      </c>
      <c r="D19" s="215">
        <f>3.142/4*2.58^2</f>
        <v>5.2286022000000001</v>
      </c>
      <c r="E19" s="222">
        <f t="shared" si="6"/>
        <v>4.6127701999999999</v>
      </c>
      <c r="F19" s="215">
        <f t="shared" si="7"/>
        <v>0.61583199999999994</v>
      </c>
      <c r="G19" s="216">
        <v>0.8</v>
      </c>
      <c r="H19" s="214">
        <v>0.6</v>
      </c>
      <c r="I19" s="216">
        <f t="shared" si="4"/>
        <v>0.95288744666786851</v>
      </c>
      <c r="J19" s="217">
        <f t="shared" si="5"/>
        <v>0.95288744666786851</v>
      </c>
      <c r="L19" s="387"/>
      <c r="M19" s="39">
        <f>B23</f>
        <v>6</v>
      </c>
      <c r="N19" s="389"/>
      <c r="O19" s="46">
        <f>J23</f>
        <v>0.85866234000360564</v>
      </c>
      <c r="P19" s="389"/>
      <c r="Q19" s="47" t="s">
        <v>135</v>
      </c>
      <c r="S19" s="238">
        <v>0.56999999999999995</v>
      </c>
    </row>
    <row r="20" spans="1:19">
      <c r="A20" s="218">
        <v>5</v>
      </c>
      <c r="B20" s="218">
        <v>3</v>
      </c>
      <c r="C20" s="219">
        <f t="shared" si="0"/>
        <v>1.1546849999999997</v>
      </c>
      <c r="D20" s="219">
        <f t="shared" ref="D20:D25" si="8">3.142/4*2.58^2</f>
        <v>5.2286022000000001</v>
      </c>
      <c r="E20" s="223">
        <f t="shared" si="6"/>
        <v>4.3048542000000003</v>
      </c>
      <c r="F20" s="219">
        <f t="shared" si="7"/>
        <v>0.92374799999999979</v>
      </c>
      <c r="G20" s="220">
        <v>0.8</v>
      </c>
      <c r="H20" s="218">
        <v>0.6</v>
      </c>
      <c r="I20" s="220">
        <f t="shared" si="4"/>
        <v>0.92933117000180276</v>
      </c>
      <c r="J20" s="221">
        <f t="shared" si="5"/>
        <v>0.92933117000180276</v>
      </c>
      <c r="S20" s="238">
        <v>0.51</v>
      </c>
    </row>
    <row r="21" spans="1:19">
      <c r="A21" s="218">
        <v>5</v>
      </c>
      <c r="B21" s="218">
        <v>4</v>
      </c>
      <c r="C21" s="219">
        <f t="shared" si="0"/>
        <v>1.5395799999999997</v>
      </c>
      <c r="D21" s="219">
        <f t="shared" si="8"/>
        <v>5.2286022000000001</v>
      </c>
      <c r="E21" s="223">
        <f t="shared" si="6"/>
        <v>3.9969382000000002</v>
      </c>
      <c r="F21" s="219">
        <f t="shared" si="7"/>
        <v>1.2316639999999999</v>
      </c>
      <c r="G21" s="220">
        <v>0.8</v>
      </c>
      <c r="H21" s="218">
        <v>0.6</v>
      </c>
      <c r="I21" s="220">
        <f t="shared" si="4"/>
        <v>0.90577489333573713</v>
      </c>
      <c r="J21" s="221">
        <f t="shared" si="5"/>
        <v>0.90577489333573713</v>
      </c>
      <c r="S21"/>
    </row>
    <row r="22" spans="1:19">
      <c r="A22" s="218">
        <v>5</v>
      </c>
      <c r="B22" s="218">
        <v>5</v>
      </c>
      <c r="C22" s="219">
        <f t="shared" si="0"/>
        <v>1.9244749999999997</v>
      </c>
      <c r="D22" s="219">
        <f t="shared" si="8"/>
        <v>5.2286022000000001</v>
      </c>
      <c r="E22" s="223">
        <f t="shared" si="6"/>
        <v>3.6890222000000001</v>
      </c>
      <c r="F22" s="219">
        <f t="shared" si="7"/>
        <v>1.5395799999999999</v>
      </c>
      <c r="G22" s="220">
        <v>0.8</v>
      </c>
      <c r="H22" s="218">
        <v>0.6</v>
      </c>
      <c r="I22" s="220">
        <f t="shared" si="4"/>
        <v>0.88221861666967127</v>
      </c>
      <c r="J22" s="221">
        <f t="shared" si="5"/>
        <v>0.88221861666967127</v>
      </c>
      <c r="S22"/>
    </row>
    <row r="23" spans="1:19">
      <c r="A23" s="218">
        <v>5</v>
      </c>
      <c r="B23" s="218">
        <v>6</v>
      </c>
      <c r="C23" s="219">
        <f t="shared" si="0"/>
        <v>2.3093699999999995</v>
      </c>
      <c r="D23" s="219">
        <f t="shared" si="8"/>
        <v>5.2286022000000001</v>
      </c>
      <c r="E23" s="223">
        <f t="shared" si="6"/>
        <v>3.3811062000000005</v>
      </c>
      <c r="F23" s="219">
        <f t="shared" si="7"/>
        <v>1.8474959999999996</v>
      </c>
      <c r="G23" s="220">
        <v>0.8</v>
      </c>
      <c r="H23" s="218">
        <v>0.6</v>
      </c>
      <c r="I23" s="220">
        <f t="shared" si="4"/>
        <v>0.85866234000360564</v>
      </c>
      <c r="J23" s="221">
        <f t="shared" si="5"/>
        <v>0.85866234000360564</v>
      </c>
      <c r="S23"/>
    </row>
    <row r="24" spans="1:19">
      <c r="A24" s="218">
        <v>5</v>
      </c>
      <c r="B24" s="218">
        <v>7</v>
      </c>
      <c r="C24" s="219">
        <f t="shared" si="0"/>
        <v>2.6942649999999997</v>
      </c>
      <c r="D24" s="219">
        <f t="shared" si="8"/>
        <v>5.2286022000000001</v>
      </c>
      <c r="E24" s="223">
        <f t="shared" si="6"/>
        <v>3.0731902000000004</v>
      </c>
      <c r="F24" s="219">
        <f t="shared" si="7"/>
        <v>2.1554119999999997</v>
      </c>
      <c r="G24" s="220">
        <v>0.8</v>
      </c>
      <c r="H24" s="218">
        <v>0.6</v>
      </c>
      <c r="I24" s="220">
        <f t="shared" si="4"/>
        <v>0.83510606333753989</v>
      </c>
      <c r="J24" s="221">
        <f t="shared" si="5"/>
        <v>0.83510606333753989</v>
      </c>
      <c r="S24"/>
    </row>
    <row r="25" spans="1:19">
      <c r="A25" s="224">
        <v>5</v>
      </c>
      <c r="B25" s="224">
        <v>8</v>
      </c>
      <c r="C25" s="225">
        <f t="shared" si="0"/>
        <v>3.0791599999999995</v>
      </c>
      <c r="D25" s="225">
        <f t="shared" si="8"/>
        <v>5.2286022000000001</v>
      </c>
      <c r="E25" s="226">
        <f t="shared" si="6"/>
        <v>2.7652742000000003</v>
      </c>
      <c r="F25" s="225">
        <f t="shared" si="7"/>
        <v>2.4633279999999997</v>
      </c>
      <c r="G25" s="227">
        <v>0.8</v>
      </c>
      <c r="H25" s="224">
        <v>0.6</v>
      </c>
      <c r="I25" s="227">
        <f t="shared" si="4"/>
        <v>0.81154978667147404</v>
      </c>
      <c r="J25" s="228">
        <f t="shared" si="5"/>
        <v>0.81154978667147404</v>
      </c>
      <c r="S25"/>
    </row>
  </sheetData>
  <sheetProtection algorithmName="SHA-512" hashValue="ETgga2TGUzLQeAW0TJUzbNUDjXsuNViUR1USwrcLBac9++GwNwf2jsap1tHIEyS7rB3QoXKgCwJz873c39b1eQ==" saltValue="20Oa8HTDNfBhG53Ef/QJvQ==" spinCount="100000" sheet="1" objects="1" scenarios="1"/>
  <autoFilter ref="S1:S20" xr:uid="{2B9D6F79-56A1-4936-A3F1-63FA7DF09536}">
    <sortState xmlns:xlrd2="http://schemas.microsoft.com/office/spreadsheetml/2017/richdata2" ref="S2:S20">
      <sortCondition descending="1" ref="S1:S20"/>
    </sortState>
  </autoFilter>
  <mergeCells count="8">
    <mergeCell ref="L17:L19"/>
    <mergeCell ref="N2:N19"/>
    <mergeCell ref="P2:P19"/>
    <mergeCell ref="L5:L7"/>
    <mergeCell ref="L8:L10"/>
    <mergeCell ref="L11:L13"/>
    <mergeCell ref="L14:L16"/>
    <mergeCell ref="L2:L4"/>
  </mergeCells>
  <phoneticPr fontId="3"/>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F155-58DB-4C12-9C59-EEFD1606E565}">
  <sheetPr>
    <pageSetUpPr fitToPage="1"/>
  </sheetPr>
  <dimension ref="B3:S23"/>
  <sheetViews>
    <sheetView view="pageBreakPreview" zoomScale="85" zoomScaleNormal="100" zoomScaleSheetLayoutView="85" workbookViewId="0">
      <selection sqref="A1:B1"/>
    </sheetView>
  </sheetViews>
  <sheetFormatPr defaultColWidth="4.25" defaultRowHeight="26.25" customHeight="1"/>
  <sheetData>
    <row r="3" spans="2:19" ht="26.25" customHeight="1">
      <c r="B3" s="390">
        <f>データ入力!E20</f>
        <v>0</v>
      </c>
      <c r="C3" s="390"/>
      <c r="D3" s="390"/>
      <c r="E3" s="390"/>
      <c r="F3" s="390"/>
      <c r="G3" s="390"/>
      <c r="H3" s="390"/>
      <c r="I3" s="390"/>
      <c r="J3" s="390"/>
      <c r="K3" s="391" t="s">
        <v>3</v>
      </c>
    </row>
    <row r="4" spans="2:19" ht="26.25" customHeight="1">
      <c r="B4" s="390"/>
      <c r="C4" s="390"/>
      <c r="D4" s="390"/>
      <c r="E4" s="390"/>
      <c r="F4" s="390"/>
      <c r="G4" s="390"/>
      <c r="H4" s="390"/>
      <c r="I4" s="390"/>
      <c r="J4" s="390"/>
      <c r="K4" s="391"/>
    </row>
    <row r="7" spans="2:19" ht="26.25" customHeight="1">
      <c r="C7" s="392" t="s">
        <v>2</v>
      </c>
      <c r="D7" s="392"/>
      <c r="E7" s="392"/>
      <c r="F7" s="392"/>
      <c r="G7" s="392"/>
      <c r="H7" s="392"/>
      <c r="I7" s="392"/>
      <c r="J7" s="392"/>
      <c r="K7" s="392"/>
      <c r="L7" s="392"/>
      <c r="M7" s="392"/>
      <c r="N7" s="392"/>
      <c r="O7" s="392"/>
      <c r="P7" s="392"/>
      <c r="Q7" s="392"/>
      <c r="R7" s="392"/>
      <c r="S7" s="392"/>
    </row>
    <row r="8" spans="2:19" ht="26.25" customHeight="1">
      <c r="C8" s="392"/>
      <c r="D8" s="392"/>
      <c r="E8" s="392"/>
      <c r="F8" s="392"/>
      <c r="G8" s="392"/>
      <c r="H8" s="392"/>
      <c r="I8" s="392"/>
      <c r="J8" s="392"/>
      <c r="K8" s="392"/>
      <c r="L8" s="392"/>
      <c r="M8" s="392"/>
      <c r="N8" s="392"/>
      <c r="O8" s="392"/>
      <c r="P8" s="392"/>
      <c r="Q8" s="392"/>
      <c r="R8" s="392"/>
      <c r="S8" s="392"/>
    </row>
    <row r="9" spans="2:19" ht="26.25" customHeight="1">
      <c r="C9" s="392"/>
      <c r="D9" s="392"/>
      <c r="E9" s="392"/>
      <c r="F9" s="392"/>
      <c r="G9" s="392"/>
      <c r="H9" s="392"/>
      <c r="I9" s="392"/>
      <c r="J9" s="392"/>
      <c r="K9" s="392"/>
      <c r="L9" s="392"/>
      <c r="M9" s="392"/>
      <c r="N9" s="392"/>
      <c r="O9" s="392"/>
      <c r="P9" s="392"/>
      <c r="Q9" s="392"/>
      <c r="R9" s="392"/>
      <c r="S9" s="392"/>
    </row>
    <row r="21" spans="6:16" ht="26.25" customHeight="1">
      <c r="L21" s="1"/>
      <c r="M21" s="1"/>
      <c r="N21" s="1"/>
    </row>
    <row r="22" spans="6:16" ht="26.25" customHeight="1">
      <c r="G22" s="393">
        <f ca="1">TODAY()</f>
        <v>45645</v>
      </c>
      <c r="H22" s="393"/>
      <c r="I22" s="393"/>
      <c r="J22" s="393"/>
      <c r="K22" s="393"/>
      <c r="L22" s="393"/>
      <c r="M22" s="393"/>
      <c r="N22" s="393"/>
      <c r="O22" s="393"/>
      <c r="P22" s="267"/>
    </row>
    <row r="23" spans="6:16" ht="26.25" customHeight="1">
      <c r="F23" s="267"/>
      <c r="G23" s="393"/>
      <c r="H23" s="393"/>
      <c r="I23" s="393"/>
      <c r="J23" s="393"/>
      <c r="K23" s="393"/>
      <c r="L23" s="393"/>
      <c r="M23" s="393"/>
      <c r="N23" s="393"/>
      <c r="O23" s="393"/>
      <c r="P23" s="267"/>
    </row>
  </sheetData>
  <mergeCells count="4">
    <mergeCell ref="B3:J4"/>
    <mergeCell ref="K3:K4"/>
    <mergeCell ref="C7:S9"/>
    <mergeCell ref="G22:O23"/>
  </mergeCells>
  <phoneticPr fontId="3"/>
  <pageMargins left="0.39370078740157483" right="0.23622047244094491" top="0.74803149606299213" bottom="0.74803149606299213" header="0.31496062992125984" footer="0.31496062992125984"/>
  <pageSetup paperSize="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0E9B-2ED4-4DB4-81F4-85409AA73F4F}">
  <dimension ref="A1:AL205"/>
  <sheetViews>
    <sheetView view="pageBreakPreview" zoomScaleNormal="100" zoomScaleSheetLayoutView="100" workbookViewId="0">
      <selection sqref="A1:B1"/>
    </sheetView>
  </sheetViews>
  <sheetFormatPr defaultColWidth="4.25" defaultRowHeight="26.25" customHeight="1"/>
  <sheetData>
    <row r="1" spans="1:21" ht="26.25" customHeight="1">
      <c r="A1" s="397" t="s">
        <v>4</v>
      </c>
      <c r="B1" s="397"/>
      <c r="C1" s="397"/>
      <c r="D1" s="397"/>
      <c r="E1" s="397"/>
      <c r="F1" s="397"/>
      <c r="G1" s="397"/>
      <c r="H1" s="397"/>
      <c r="I1" s="397"/>
      <c r="J1" s="397"/>
      <c r="K1" s="397"/>
      <c r="L1" s="397"/>
      <c r="M1" s="397"/>
      <c r="N1" s="397"/>
      <c r="O1" s="397"/>
      <c r="P1" s="397"/>
      <c r="Q1" s="397"/>
      <c r="R1" s="397"/>
      <c r="S1" s="397"/>
      <c r="T1" s="397"/>
      <c r="U1" s="397"/>
    </row>
    <row r="2" spans="1:21" ht="26.25" customHeight="1">
      <c r="A2" s="397"/>
      <c r="B2" s="397"/>
      <c r="C2" s="397"/>
      <c r="D2" s="397"/>
      <c r="E2" s="397"/>
      <c r="F2" s="397"/>
      <c r="G2" s="397"/>
      <c r="H2" s="397"/>
      <c r="I2" s="397"/>
      <c r="J2" s="397"/>
      <c r="K2" s="397"/>
      <c r="L2" s="397"/>
      <c r="M2" s="397"/>
      <c r="N2" s="397"/>
      <c r="O2" s="397"/>
      <c r="P2" s="397"/>
      <c r="Q2" s="397"/>
      <c r="R2" s="397"/>
      <c r="S2" s="397"/>
      <c r="T2" s="397"/>
      <c r="U2" s="397"/>
    </row>
    <row r="4" spans="1:21" ht="26.25" customHeight="1">
      <c r="A4" s="394" t="s">
        <v>5</v>
      </c>
      <c r="B4" s="394"/>
      <c r="C4" s="394"/>
      <c r="D4" s="394"/>
      <c r="E4" s="394"/>
      <c r="F4" s="394"/>
      <c r="G4" s="394"/>
      <c r="H4" s="394"/>
      <c r="I4" s="394"/>
      <c r="J4" s="394"/>
      <c r="K4" s="394"/>
      <c r="L4" s="394"/>
      <c r="M4" s="394"/>
      <c r="N4" s="394"/>
      <c r="O4" s="394"/>
      <c r="P4" s="394"/>
      <c r="Q4" s="394"/>
      <c r="R4" s="394"/>
      <c r="S4" s="394"/>
      <c r="T4" s="394"/>
      <c r="U4" s="394"/>
    </row>
    <row r="6" spans="1:21" ht="26.25" customHeight="1">
      <c r="B6" s="399" t="s">
        <v>6</v>
      </c>
      <c r="C6" s="399"/>
      <c r="D6" s="399"/>
      <c r="E6" s="399"/>
      <c r="F6" s="399"/>
      <c r="G6" s="399"/>
      <c r="H6" s="399"/>
      <c r="I6" s="399"/>
      <c r="J6" s="399"/>
      <c r="K6" s="399"/>
      <c r="L6" s="399"/>
    </row>
    <row r="7" spans="1:21" ht="26.25" customHeight="1">
      <c r="B7" s="399"/>
      <c r="C7" s="399"/>
      <c r="D7" s="399"/>
      <c r="E7" s="399"/>
      <c r="F7" s="399"/>
      <c r="G7" s="399"/>
      <c r="H7" s="399"/>
      <c r="I7" s="399"/>
      <c r="J7" s="399"/>
      <c r="K7" s="399"/>
      <c r="L7" s="399"/>
    </row>
    <row r="8" spans="1:21" ht="26.25" customHeight="1">
      <c r="B8" s="399"/>
      <c r="C8" s="399"/>
      <c r="D8" s="399"/>
      <c r="E8" s="399"/>
      <c r="F8" s="399"/>
      <c r="G8" s="399"/>
      <c r="H8" s="399"/>
      <c r="I8" s="399"/>
      <c r="J8" s="399"/>
      <c r="K8" s="399"/>
      <c r="L8" s="399"/>
    </row>
    <row r="9" spans="1:21" ht="26.25" customHeight="1">
      <c r="B9" s="399"/>
      <c r="C9" s="399"/>
      <c r="D9" s="399"/>
      <c r="E9" s="399"/>
      <c r="F9" s="399"/>
      <c r="G9" s="399"/>
      <c r="H9" s="399"/>
      <c r="I9" s="399"/>
      <c r="J9" s="399"/>
      <c r="K9" s="399"/>
      <c r="L9" s="399"/>
    </row>
    <row r="11" spans="1:21" ht="26.25" customHeight="1">
      <c r="J11" s="411" t="s">
        <v>7</v>
      </c>
      <c r="K11" s="411"/>
      <c r="L11" s="411"/>
    </row>
    <row r="12" spans="1:21" ht="26.25" customHeight="1">
      <c r="J12" s="411"/>
      <c r="K12" s="411"/>
      <c r="L12" s="411"/>
    </row>
    <row r="13" spans="1:21" ht="26.25" customHeight="1">
      <c r="J13" s="411"/>
      <c r="K13" s="411"/>
      <c r="L13" s="411"/>
    </row>
    <row r="15" spans="1:21" ht="26.25" customHeight="1">
      <c r="B15" s="396" t="s">
        <v>8</v>
      </c>
      <c r="C15" s="396"/>
      <c r="D15" s="396"/>
      <c r="E15" s="396"/>
      <c r="F15" s="396"/>
      <c r="G15" s="396"/>
      <c r="H15" s="396"/>
      <c r="I15" s="396"/>
      <c r="J15" s="396"/>
      <c r="K15" s="396"/>
      <c r="L15" s="396"/>
      <c r="M15" s="396"/>
    </row>
    <row r="16" spans="1:21" ht="26.25" customHeight="1">
      <c r="B16" s="396"/>
      <c r="C16" s="396"/>
      <c r="D16" s="396"/>
      <c r="E16" s="396"/>
      <c r="F16" s="396"/>
      <c r="G16" s="396"/>
      <c r="H16" s="396"/>
      <c r="I16" s="396"/>
      <c r="J16" s="396"/>
      <c r="K16" s="396"/>
      <c r="L16" s="396"/>
      <c r="M16" s="396"/>
    </row>
    <row r="17" spans="1:21" ht="26.25" customHeight="1">
      <c r="B17" s="396"/>
      <c r="C17" s="396"/>
      <c r="D17" s="396"/>
      <c r="E17" s="396"/>
      <c r="F17" s="396"/>
      <c r="G17" s="396"/>
      <c r="H17" s="396"/>
      <c r="I17" s="396"/>
      <c r="J17" s="396"/>
      <c r="K17" s="396"/>
      <c r="L17" s="396"/>
      <c r="M17" s="396"/>
    </row>
    <row r="18" spans="1:21" ht="26.25" customHeight="1">
      <c r="B18" s="396"/>
      <c r="C18" s="396"/>
      <c r="D18" s="396"/>
      <c r="E18" s="396"/>
      <c r="F18" s="396"/>
      <c r="G18" s="396"/>
      <c r="H18" s="396"/>
      <c r="I18" s="396"/>
      <c r="J18" s="396"/>
      <c r="K18" s="396"/>
      <c r="L18" s="396"/>
      <c r="M18" s="396"/>
    </row>
    <row r="19" spans="1:21" ht="26.25" customHeight="1">
      <c r="B19" s="396"/>
      <c r="C19" s="396"/>
      <c r="D19" s="396"/>
      <c r="E19" s="396"/>
      <c r="F19" s="396"/>
      <c r="G19" s="396"/>
      <c r="H19" s="396"/>
      <c r="I19" s="396"/>
      <c r="J19" s="396"/>
      <c r="K19" s="396"/>
      <c r="L19" s="396"/>
      <c r="M19" s="396"/>
    </row>
    <row r="20" spans="1:21" ht="26.25" customHeight="1">
      <c r="B20" s="396"/>
      <c r="C20" s="396"/>
      <c r="D20" s="396"/>
      <c r="E20" s="396"/>
      <c r="F20" s="396"/>
      <c r="G20" s="396"/>
      <c r="H20" s="396"/>
      <c r="I20" s="396"/>
      <c r="J20" s="396"/>
      <c r="K20" s="396"/>
      <c r="L20" s="396"/>
      <c r="M20" s="396"/>
    </row>
    <row r="21" spans="1:21" ht="26.25" customHeight="1">
      <c r="B21" s="396"/>
      <c r="C21" s="396"/>
      <c r="D21" s="396"/>
      <c r="E21" s="396"/>
      <c r="F21" s="396"/>
      <c r="G21" s="396"/>
      <c r="H21" s="396"/>
      <c r="I21" s="396"/>
      <c r="J21" s="396"/>
      <c r="K21" s="396"/>
      <c r="L21" s="396"/>
      <c r="M21" s="396"/>
    </row>
    <row r="23" spans="1:21" ht="26.25" customHeight="1">
      <c r="B23" s="396" t="s">
        <v>259</v>
      </c>
      <c r="C23" s="396"/>
      <c r="D23" s="396"/>
      <c r="E23" s="396"/>
      <c r="F23" s="396"/>
      <c r="G23" s="396"/>
      <c r="H23" s="396"/>
      <c r="I23" s="396"/>
      <c r="J23" s="396"/>
      <c r="K23" s="396"/>
      <c r="L23" s="396"/>
      <c r="M23" s="396"/>
      <c r="N23" s="396"/>
      <c r="O23" s="396"/>
      <c r="P23" s="396"/>
      <c r="Q23" s="396"/>
      <c r="R23" s="396"/>
      <c r="S23" s="396"/>
      <c r="T23" s="396"/>
    </row>
    <row r="24" spans="1:21" ht="26.25" customHeight="1">
      <c r="B24" s="396"/>
      <c r="C24" s="396"/>
      <c r="D24" s="396"/>
      <c r="E24" s="396"/>
      <c r="F24" s="396"/>
      <c r="G24" s="396"/>
      <c r="H24" s="396"/>
      <c r="I24" s="396"/>
      <c r="J24" s="396"/>
      <c r="K24" s="396"/>
      <c r="L24" s="396"/>
      <c r="M24" s="396"/>
      <c r="N24" s="396"/>
      <c r="O24" s="396"/>
      <c r="P24" s="396"/>
      <c r="Q24" s="396"/>
      <c r="R24" s="396"/>
      <c r="S24" s="396"/>
      <c r="T24" s="396"/>
    </row>
    <row r="25" spans="1:21" ht="26.25" customHeight="1">
      <c r="B25" s="396"/>
      <c r="C25" s="396"/>
      <c r="D25" s="396"/>
      <c r="E25" s="396"/>
      <c r="F25" s="396"/>
      <c r="G25" s="396"/>
      <c r="H25" s="396"/>
      <c r="I25" s="396"/>
      <c r="J25" s="396"/>
      <c r="K25" s="396"/>
      <c r="L25" s="396"/>
      <c r="M25" s="396"/>
      <c r="N25" s="396"/>
      <c r="O25" s="396"/>
      <c r="P25" s="396"/>
      <c r="Q25" s="396"/>
      <c r="R25" s="396"/>
      <c r="S25" s="396"/>
      <c r="T25" s="396"/>
    </row>
    <row r="26" spans="1:21" ht="26.25" customHeight="1">
      <c r="B26" s="396"/>
      <c r="C26" s="396"/>
      <c r="D26" s="396"/>
      <c r="E26" s="396"/>
      <c r="F26" s="396"/>
      <c r="G26" s="396"/>
      <c r="H26" s="396"/>
      <c r="I26" s="396"/>
      <c r="J26" s="396"/>
      <c r="K26" s="396"/>
      <c r="L26" s="396"/>
      <c r="M26" s="396"/>
      <c r="N26" s="396"/>
      <c r="O26" s="396"/>
      <c r="P26" s="396"/>
      <c r="Q26" s="396"/>
      <c r="R26" s="396"/>
      <c r="S26" s="396"/>
      <c r="T26" s="396"/>
    </row>
    <row r="27" spans="1:21" ht="26.25" customHeight="1">
      <c r="B27" s="396"/>
      <c r="C27" s="396"/>
      <c r="D27" s="396"/>
      <c r="E27" s="396"/>
      <c r="F27" s="396"/>
      <c r="G27" s="396"/>
      <c r="H27" s="396"/>
      <c r="I27" s="396"/>
      <c r="J27" s="396"/>
      <c r="K27" s="396"/>
      <c r="L27" s="396"/>
      <c r="M27" s="396"/>
      <c r="N27" s="396"/>
      <c r="O27" s="396"/>
      <c r="P27" s="396"/>
      <c r="Q27" s="396"/>
      <c r="R27" s="396"/>
      <c r="S27" s="396"/>
      <c r="T27" s="396"/>
    </row>
    <row r="28" spans="1:21" ht="26.25" customHeight="1">
      <c r="B28" s="10"/>
      <c r="C28" s="10"/>
      <c r="D28" s="10"/>
      <c r="E28" s="10"/>
      <c r="F28" s="10"/>
      <c r="G28" s="10"/>
      <c r="H28" s="10"/>
      <c r="I28" s="10"/>
      <c r="J28" s="10"/>
      <c r="K28" s="10"/>
      <c r="L28" s="10"/>
      <c r="M28" s="10"/>
      <c r="N28" s="10"/>
      <c r="O28" s="10"/>
      <c r="P28" s="10"/>
      <c r="Q28" s="10"/>
      <c r="R28" s="10"/>
      <c r="S28" s="10"/>
    </row>
    <row r="29" spans="1:21" ht="26.25" customHeight="1">
      <c r="A29" s="394" t="s">
        <v>9</v>
      </c>
      <c r="B29" s="394"/>
      <c r="C29" s="394"/>
      <c r="D29" s="394"/>
      <c r="E29" s="394"/>
      <c r="F29" s="394"/>
      <c r="G29" s="394"/>
      <c r="H29" s="394"/>
      <c r="I29" s="394"/>
      <c r="J29" s="394"/>
      <c r="K29" s="394"/>
      <c r="L29" s="394"/>
      <c r="M29" s="394"/>
      <c r="N29" s="394"/>
      <c r="O29" s="394"/>
      <c r="P29" s="394"/>
      <c r="Q29" s="394"/>
      <c r="R29" s="394"/>
      <c r="S29" s="394"/>
      <c r="T29" s="394"/>
      <c r="U29" s="394"/>
    </row>
    <row r="30" spans="1:21" ht="26.25" customHeight="1">
      <c r="A30" s="398" t="s">
        <v>10</v>
      </c>
      <c r="B30" s="398"/>
      <c r="C30" s="398"/>
      <c r="D30" s="398"/>
      <c r="E30" s="398"/>
      <c r="F30" s="398"/>
      <c r="G30" s="398"/>
      <c r="H30" s="398"/>
      <c r="I30" s="398"/>
    </row>
    <row r="31" spans="1:21" ht="26.25" customHeight="1">
      <c r="B31" s="396" t="s">
        <v>11</v>
      </c>
      <c r="C31" s="396"/>
      <c r="D31" s="396"/>
      <c r="E31" s="396"/>
      <c r="F31" s="396"/>
      <c r="G31" s="396"/>
      <c r="H31" s="396"/>
      <c r="I31" s="396"/>
      <c r="J31" s="396"/>
      <c r="K31" s="396"/>
      <c r="L31" s="396"/>
      <c r="M31" s="396"/>
      <c r="N31" s="396"/>
      <c r="O31" s="396"/>
      <c r="P31" s="396"/>
      <c r="Q31" s="396"/>
      <c r="R31" s="396"/>
      <c r="S31" s="396"/>
    </row>
    <row r="32" spans="1:21" ht="26.25" customHeight="1">
      <c r="B32" s="396"/>
      <c r="C32" s="396"/>
      <c r="D32" s="396"/>
      <c r="E32" s="396"/>
      <c r="F32" s="396"/>
      <c r="G32" s="396"/>
      <c r="H32" s="396"/>
      <c r="I32" s="396"/>
      <c r="J32" s="396"/>
      <c r="K32" s="396"/>
      <c r="L32" s="396"/>
      <c r="M32" s="396"/>
      <c r="N32" s="396"/>
      <c r="O32" s="396"/>
      <c r="P32" s="396"/>
      <c r="Q32" s="396"/>
      <c r="R32" s="396"/>
      <c r="S32" s="396"/>
    </row>
    <row r="33" spans="1:19" ht="26.25" customHeight="1">
      <c r="B33" s="396"/>
      <c r="C33" s="396"/>
      <c r="D33" s="396"/>
      <c r="E33" s="396"/>
      <c r="F33" s="396"/>
      <c r="G33" s="396"/>
      <c r="H33" s="396"/>
      <c r="I33" s="396"/>
      <c r="J33" s="396"/>
      <c r="K33" s="396"/>
      <c r="L33" s="396"/>
      <c r="M33" s="396"/>
      <c r="N33" s="396"/>
      <c r="O33" s="396"/>
      <c r="P33" s="396"/>
      <c r="Q33" s="396"/>
      <c r="R33" s="396"/>
      <c r="S33" s="396"/>
    </row>
    <row r="34" spans="1:19" ht="26.25" customHeight="1">
      <c r="B34" s="396"/>
      <c r="C34" s="396"/>
      <c r="D34" s="396"/>
      <c r="E34" s="396"/>
      <c r="F34" s="396"/>
      <c r="G34" s="396"/>
      <c r="H34" s="396"/>
      <c r="I34" s="396"/>
      <c r="J34" s="396"/>
      <c r="K34" s="396"/>
      <c r="L34" s="396"/>
      <c r="M34" s="396"/>
      <c r="N34" s="396"/>
      <c r="O34" s="396"/>
      <c r="P34" s="396"/>
      <c r="Q34" s="396"/>
      <c r="R34" s="396"/>
      <c r="S34" s="396"/>
    </row>
    <row r="35" spans="1:19" ht="26.25" customHeight="1">
      <c r="B35" s="396"/>
      <c r="C35" s="396"/>
      <c r="D35" s="396"/>
      <c r="E35" s="396"/>
      <c r="F35" s="396"/>
      <c r="G35" s="396"/>
      <c r="H35" s="396"/>
      <c r="I35" s="396"/>
      <c r="J35" s="396"/>
      <c r="K35" s="396"/>
      <c r="L35" s="396"/>
      <c r="M35" s="396"/>
      <c r="N35" s="396"/>
      <c r="O35" s="396"/>
      <c r="P35" s="396"/>
      <c r="Q35" s="396"/>
      <c r="R35" s="396"/>
      <c r="S35" s="396"/>
    </row>
    <row r="36" spans="1:19" ht="26.25" customHeight="1">
      <c r="B36" s="396"/>
      <c r="C36" s="396"/>
      <c r="D36" s="396"/>
      <c r="E36" s="396"/>
      <c r="F36" s="396"/>
      <c r="G36" s="396"/>
      <c r="H36" s="396"/>
      <c r="I36" s="396"/>
      <c r="J36" s="396"/>
      <c r="K36" s="396"/>
      <c r="L36" s="396"/>
      <c r="M36" s="396"/>
      <c r="N36" s="396"/>
      <c r="O36" s="396"/>
      <c r="P36" s="396"/>
      <c r="Q36" s="396"/>
      <c r="R36" s="396"/>
      <c r="S36" s="396"/>
    </row>
    <row r="37" spans="1:19" ht="26.25" customHeight="1">
      <c r="B37" s="396"/>
      <c r="C37" s="396"/>
      <c r="D37" s="396"/>
      <c r="E37" s="396"/>
      <c r="F37" s="396"/>
      <c r="G37" s="396"/>
      <c r="H37" s="396"/>
      <c r="I37" s="396"/>
      <c r="J37" s="396"/>
      <c r="K37" s="396"/>
      <c r="L37" s="396"/>
      <c r="M37" s="396"/>
      <c r="N37" s="396"/>
      <c r="O37" s="396"/>
      <c r="P37" s="396"/>
      <c r="Q37" s="396"/>
      <c r="R37" s="396"/>
      <c r="S37" s="396"/>
    </row>
    <row r="38" spans="1:19" ht="26.25" customHeight="1">
      <c r="B38" s="396"/>
      <c r="C38" s="396"/>
      <c r="D38" s="396"/>
      <c r="E38" s="396"/>
      <c r="F38" s="396"/>
      <c r="G38" s="396"/>
      <c r="H38" s="396"/>
      <c r="I38" s="396"/>
      <c r="J38" s="396"/>
      <c r="K38" s="396"/>
      <c r="L38" s="396"/>
      <c r="M38" s="396"/>
      <c r="N38" s="396"/>
      <c r="O38" s="396"/>
      <c r="P38" s="396"/>
      <c r="Q38" s="396"/>
      <c r="R38" s="396"/>
      <c r="S38" s="396"/>
    </row>
    <row r="40" spans="1:19" ht="26.25" customHeight="1">
      <c r="A40" s="398" t="s">
        <v>12</v>
      </c>
      <c r="B40" s="398"/>
      <c r="C40" s="398"/>
      <c r="D40" s="398"/>
      <c r="E40" s="2"/>
      <c r="F40" s="2"/>
      <c r="G40" s="2"/>
      <c r="H40" s="2"/>
      <c r="I40" s="2"/>
    </row>
    <row r="41" spans="1:19" ht="26.25" customHeight="1">
      <c r="B41" s="398" t="s">
        <v>13</v>
      </c>
      <c r="C41" s="398"/>
      <c r="D41" s="398"/>
      <c r="E41" s="398"/>
      <c r="F41" s="398"/>
      <c r="G41" s="398"/>
    </row>
    <row r="53" spans="2:15" ht="26.25" customHeight="1">
      <c r="D53" s="402" t="s">
        <v>328</v>
      </c>
      <c r="E53" s="403"/>
      <c r="F53" s="403"/>
      <c r="G53" s="403"/>
      <c r="H53" s="403"/>
      <c r="I53" s="403"/>
      <c r="J53" s="403"/>
    </row>
    <row r="54" spans="2:15" ht="26.25" customHeight="1">
      <c r="C54" s="401" t="s">
        <v>14</v>
      </c>
      <c r="D54" s="401"/>
      <c r="E54" s="401"/>
      <c r="F54" s="401"/>
      <c r="G54" s="401"/>
      <c r="H54" s="401"/>
      <c r="I54" s="401"/>
      <c r="J54" s="401"/>
      <c r="K54" s="401"/>
      <c r="L54" s="401"/>
      <c r="M54" s="401"/>
      <c r="N54" s="401"/>
      <c r="O54" s="401"/>
    </row>
    <row r="55" spans="2:15" ht="26.25" customHeight="1">
      <c r="C55" s="96"/>
      <c r="D55" s="96"/>
      <c r="E55" s="96"/>
      <c r="F55" s="96"/>
      <c r="G55" s="96"/>
      <c r="H55" s="96"/>
      <c r="I55" s="96"/>
      <c r="J55" s="96"/>
      <c r="K55" s="96"/>
      <c r="L55" s="96"/>
      <c r="M55" s="96"/>
      <c r="N55" s="96"/>
      <c r="O55" s="96"/>
    </row>
    <row r="56" spans="2:15" ht="26.25" customHeight="1">
      <c r="C56" s="96"/>
      <c r="D56" s="96"/>
      <c r="E56" s="96"/>
      <c r="F56" s="96"/>
      <c r="G56" s="96"/>
      <c r="H56" s="96"/>
      <c r="I56" s="96"/>
      <c r="J56" s="96"/>
      <c r="K56" s="96"/>
      <c r="L56" s="96"/>
      <c r="M56" s="96"/>
      <c r="N56" s="96"/>
      <c r="O56" s="96"/>
    </row>
    <row r="57" spans="2:15" ht="26.25" customHeight="1">
      <c r="B57" s="398" t="s">
        <v>15</v>
      </c>
      <c r="C57" s="398"/>
      <c r="D57" s="398"/>
      <c r="E57" s="398"/>
      <c r="F57" s="398"/>
      <c r="G57" s="398"/>
    </row>
    <row r="72" spans="3:15" ht="26.25" customHeight="1">
      <c r="D72" s="404" t="s">
        <v>260</v>
      </c>
      <c r="E72" s="405"/>
      <c r="F72" s="405"/>
      <c r="G72" s="405"/>
      <c r="H72" s="405"/>
      <c r="I72" s="405"/>
      <c r="J72" s="405"/>
      <c r="K72" s="405"/>
      <c r="L72" s="405"/>
      <c r="M72" s="405"/>
    </row>
    <row r="73" spans="3:15" ht="26.25" customHeight="1">
      <c r="C73" s="401" t="s">
        <v>16</v>
      </c>
      <c r="D73" s="401"/>
      <c r="E73" s="401"/>
      <c r="F73" s="401"/>
      <c r="G73" s="401"/>
      <c r="H73" s="401"/>
      <c r="I73" s="401"/>
      <c r="J73" s="401"/>
      <c r="K73" s="401"/>
      <c r="L73" s="401"/>
      <c r="M73" s="401"/>
      <c r="N73" s="401"/>
      <c r="O73" s="401"/>
    </row>
    <row r="85" spans="1:21" ht="26.25" customHeight="1">
      <c r="A85" s="394" t="s">
        <v>17</v>
      </c>
      <c r="B85" s="394"/>
      <c r="C85" s="394"/>
      <c r="D85" s="394"/>
      <c r="E85" s="394"/>
      <c r="F85" s="394"/>
      <c r="G85" s="394"/>
      <c r="H85" s="394"/>
      <c r="I85" s="394"/>
      <c r="J85" s="394"/>
      <c r="K85" s="394"/>
      <c r="L85" s="394"/>
      <c r="M85" s="394"/>
      <c r="N85" s="394"/>
      <c r="O85" s="394"/>
      <c r="P85" s="394"/>
      <c r="Q85" s="394"/>
      <c r="R85" s="394"/>
      <c r="S85" s="394"/>
      <c r="T85" s="394"/>
      <c r="U85" s="394"/>
    </row>
    <row r="86" spans="1:21" ht="26.25" customHeight="1">
      <c r="B86" s="406" t="s">
        <v>261</v>
      </c>
      <c r="C86" s="407"/>
      <c r="D86" s="407"/>
      <c r="E86" s="407"/>
      <c r="F86" s="407"/>
      <c r="G86" s="407"/>
      <c r="H86" s="407"/>
      <c r="I86" s="407"/>
      <c r="J86" s="407"/>
      <c r="K86" s="407"/>
      <c r="L86" s="407"/>
      <c r="M86" s="407"/>
      <c r="N86" s="407"/>
      <c r="O86" s="407"/>
      <c r="P86" s="407"/>
      <c r="Q86" s="407"/>
      <c r="R86" s="407"/>
    </row>
    <row r="87" spans="1:21" ht="26.25" customHeight="1">
      <c r="B87" s="407"/>
      <c r="C87" s="407"/>
      <c r="D87" s="407"/>
      <c r="E87" s="407"/>
      <c r="F87" s="407"/>
      <c r="G87" s="407"/>
      <c r="H87" s="407"/>
      <c r="I87" s="407"/>
      <c r="J87" s="407"/>
      <c r="K87" s="407"/>
      <c r="L87" s="407"/>
      <c r="M87" s="407"/>
      <c r="N87" s="407"/>
      <c r="O87" s="407"/>
      <c r="P87" s="407"/>
      <c r="Q87" s="407"/>
      <c r="R87" s="407"/>
    </row>
    <row r="88" spans="1:21" ht="26.25" customHeight="1">
      <c r="B88" s="408" t="s">
        <v>18</v>
      </c>
      <c r="C88" s="409"/>
      <c r="D88" s="409"/>
      <c r="E88" s="3"/>
    </row>
    <row r="89" spans="1:21" ht="26.25" customHeight="1">
      <c r="T89" s="412" t="s">
        <v>19</v>
      </c>
      <c r="U89" s="412"/>
    </row>
    <row r="90" spans="1:21" ht="26.25" customHeight="1">
      <c r="R90" s="4"/>
      <c r="T90" s="412"/>
      <c r="U90" s="412"/>
    </row>
    <row r="91" spans="1:21" ht="26.25" customHeight="1">
      <c r="B91" s="408" t="s">
        <v>20</v>
      </c>
      <c r="C91" s="409"/>
      <c r="D91" s="409"/>
      <c r="R91" s="4"/>
      <c r="S91" s="4"/>
    </row>
    <row r="92" spans="1:21" ht="26.25" customHeight="1">
      <c r="T92" s="412" t="s">
        <v>21</v>
      </c>
      <c r="U92" s="412"/>
    </row>
    <row r="93" spans="1:21" ht="26.25" customHeight="1">
      <c r="T93" s="412"/>
      <c r="U93" s="412"/>
    </row>
    <row r="94" spans="1:21" ht="26.25" customHeight="1">
      <c r="T94" s="412"/>
      <c r="U94" s="412"/>
    </row>
    <row r="95" spans="1:21" ht="26.25" customHeight="1">
      <c r="T95" s="412"/>
      <c r="U95" s="412"/>
    </row>
    <row r="96" spans="1:21" ht="26.25" customHeight="1">
      <c r="T96" s="412"/>
      <c r="U96" s="412"/>
    </row>
    <row r="97" spans="2:18" ht="17.25" customHeight="1">
      <c r="C97" s="400" t="s">
        <v>302</v>
      </c>
      <c r="D97" s="400"/>
      <c r="E97" s="109"/>
      <c r="F97" s="109"/>
      <c r="G97" s="109"/>
      <c r="H97" s="109"/>
      <c r="I97" s="109"/>
      <c r="J97" s="109"/>
      <c r="K97" s="109"/>
      <c r="L97" s="109"/>
      <c r="M97" s="109"/>
      <c r="N97" s="109"/>
      <c r="O97" s="109"/>
      <c r="P97" s="109"/>
      <c r="Q97" s="109"/>
      <c r="R97" s="5"/>
    </row>
    <row r="98" spans="2:18" ht="17.25" customHeight="1">
      <c r="B98" s="5"/>
      <c r="C98" s="111" t="s">
        <v>281</v>
      </c>
      <c r="D98" s="110" t="s">
        <v>282</v>
      </c>
      <c r="E98" s="400" t="s">
        <v>327</v>
      </c>
      <c r="F98" s="400"/>
      <c r="G98" s="400"/>
      <c r="H98" s="400"/>
      <c r="I98" s="400"/>
      <c r="J98" s="400"/>
      <c r="K98" s="400"/>
      <c r="L98" s="400"/>
      <c r="M98" s="400"/>
      <c r="N98" s="400"/>
      <c r="O98" s="400"/>
      <c r="P98" s="400"/>
      <c r="Q98" s="400"/>
      <c r="R98" s="400"/>
    </row>
    <row r="99" spans="2:18" ht="17.25" customHeight="1">
      <c r="B99" s="5"/>
      <c r="C99" s="111" t="s">
        <v>303</v>
      </c>
      <c r="D99" s="110" t="s">
        <v>282</v>
      </c>
      <c r="E99" s="400" t="s">
        <v>326</v>
      </c>
      <c r="F99" s="400"/>
      <c r="G99" s="400"/>
      <c r="H99" s="400"/>
      <c r="I99" s="400"/>
      <c r="J99" s="400"/>
      <c r="K99" s="400"/>
      <c r="L99" s="400"/>
      <c r="M99" s="400"/>
      <c r="N99" s="400"/>
      <c r="O99" s="400"/>
      <c r="P99" s="400"/>
      <c r="Q99" s="400"/>
      <c r="R99" s="400"/>
    </row>
    <row r="100" spans="2:18" ht="17.25" customHeight="1">
      <c r="B100" s="5"/>
      <c r="C100" s="111" t="s">
        <v>304</v>
      </c>
      <c r="D100" s="110" t="s">
        <v>282</v>
      </c>
      <c r="E100" s="400" t="s">
        <v>325</v>
      </c>
      <c r="F100" s="400"/>
      <c r="G100" s="400"/>
      <c r="H100" s="400"/>
      <c r="I100" s="400"/>
      <c r="J100" s="400"/>
      <c r="K100" s="400"/>
      <c r="L100" s="400"/>
      <c r="M100" s="400"/>
      <c r="N100" s="400"/>
      <c r="O100" s="400"/>
      <c r="P100" s="400"/>
      <c r="Q100" s="400"/>
      <c r="R100" s="400"/>
    </row>
    <row r="101" spans="2:18" ht="17.25" customHeight="1">
      <c r="B101" s="5"/>
      <c r="C101" s="111" t="s">
        <v>283</v>
      </c>
      <c r="D101" s="110" t="s">
        <v>282</v>
      </c>
      <c r="E101" s="400" t="s">
        <v>284</v>
      </c>
      <c r="F101" s="400"/>
      <c r="G101" s="400"/>
      <c r="H101" s="400"/>
      <c r="I101" s="400"/>
      <c r="J101" s="400"/>
      <c r="K101" s="400"/>
      <c r="L101" s="400"/>
      <c r="M101" s="400"/>
      <c r="N101" s="400"/>
      <c r="O101" s="400"/>
      <c r="P101" s="400"/>
      <c r="Q101" s="400"/>
      <c r="R101" s="400"/>
    </row>
    <row r="102" spans="2:18" ht="17.25" customHeight="1">
      <c r="B102" s="5"/>
      <c r="C102" s="111" t="s">
        <v>285</v>
      </c>
      <c r="D102" s="110" t="s">
        <v>282</v>
      </c>
      <c r="E102" s="400" t="s">
        <v>286</v>
      </c>
      <c r="F102" s="400"/>
      <c r="G102" s="400"/>
      <c r="H102" s="400"/>
      <c r="I102" s="400"/>
      <c r="J102" s="400"/>
      <c r="K102" s="400"/>
      <c r="L102" s="400"/>
      <c r="M102" s="400"/>
      <c r="N102" s="400"/>
      <c r="O102" s="400"/>
      <c r="P102" s="400"/>
      <c r="Q102" s="400"/>
      <c r="R102" s="400"/>
    </row>
    <row r="103" spans="2:18" ht="17.25" customHeight="1">
      <c r="B103" s="5"/>
      <c r="C103" s="111" t="s">
        <v>287</v>
      </c>
      <c r="D103" s="110" t="s">
        <v>282</v>
      </c>
      <c r="E103" s="400" t="s">
        <v>288</v>
      </c>
      <c r="F103" s="400"/>
      <c r="G103" s="400"/>
      <c r="H103" s="400"/>
      <c r="I103" s="400"/>
      <c r="J103" s="400"/>
      <c r="K103" s="400"/>
      <c r="L103" s="400"/>
      <c r="M103" s="400"/>
      <c r="N103" s="400"/>
      <c r="O103" s="400"/>
      <c r="P103" s="400"/>
      <c r="Q103" s="400"/>
      <c r="R103" s="400"/>
    </row>
    <row r="104" spans="2:18" ht="17.25" customHeight="1">
      <c r="B104" s="5"/>
      <c r="C104" s="111" t="s">
        <v>305</v>
      </c>
      <c r="D104" s="110" t="s">
        <v>282</v>
      </c>
      <c r="E104" s="400" t="s">
        <v>289</v>
      </c>
      <c r="F104" s="400"/>
      <c r="G104" s="400"/>
      <c r="H104" s="400"/>
      <c r="I104" s="400"/>
      <c r="J104" s="400"/>
      <c r="K104" s="400"/>
      <c r="L104" s="400"/>
      <c r="M104" s="400"/>
      <c r="N104" s="400"/>
      <c r="O104" s="400"/>
      <c r="P104" s="400"/>
      <c r="Q104" s="400"/>
      <c r="R104" s="400"/>
    </row>
    <row r="105" spans="2:18" ht="17.25" customHeight="1">
      <c r="B105" s="5"/>
      <c r="C105" s="111" t="s">
        <v>290</v>
      </c>
      <c r="D105" s="110" t="s">
        <v>282</v>
      </c>
      <c r="E105" s="400" t="s">
        <v>291</v>
      </c>
      <c r="F105" s="400"/>
      <c r="G105" s="400"/>
      <c r="H105" s="400"/>
      <c r="I105" s="400"/>
      <c r="J105" s="400"/>
      <c r="K105" s="400"/>
      <c r="L105" s="400"/>
      <c r="M105" s="400"/>
      <c r="N105" s="400"/>
      <c r="O105" s="400"/>
      <c r="P105" s="400"/>
      <c r="Q105" s="400"/>
      <c r="R105" s="400"/>
    </row>
    <row r="106" spans="2:18" ht="17.25" customHeight="1">
      <c r="B106" s="5"/>
      <c r="C106" s="111" t="s">
        <v>292</v>
      </c>
      <c r="D106" s="110" t="s">
        <v>282</v>
      </c>
      <c r="E106" s="400" t="s">
        <v>293</v>
      </c>
      <c r="F106" s="400"/>
      <c r="G106" s="400"/>
      <c r="H106" s="400"/>
      <c r="I106" s="400"/>
      <c r="J106" s="400"/>
      <c r="K106" s="400"/>
      <c r="L106" s="400"/>
      <c r="M106" s="400"/>
      <c r="N106" s="400"/>
      <c r="O106" s="400"/>
      <c r="P106" s="400"/>
      <c r="Q106" s="400"/>
      <c r="R106" s="400"/>
    </row>
    <row r="107" spans="2:18" ht="17.25" customHeight="1">
      <c r="B107" s="5"/>
      <c r="C107" s="111" t="s">
        <v>294</v>
      </c>
      <c r="D107" s="110" t="s">
        <v>282</v>
      </c>
      <c r="E107" s="400" t="s">
        <v>295</v>
      </c>
      <c r="F107" s="400"/>
      <c r="G107" s="400"/>
      <c r="H107" s="400"/>
      <c r="I107" s="400"/>
      <c r="J107" s="400"/>
      <c r="K107" s="400"/>
      <c r="L107" s="400"/>
      <c r="M107" s="400"/>
      <c r="N107" s="400"/>
      <c r="O107" s="400"/>
      <c r="P107" s="400"/>
      <c r="Q107" s="400"/>
      <c r="R107" s="400"/>
    </row>
    <row r="108" spans="2:18" ht="17.25" customHeight="1">
      <c r="B108" s="5"/>
      <c r="C108" s="111" t="s">
        <v>296</v>
      </c>
      <c r="D108" s="110" t="s">
        <v>282</v>
      </c>
      <c r="E108" s="400" t="s">
        <v>297</v>
      </c>
      <c r="F108" s="400"/>
      <c r="G108" s="400"/>
      <c r="H108" s="400"/>
      <c r="I108" s="400"/>
      <c r="J108" s="400"/>
      <c r="K108" s="400"/>
      <c r="L108" s="400"/>
      <c r="M108" s="400"/>
      <c r="N108" s="400"/>
      <c r="O108" s="400"/>
      <c r="P108" s="400"/>
      <c r="Q108" s="400"/>
      <c r="R108" s="400"/>
    </row>
    <row r="109" spans="2:18" ht="17.25" customHeight="1">
      <c r="B109" s="5"/>
      <c r="C109" s="113" t="s">
        <v>306</v>
      </c>
      <c r="D109" s="110" t="s">
        <v>282</v>
      </c>
      <c r="E109" s="400" t="s">
        <v>324</v>
      </c>
      <c r="F109" s="400"/>
      <c r="G109" s="400"/>
      <c r="H109" s="400"/>
      <c r="I109" s="400"/>
      <c r="J109" s="400"/>
      <c r="K109" s="400"/>
      <c r="L109" s="400"/>
      <c r="M109" s="400"/>
      <c r="N109" s="400"/>
      <c r="O109" s="400"/>
      <c r="P109" s="400"/>
      <c r="Q109" s="400"/>
      <c r="R109" s="400"/>
    </row>
    <row r="110" spans="2:18" ht="17.25" customHeight="1">
      <c r="B110" s="5"/>
      <c r="C110" s="113" t="s">
        <v>307</v>
      </c>
      <c r="D110" s="110" t="s">
        <v>282</v>
      </c>
      <c r="E110" s="400" t="s">
        <v>323</v>
      </c>
      <c r="F110" s="400"/>
      <c r="G110" s="400"/>
      <c r="H110" s="400"/>
      <c r="I110" s="400"/>
      <c r="J110" s="400"/>
      <c r="K110" s="400"/>
      <c r="L110" s="400"/>
      <c r="M110" s="400"/>
      <c r="N110" s="400"/>
      <c r="O110" s="400"/>
      <c r="P110" s="400"/>
      <c r="Q110" s="400"/>
      <c r="R110" s="400"/>
    </row>
    <row r="111" spans="2:18" ht="17.25" customHeight="1">
      <c r="B111" s="5"/>
      <c r="C111" s="111" t="s">
        <v>298</v>
      </c>
      <c r="D111" s="110" t="s">
        <v>282</v>
      </c>
      <c r="E111" s="400" t="s">
        <v>321</v>
      </c>
      <c r="F111" s="400"/>
      <c r="G111" s="400"/>
      <c r="H111" s="400"/>
      <c r="I111" s="400"/>
      <c r="J111" s="400"/>
      <c r="K111" s="400"/>
      <c r="L111" s="400"/>
      <c r="M111" s="400"/>
      <c r="N111" s="400"/>
      <c r="O111" s="400"/>
      <c r="P111" s="400"/>
      <c r="Q111" s="400"/>
      <c r="R111" s="400"/>
    </row>
    <row r="112" spans="2:18" ht="17.25" customHeight="1">
      <c r="B112" s="5"/>
      <c r="C112" s="111" t="s">
        <v>308</v>
      </c>
      <c r="D112" s="110" t="s">
        <v>282</v>
      </c>
      <c r="E112" s="400" t="s">
        <v>322</v>
      </c>
      <c r="F112" s="400"/>
      <c r="G112" s="400"/>
      <c r="H112" s="400"/>
      <c r="I112" s="400"/>
      <c r="J112" s="400"/>
      <c r="K112" s="400"/>
      <c r="L112" s="400"/>
      <c r="M112" s="400"/>
      <c r="N112" s="400"/>
      <c r="O112" s="400"/>
      <c r="P112" s="400"/>
      <c r="Q112" s="400"/>
      <c r="R112" s="400"/>
    </row>
    <row r="113" spans="1:38" ht="17.25" customHeight="1">
      <c r="B113" s="5"/>
      <c r="C113" s="111" t="s">
        <v>309</v>
      </c>
      <c r="D113" s="110" t="s">
        <v>282</v>
      </c>
      <c r="E113" s="400" t="s">
        <v>320</v>
      </c>
      <c r="F113" s="400"/>
      <c r="G113" s="400"/>
      <c r="H113" s="400"/>
      <c r="I113" s="400"/>
      <c r="J113" s="400"/>
      <c r="K113" s="400"/>
      <c r="L113" s="400"/>
      <c r="M113" s="400"/>
      <c r="N113" s="400"/>
      <c r="O113" s="400"/>
      <c r="P113" s="400"/>
      <c r="Q113" s="400"/>
      <c r="R113" s="400"/>
    </row>
    <row r="114" spans="1:38" ht="17.25" customHeight="1">
      <c r="B114" s="5"/>
      <c r="C114" s="112"/>
      <c r="D114" s="110"/>
      <c r="E114" s="410" t="s">
        <v>310</v>
      </c>
      <c r="F114" s="410"/>
      <c r="G114" s="410"/>
      <c r="H114" s="410"/>
      <c r="I114" s="410"/>
      <c r="J114" s="410"/>
      <c r="K114" s="410"/>
      <c r="L114" s="410"/>
      <c r="M114" s="410"/>
      <c r="N114" s="410"/>
      <c r="O114" s="410"/>
      <c r="P114" s="410"/>
      <c r="Q114" s="410"/>
      <c r="R114" s="410"/>
    </row>
    <row r="115" spans="1:38" ht="17.25" customHeight="1">
      <c r="B115" s="5"/>
      <c r="C115" s="111" t="s">
        <v>299</v>
      </c>
      <c r="D115" s="110" t="s">
        <v>282</v>
      </c>
      <c r="E115" s="400" t="s">
        <v>300</v>
      </c>
      <c r="F115" s="400"/>
      <c r="G115" s="400"/>
      <c r="H115" s="400"/>
      <c r="I115" s="400"/>
      <c r="J115" s="400"/>
      <c r="K115" s="400"/>
      <c r="L115" s="400"/>
      <c r="M115" s="400"/>
      <c r="N115" s="400"/>
      <c r="O115" s="400"/>
      <c r="P115" s="400"/>
      <c r="Q115" s="400"/>
      <c r="R115" s="400"/>
    </row>
    <row r="116" spans="1:38" ht="17.25" customHeight="1">
      <c r="B116" s="5"/>
      <c r="C116" s="111" t="s">
        <v>311</v>
      </c>
      <c r="D116" s="110" t="s">
        <v>282</v>
      </c>
      <c r="E116" s="400" t="s">
        <v>319</v>
      </c>
      <c r="F116" s="400"/>
      <c r="G116" s="400"/>
      <c r="H116" s="400"/>
      <c r="I116" s="400"/>
      <c r="J116" s="400"/>
      <c r="K116" s="400"/>
      <c r="L116" s="400"/>
      <c r="M116" s="400"/>
      <c r="N116" s="400"/>
      <c r="O116" s="400"/>
      <c r="P116" s="400"/>
      <c r="Q116" s="400"/>
      <c r="R116" s="400"/>
    </row>
    <row r="117" spans="1:38" ht="17.25" customHeight="1">
      <c r="B117" s="5"/>
      <c r="C117" s="111" t="s">
        <v>312</v>
      </c>
      <c r="D117" s="110" t="s">
        <v>282</v>
      </c>
      <c r="E117" s="400" t="s">
        <v>301</v>
      </c>
      <c r="F117" s="400"/>
      <c r="G117" s="400"/>
      <c r="H117" s="400"/>
      <c r="I117" s="400"/>
      <c r="J117" s="400"/>
      <c r="K117" s="400"/>
      <c r="L117" s="400"/>
      <c r="M117" s="400"/>
      <c r="N117" s="400"/>
      <c r="O117" s="400"/>
      <c r="P117" s="400"/>
      <c r="Q117" s="400"/>
      <c r="R117" s="400"/>
    </row>
    <row r="118" spans="1:38" ht="17.25" customHeight="1">
      <c r="B118" s="5"/>
      <c r="C118" s="111" t="s">
        <v>313</v>
      </c>
      <c r="D118" s="110" t="s">
        <v>282</v>
      </c>
      <c r="E118" s="400" t="s">
        <v>318</v>
      </c>
      <c r="F118" s="400"/>
      <c r="G118" s="400"/>
      <c r="H118" s="400"/>
      <c r="I118" s="400"/>
      <c r="J118" s="400"/>
      <c r="K118" s="400"/>
      <c r="L118" s="400"/>
      <c r="M118" s="400"/>
      <c r="N118" s="400"/>
      <c r="O118" s="400"/>
      <c r="P118" s="400"/>
      <c r="Q118" s="400"/>
      <c r="R118" s="400"/>
    </row>
    <row r="119" spans="1:38" ht="17.25" customHeight="1">
      <c r="B119" s="5"/>
      <c r="C119" s="111" t="s">
        <v>314</v>
      </c>
      <c r="D119" s="110" t="s">
        <v>282</v>
      </c>
      <c r="E119" s="400" t="s">
        <v>317</v>
      </c>
      <c r="F119" s="400"/>
      <c r="G119" s="400"/>
      <c r="H119" s="400"/>
      <c r="I119" s="400"/>
      <c r="J119" s="400"/>
      <c r="K119" s="400"/>
      <c r="L119" s="400"/>
      <c r="M119" s="400"/>
      <c r="N119" s="400"/>
      <c r="O119" s="400"/>
      <c r="P119" s="400"/>
      <c r="Q119" s="400"/>
      <c r="R119" s="400"/>
    </row>
    <row r="120" spans="1:38" ht="17.25" customHeight="1">
      <c r="B120" s="5"/>
      <c r="C120" s="111" t="s">
        <v>315</v>
      </c>
      <c r="D120" s="110" t="s">
        <v>282</v>
      </c>
      <c r="E120" s="400" t="s">
        <v>316</v>
      </c>
      <c r="F120" s="400"/>
      <c r="G120" s="400"/>
      <c r="H120" s="400"/>
      <c r="I120" s="400"/>
      <c r="J120" s="400"/>
      <c r="K120" s="400"/>
      <c r="L120" s="400"/>
      <c r="M120" s="400"/>
      <c r="N120" s="400"/>
      <c r="O120" s="400"/>
      <c r="P120" s="400"/>
      <c r="Q120" s="400"/>
      <c r="R120" s="400"/>
    </row>
    <row r="121" spans="1:38" ht="15" customHeight="1">
      <c r="B121" s="5"/>
      <c r="C121" s="109"/>
      <c r="D121" s="110"/>
      <c r="E121" s="109"/>
      <c r="F121" s="109"/>
      <c r="G121" s="109"/>
      <c r="H121" s="109"/>
      <c r="I121" s="109"/>
      <c r="J121" s="109"/>
      <c r="K121" s="109"/>
      <c r="L121" s="109"/>
      <c r="M121" s="109"/>
      <c r="N121" s="109"/>
      <c r="O121" s="109"/>
      <c r="P121" s="109"/>
      <c r="Q121" s="109"/>
      <c r="R121" s="109"/>
      <c r="X121" s="97"/>
      <c r="Y121" s="97"/>
      <c r="Z121" s="97"/>
      <c r="AA121" s="97"/>
      <c r="AB121" s="97"/>
      <c r="AC121" s="97"/>
      <c r="AD121" s="97"/>
      <c r="AE121" s="97"/>
      <c r="AF121" s="97"/>
      <c r="AG121" s="97"/>
      <c r="AH121" s="97"/>
      <c r="AI121" s="97"/>
      <c r="AJ121" s="97"/>
      <c r="AK121" s="97"/>
      <c r="AL121" s="97"/>
    </row>
    <row r="122" spans="1:38" ht="26.25" customHeight="1">
      <c r="A122" s="394" t="s">
        <v>22</v>
      </c>
      <c r="B122" s="394"/>
      <c r="C122" s="394"/>
      <c r="D122" s="394"/>
      <c r="E122" s="394"/>
      <c r="F122" s="394"/>
      <c r="G122" s="394"/>
      <c r="H122" s="394"/>
      <c r="I122" s="394"/>
      <c r="J122" s="394"/>
      <c r="K122" s="394"/>
      <c r="L122" s="394"/>
      <c r="M122" s="394"/>
      <c r="N122" s="394"/>
      <c r="O122" s="394"/>
      <c r="P122" s="394"/>
      <c r="Q122" s="394"/>
      <c r="R122" s="394"/>
      <c r="S122" s="394"/>
      <c r="T122" s="394"/>
      <c r="U122" s="394"/>
    </row>
    <row r="130" spans="2:11" ht="26.25" customHeight="1">
      <c r="B130" s="413" t="s">
        <v>330</v>
      </c>
      <c r="C130" s="413"/>
      <c r="D130" s="413"/>
      <c r="E130" s="413"/>
      <c r="F130" s="401" t="s">
        <v>24</v>
      </c>
    </row>
    <row r="131" spans="2:11" ht="26.25" customHeight="1">
      <c r="B131" s="413"/>
      <c r="C131" s="413"/>
      <c r="D131" s="413"/>
      <c r="E131" s="413"/>
      <c r="F131" s="401"/>
      <c r="G131" s="7"/>
      <c r="H131" s="7"/>
      <c r="I131" s="7"/>
      <c r="J131" s="7"/>
      <c r="K131" s="7"/>
    </row>
    <row r="133" spans="2:11" ht="26.25" customHeight="1">
      <c r="B133" s="8"/>
    </row>
    <row r="134" spans="2:11" ht="26.25" customHeight="1">
      <c r="B134" s="8"/>
    </row>
    <row r="137" spans="2:11" ht="26.25" customHeight="1">
      <c r="B137" s="405" t="s">
        <v>329</v>
      </c>
      <c r="C137" s="405"/>
      <c r="D137" s="405"/>
      <c r="E137" s="405"/>
      <c r="F137" s="405"/>
      <c r="G137" s="413" t="s">
        <v>25</v>
      </c>
    </row>
    <row r="138" spans="2:11" ht="26.25" customHeight="1">
      <c r="B138" s="405"/>
      <c r="C138" s="405"/>
      <c r="D138" s="405"/>
      <c r="E138" s="405"/>
      <c r="F138" s="405"/>
      <c r="G138" s="413"/>
    </row>
    <row r="162" spans="5:17" ht="26.25" customHeight="1">
      <c r="E162" s="401" t="s">
        <v>26</v>
      </c>
      <c r="F162" s="401"/>
      <c r="G162" s="401"/>
      <c r="H162" s="401"/>
      <c r="I162" s="401"/>
      <c r="J162" s="401"/>
      <c r="K162" s="401"/>
      <c r="L162" s="401"/>
      <c r="M162" s="401"/>
      <c r="N162" s="401"/>
      <c r="O162" s="401"/>
      <c r="P162" s="401"/>
      <c r="Q162" s="401"/>
    </row>
    <row r="177" spans="1:21" ht="26.25" customHeight="1">
      <c r="E177" s="401" t="s">
        <v>27</v>
      </c>
      <c r="F177" s="401"/>
      <c r="G177" s="401"/>
      <c r="H177" s="401"/>
      <c r="I177" s="401"/>
      <c r="J177" s="401"/>
      <c r="K177" s="401"/>
      <c r="L177" s="401"/>
      <c r="M177" s="401"/>
      <c r="N177" s="401"/>
      <c r="O177" s="401"/>
      <c r="P177" s="401"/>
      <c r="Q177" s="401"/>
    </row>
    <row r="178" spans="1:21" ht="26.25" customHeight="1">
      <c r="A178" s="394" t="s">
        <v>138</v>
      </c>
      <c r="B178" s="394"/>
      <c r="C178" s="394"/>
      <c r="D178" s="394"/>
      <c r="E178" s="394"/>
      <c r="F178" s="394"/>
      <c r="G178" s="394"/>
      <c r="H178" s="394"/>
      <c r="I178" s="394"/>
      <c r="J178" s="394"/>
      <c r="K178" s="394"/>
      <c r="L178" s="394"/>
      <c r="M178" s="394"/>
      <c r="N178" s="394"/>
      <c r="O178" s="394"/>
      <c r="P178" s="394"/>
      <c r="Q178" s="394"/>
      <c r="R178" s="394"/>
      <c r="S178" s="394"/>
      <c r="T178" s="394"/>
      <c r="U178" s="394"/>
    </row>
    <row r="179" spans="1:21" ht="26.25" customHeight="1">
      <c r="B179" s="395" t="s">
        <v>139</v>
      </c>
      <c r="C179" s="395"/>
      <c r="D179" s="395"/>
      <c r="E179" s="395"/>
      <c r="F179" s="395"/>
      <c r="G179" s="395"/>
      <c r="H179" s="395"/>
      <c r="I179" s="395"/>
      <c r="J179" s="395"/>
      <c r="K179" s="395"/>
      <c r="L179" s="395"/>
      <c r="M179" s="395"/>
      <c r="N179" s="395"/>
      <c r="O179" s="395"/>
      <c r="P179" s="395"/>
      <c r="Q179" s="395"/>
      <c r="R179" s="395"/>
      <c r="S179" s="395"/>
      <c r="T179" s="395"/>
      <c r="U179" s="395"/>
    </row>
    <row r="180" spans="1:21" ht="26.25" customHeight="1">
      <c r="B180" s="395"/>
      <c r="C180" s="395"/>
      <c r="D180" s="395"/>
      <c r="E180" s="395"/>
      <c r="F180" s="395"/>
      <c r="G180" s="395"/>
      <c r="H180" s="395"/>
      <c r="I180" s="395"/>
      <c r="J180" s="395"/>
      <c r="K180" s="395"/>
      <c r="L180" s="395"/>
      <c r="M180" s="395"/>
      <c r="N180" s="395"/>
      <c r="O180" s="395"/>
      <c r="P180" s="395"/>
      <c r="Q180" s="395"/>
      <c r="R180" s="395"/>
      <c r="S180" s="395"/>
      <c r="T180" s="395"/>
      <c r="U180" s="395"/>
    </row>
    <row r="181" spans="1:21" ht="26.25" customHeight="1">
      <c r="B181" s="406" t="s">
        <v>262</v>
      </c>
      <c r="C181" s="395"/>
      <c r="D181" s="395"/>
      <c r="E181" s="395"/>
      <c r="F181" s="395"/>
      <c r="G181" s="395"/>
      <c r="H181" s="395"/>
      <c r="I181" s="395"/>
      <c r="J181" s="395"/>
      <c r="K181" s="395"/>
      <c r="L181" s="395"/>
      <c r="M181" s="395"/>
      <c r="N181" s="395"/>
      <c r="O181" s="395"/>
      <c r="P181" s="395"/>
      <c r="Q181" s="395"/>
      <c r="R181" s="395"/>
      <c r="S181" s="395"/>
      <c r="T181" s="395"/>
    </row>
    <row r="182" spans="1:21" ht="26.25" customHeight="1">
      <c r="B182" s="395"/>
      <c r="C182" s="395"/>
      <c r="D182" s="395"/>
      <c r="E182" s="395"/>
      <c r="F182" s="395"/>
      <c r="G182" s="395"/>
      <c r="H182" s="395"/>
      <c r="I182" s="395"/>
      <c r="J182" s="395"/>
      <c r="K182" s="395"/>
      <c r="L182" s="395"/>
      <c r="M182" s="395"/>
      <c r="N182" s="395"/>
      <c r="O182" s="395"/>
      <c r="P182" s="395"/>
      <c r="Q182" s="395"/>
      <c r="R182" s="395"/>
      <c r="S182" s="395"/>
      <c r="T182" s="395"/>
    </row>
    <row r="183" spans="1:21" ht="26.25" customHeight="1">
      <c r="B183" s="395"/>
      <c r="C183" s="395"/>
      <c r="D183" s="395"/>
      <c r="E183" s="395"/>
      <c r="F183" s="395"/>
      <c r="G183" s="395"/>
      <c r="H183" s="395"/>
      <c r="I183" s="395"/>
      <c r="J183" s="395"/>
      <c r="K183" s="395"/>
      <c r="L183" s="395"/>
      <c r="M183" s="395"/>
      <c r="N183" s="395"/>
      <c r="O183" s="395"/>
      <c r="P183" s="395"/>
      <c r="Q183" s="395"/>
      <c r="R183" s="395"/>
      <c r="S183" s="395"/>
      <c r="T183" s="395"/>
    </row>
    <row r="184" spans="1:21" ht="26.25" customHeight="1">
      <c r="B184" s="395"/>
      <c r="C184" s="395"/>
      <c r="D184" s="395"/>
      <c r="E184" s="395"/>
      <c r="F184" s="395"/>
      <c r="G184" s="395"/>
      <c r="H184" s="395"/>
      <c r="I184" s="395"/>
      <c r="J184" s="395"/>
      <c r="K184" s="395"/>
      <c r="L184" s="395"/>
      <c r="M184" s="395"/>
      <c r="N184" s="395"/>
      <c r="O184" s="395"/>
      <c r="P184" s="395"/>
      <c r="Q184" s="395"/>
      <c r="R184" s="395"/>
      <c r="S184" s="395"/>
      <c r="T184" s="395"/>
    </row>
    <row r="185" spans="1:21" ht="26.25" customHeight="1">
      <c r="B185" s="53"/>
      <c r="C185" s="53"/>
      <c r="D185" s="53"/>
      <c r="E185" s="53"/>
      <c r="F185" s="53"/>
      <c r="G185" s="53"/>
      <c r="H185" s="53"/>
      <c r="I185" s="53"/>
      <c r="J185" s="53"/>
      <c r="K185" s="53"/>
      <c r="L185" s="53"/>
      <c r="M185" s="53"/>
      <c r="N185" s="53"/>
      <c r="O185" s="53"/>
      <c r="P185" s="53"/>
      <c r="Q185" s="53"/>
      <c r="R185" s="53"/>
      <c r="S185" s="53"/>
    </row>
    <row r="204" spans="5:17" ht="26.25" customHeight="1">
      <c r="E204" s="8"/>
      <c r="F204" s="8"/>
      <c r="G204" s="8"/>
      <c r="H204" s="8"/>
      <c r="I204" s="8"/>
      <c r="J204" s="8"/>
      <c r="K204" s="8"/>
      <c r="L204" s="8"/>
      <c r="M204" s="8"/>
      <c r="N204" s="8"/>
      <c r="O204" s="8"/>
      <c r="P204" s="8"/>
      <c r="Q204" s="8"/>
    </row>
    <row r="205" spans="5:17" ht="26.25" customHeight="1">
      <c r="E205" s="401" t="s">
        <v>140</v>
      </c>
      <c r="F205" s="401"/>
      <c r="G205" s="401"/>
      <c r="H205" s="401"/>
      <c r="I205" s="401"/>
      <c r="J205" s="401"/>
      <c r="K205" s="401"/>
      <c r="L205" s="401"/>
      <c r="M205" s="401"/>
      <c r="N205" s="401"/>
      <c r="O205" s="401"/>
      <c r="P205" s="401"/>
      <c r="Q205" s="401"/>
    </row>
  </sheetData>
  <mergeCells count="57">
    <mergeCell ref="E177:Q177"/>
    <mergeCell ref="G137:G138"/>
    <mergeCell ref="B130:E131"/>
    <mergeCell ref="E119:R119"/>
    <mergeCell ref="F130:F131"/>
    <mergeCell ref="T89:U90"/>
    <mergeCell ref="T92:U96"/>
    <mergeCell ref="E162:Q162"/>
    <mergeCell ref="B137:F138"/>
    <mergeCell ref="E109:R109"/>
    <mergeCell ref="E110:R110"/>
    <mergeCell ref="E111:R111"/>
    <mergeCell ref="E112:R112"/>
    <mergeCell ref="E118:R118"/>
    <mergeCell ref="E107:R107"/>
    <mergeCell ref="E115:R115"/>
    <mergeCell ref="E116:R116"/>
    <mergeCell ref="E117:R117"/>
    <mergeCell ref="J11:L13"/>
    <mergeCell ref="B15:M21"/>
    <mergeCell ref="A30:I30"/>
    <mergeCell ref="E108:R108"/>
    <mergeCell ref="C97:D97"/>
    <mergeCell ref="C73:O73"/>
    <mergeCell ref="E102:R102"/>
    <mergeCell ref="E205:Q205"/>
    <mergeCell ref="D53:J53"/>
    <mergeCell ref="D72:M72"/>
    <mergeCell ref="B86:R87"/>
    <mergeCell ref="B88:D88"/>
    <mergeCell ref="B91:D91"/>
    <mergeCell ref="C54:O54"/>
    <mergeCell ref="B57:G57"/>
    <mergeCell ref="E113:R113"/>
    <mergeCell ref="E114:R114"/>
    <mergeCell ref="B181:T184"/>
    <mergeCell ref="E103:R103"/>
    <mergeCell ref="E104:R104"/>
    <mergeCell ref="E105:R105"/>
    <mergeCell ref="E106:R106"/>
    <mergeCell ref="E98:R98"/>
    <mergeCell ref="A178:U178"/>
    <mergeCell ref="B179:U180"/>
    <mergeCell ref="B31:S38"/>
    <mergeCell ref="B23:T27"/>
    <mergeCell ref="A1:U2"/>
    <mergeCell ref="A4:U4"/>
    <mergeCell ref="A29:U29"/>
    <mergeCell ref="A85:U85"/>
    <mergeCell ref="A122:U122"/>
    <mergeCell ref="A40:D40"/>
    <mergeCell ref="B41:G41"/>
    <mergeCell ref="B6:L9"/>
    <mergeCell ref="E99:R99"/>
    <mergeCell ref="E100:R100"/>
    <mergeCell ref="E101:R101"/>
    <mergeCell ref="E120:R120"/>
  </mergeCells>
  <phoneticPr fontId="3"/>
  <pageMargins left="0.39370078740157483" right="0.23622047244094491" top="0.74803149606299213" bottom="0.74803149606299213" header="0.31496062992125984" footer="0.31496062992125984"/>
  <pageSetup paperSize="9" fitToHeight="0" orientation="portrait" useFirstPageNumber="1" r:id="rId1"/>
  <headerFooter>
    <oddFooter>&amp;P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8E6A-1D68-4509-BC5E-BD8D68449CF8}">
  <sheetPr>
    <pageSetUpPr fitToPage="1"/>
  </sheetPr>
  <dimension ref="A1:AL304"/>
  <sheetViews>
    <sheetView zoomScaleNormal="100" zoomScaleSheetLayoutView="100" workbookViewId="0">
      <pane ySplit="4" topLeftCell="A5" activePane="bottomLeft" state="frozen"/>
      <selection sqref="A1:B1"/>
      <selection pane="bottomLeft" sqref="A1:B1"/>
    </sheetView>
  </sheetViews>
  <sheetFormatPr defaultColWidth="4.375" defaultRowHeight="26.25" customHeight="1"/>
  <cols>
    <col min="1" max="1" width="6.25" style="90" customWidth="1"/>
    <col min="2" max="2" width="13.25" style="181" customWidth="1"/>
    <col min="3" max="3" width="5.625" style="90" customWidth="1"/>
    <col min="4" max="15" width="5.625" style="89" customWidth="1"/>
    <col min="16" max="17" width="8.375" style="89" customWidth="1"/>
    <col min="18" max="18" width="7.5" style="89" customWidth="1"/>
    <col min="19" max="19" width="6.25" style="89" customWidth="1"/>
    <col min="20" max="21" width="6.25" style="90" customWidth="1"/>
    <col min="22" max="22" width="5" style="90" customWidth="1"/>
    <col min="23" max="23" width="5.625" style="90" customWidth="1"/>
    <col min="24" max="24" width="6.625" style="90" customWidth="1"/>
    <col min="25" max="26" width="5" style="151" customWidth="1"/>
    <col min="27" max="27" width="5" style="91" customWidth="1"/>
    <col min="28" max="28" width="10" style="88" customWidth="1"/>
    <col min="29" max="29" width="7.5" style="88" customWidth="1"/>
    <col min="30" max="30" width="6.25" style="88" customWidth="1"/>
    <col min="31" max="31" width="6.25" style="90" customWidth="1"/>
    <col min="32" max="32" width="11.25" style="157" customWidth="1"/>
    <col min="33" max="33" width="6.25" style="89" customWidth="1"/>
    <col min="34" max="35" width="6.25" style="88" customWidth="1"/>
    <col min="36" max="36" width="7.5" style="88" customWidth="1"/>
    <col min="37" max="37" width="15" style="92" customWidth="1"/>
    <col min="38" max="38" width="16.875" style="92" customWidth="1"/>
    <col min="39" max="16384" width="4.375" style="87"/>
  </cols>
  <sheetData>
    <row r="1" spans="1:38" s="6" customFormat="1" ht="37.5" customHeight="1">
      <c r="A1" s="450" t="s">
        <v>124</v>
      </c>
      <c r="B1" s="450"/>
      <c r="C1" s="465" t="s">
        <v>85</v>
      </c>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row>
    <row r="2" spans="1:38" s="6" customFormat="1" ht="26.25" customHeight="1">
      <c r="A2" s="462" t="s">
        <v>23</v>
      </c>
      <c r="B2" s="453" t="s">
        <v>34</v>
      </c>
      <c r="C2" s="454"/>
      <c r="D2" s="454"/>
      <c r="E2" s="454"/>
      <c r="F2" s="454"/>
      <c r="G2" s="454"/>
      <c r="H2" s="454"/>
      <c r="I2" s="454"/>
      <c r="J2" s="454"/>
      <c r="K2" s="454"/>
      <c r="L2" s="454"/>
      <c r="M2" s="454"/>
      <c r="N2" s="454"/>
      <c r="O2" s="454"/>
      <c r="P2" s="454"/>
      <c r="Q2" s="454"/>
      <c r="R2" s="455"/>
      <c r="S2" s="101" t="s">
        <v>35</v>
      </c>
      <c r="T2" s="453" t="s">
        <v>36</v>
      </c>
      <c r="U2" s="454"/>
      <c r="V2" s="454"/>
      <c r="W2" s="454"/>
      <c r="X2" s="454"/>
      <c r="Y2" s="419" t="s">
        <v>61</v>
      </c>
      <c r="Z2" s="420"/>
      <c r="AA2" s="421"/>
      <c r="AB2" s="444" t="s">
        <v>64</v>
      </c>
      <c r="AC2" s="447" t="s">
        <v>65</v>
      </c>
      <c r="AD2" s="447" t="s">
        <v>93</v>
      </c>
      <c r="AE2" s="447" t="s">
        <v>94</v>
      </c>
      <c r="AF2" s="429" t="s">
        <v>209</v>
      </c>
      <c r="AG2" s="435" t="s">
        <v>141</v>
      </c>
      <c r="AH2" s="438" t="s">
        <v>269</v>
      </c>
      <c r="AI2" s="438" t="s">
        <v>270</v>
      </c>
      <c r="AJ2" s="441" t="s">
        <v>142</v>
      </c>
      <c r="AK2" s="432" t="s">
        <v>84</v>
      </c>
      <c r="AL2" s="426" t="s">
        <v>79</v>
      </c>
    </row>
    <row r="3" spans="1:38" s="6" customFormat="1" ht="26.25" customHeight="1">
      <c r="A3" s="463"/>
      <c r="B3" s="456" t="s">
        <v>37</v>
      </c>
      <c r="C3" s="458" t="s">
        <v>38</v>
      </c>
      <c r="D3" s="460" t="s">
        <v>100</v>
      </c>
      <c r="E3" s="417" t="s">
        <v>101</v>
      </c>
      <c r="F3" s="414" t="s">
        <v>355</v>
      </c>
      <c r="G3" s="415"/>
      <c r="H3" s="415"/>
      <c r="I3" s="415"/>
      <c r="J3" s="415"/>
      <c r="K3" s="416"/>
      <c r="L3" s="414" t="s">
        <v>356</v>
      </c>
      <c r="M3" s="415"/>
      <c r="N3" s="415"/>
      <c r="O3" s="416"/>
      <c r="P3" s="424" t="s">
        <v>268</v>
      </c>
      <c r="Q3" s="424" t="s">
        <v>391</v>
      </c>
      <c r="R3" s="424" t="s">
        <v>41</v>
      </c>
      <c r="S3" s="451" t="s">
        <v>95</v>
      </c>
      <c r="T3" s="417" t="s">
        <v>96</v>
      </c>
      <c r="U3" s="417" t="s">
        <v>97</v>
      </c>
      <c r="V3" s="417" t="s">
        <v>45</v>
      </c>
      <c r="W3" s="417" t="s">
        <v>46</v>
      </c>
      <c r="X3" s="417" t="s">
        <v>98</v>
      </c>
      <c r="Y3" s="422" t="s">
        <v>62</v>
      </c>
      <c r="Z3" s="422" t="s">
        <v>63</v>
      </c>
      <c r="AA3" s="422" t="s">
        <v>99</v>
      </c>
      <c r="AB3" s="445"/>
      <c r="AC3" s="448"/>
      <c r="AD3" s="448"/>
      <c r="AE3" s="448"/>
      <c r="AF3" s="430"/>
      <c r="AG3" s="436"/>
      <c r="AH3" s="439"/>
      <c r="AI3" s="439"/>
      <c r="AJ3" s="442"/>
      <c r="AK3" s="433"/>
      <c r="AL3" s="427"/>
    </row>
    <row r="4" spans="1:38" s="6" customFormat="1" ht="26.25" customHeight="1">
      <c r="A4" s="464"/>
      <c r="B4" s="457"/>
      <c r="C4" s="459"/>
      <c r="D4" s="461"/>
      <c r="E4" s="418"/>
      <c r="F4" s="102" t="s">
        <v>47</v>
      </c>
      <c r="G4" s="103" t="s">
        <v>48</v>
      </c>
      <c r="H4" s="103" t="s">
        <v>49</v>
      </c>
      <c r="I4" s="103" t="s">
        <v>50</v>
      </c>
      <c r="J4" s="103" t="s">
        <v>51</v>
      </c>
      <c r="K4" s="103" t="s">
        <v>52</v>
      </c>
      <c r="L4" s="104" t="s">
        <v>53</v>
      </c>
      <c r="M4" s="104" t="s">
        <v>54</v>
      </c>
      <c r="N4" s="104" t="s">
        <v>55</v>
      </c>
      <c r="O4" s="104" t="s">
        <v>56</v>
      </c>
      <c r="P4" s="425"/>
      <c r="Q4" s="425"/>
      <c r="R4" s="425"/>
      <c r="S4" s="452"/>
      <c r="T4" s="418"/>
      <c r="U4" s="418"/>
      <c r="V4" s="418"/>
      <c r="W4" s="418"/>
      <c r="X4" s="418"/>
      <c r="Y4" s="423"/>
      <c r="Z4" s="423"/>
      <c r="AA4" s="423"/>
      <c r="AB4" s="446"/>
      <c r="AC4" s="449"/>
      <c r="AD4" s="449"/>
      <c r="AE4" s="449"/>
      <c r="AF4" s="431"/>
      <c r="AG4" s="437"/>
      <c r="AH4" s="440"/>
      <c r="AI4" s="440"/>
      <c r="AJ4" s="443"/>
      <c r="AK4" s="434"/>
      <c r="AL4" s="428"/>
    </row>
    <row r="5" spans="1:38" ht="26.25" customHeight="1">
      <c r="A5" s="90" t="str">
        <f>データ入力!AI64</f>
        <v/>
      </c>
      <c r="B5" s="180" t="str">
        <f>データ入力!AJ64</f>
        <v/>
      </c>
      <c r="C5" s="93" t="str">
        <f>データ入力!AK64</f>
        <v/>
      </c>
      <c r="D5" s="95">
        <f>データ入力!E64</f>
        <v>0</v>
      </c>
      <c r="E5" s="95" t="str">
        <f>データ入力!G64</f>
        <v/>
      </c>
      <c r="F5" s="95">
        <f>データ入力!H64</f>
        <v>0</v>
      </c>
      <c r="G5" s="95">
        <f>データ入力!I64</f>
        <v>0</v>
      </c>
      <c r="H5" s="95">
        <f>データ入力!J64</f>
        <v>0</v>
      </c>
      <c r="I5" s="95">
        <f>データ入力!K64</f>
        <v>0</v>
      </c>
      <c r="J5" s="95">
        <f>データ入力!L64</f>
        <v>0</v>
      </c>
      <c r="K5" s="95">
        <f>データ入力!M64</f>
        <v>0</v>
      </c>
      <c r="L5" s="95">
        <f>データ入力!N64</f>
        <v>0</v>
      </c>
      <c r="M5" s="95">
        <f>データ入力!O64</f>
        <v>0</v>
      </c>
      <c r="N5" s="95">
        <f>データ入力!P64</f>
        <v>0</v>
      </c>
      <c r="O5" s="95">
        <f>データ入力!Q64</f>
        <v>0</v>
      </c>
      <c r="P5" s="95">
        <f>データ入力!R64</f>
        <v>0</v>
      </c>
      <c r="Q5" s="95" t="str">
        <f>データ入力!S64</f>
        <v/>
      </c>
      <c r="R5" s="95">
        <f>データ入力!T64</f>
        <v>0</v>
      </c>
      <c r="S5" s="95">
        <f>データ入力!U64</f>
        <v>0</v>
      </c>
      <c r="T5" s="93" t="str">
        <f>データ入力!V64</f>
        <v/>
      </c>
      <c r="U5" s="93" t="str">
        <f>データ入力!W64</f>
        <v/>
      </c>
      <c r="V5" s="93" t="str">
        <f>データ入力!X64</f>
        <v/>
      </c>
      <c r="W5" s="93" t="str">
        <f>データ入力!Y64</f>
        <v/>
      </c>
      <c r="X5" s="93" t="str">
        <f>データ入力!Z64</f>
        <v/>
      </c>
      <c r="Y5" s="95" t="str">
        <f>データ入力!AA64</f>
        <v/>
      </c>
      <c r="Z5" s="95" t="str">
        <f>データ入力!AB64</f>
        <v/>
      </c>
      <c r="AA5" s="95" t="str">
        <f>データ入力!AC64</f>
        <v/>
      </c>
      <c r="AB5" s="94" t="str">
        <f>データ入力!AL64</f>
        <v/>
      </c>
      <c r="AC5" s="94" t="str">
        <f>データ入力!AM64</f>
        <v/>
      </c>
      <c r="AD5" s="94" t="str">
        <f>データ入力!AN64</f>
        <v/>
      </c>
      <c r="AE5" s="94" t="str">
        <f>データ入力!AO64</f>
        <v/>
      </c>
      <c r="AF5" s="241" t="str">
        <f>データ入力!AP64</f>
        <v/>
      </c>
      <c r="AG5" s="94" t="str">
        <f>データ入力!AQ64</f>
        <v/>
      </c>
      <c r="AH5" s="94" t="str">
        <f>データ入力!AR64</f>
        <v/>
      </c>
      <c r="AI5" s="94" t="str">
        <f>データ入力!AS64</f>
        <v/>
      </c>
      <c r="AJ5" s="94" t="str">
        <f>データ入力!AT64</f>
        <v/>
      </c>
      <c r="AK5" s="94" t="str">
        <f>データ入力!AU64</f>
        <v/>
      </c>
      <c r="AL5" s="94" t="str">
        <f>データ入力!AV64</f>
        <v/>
      </c>
    </row>
    <row r="6" spans="1:38" ht="26.25" customHeight="1">
      <c r="A6" s="90" t="str">
        <f>データ入力!AI65</f>
        <v/>
      </c>
      <c r="B6" s="180" t="str">
        <f>データ入力!AJ65</f>
        <v/>
      </c>
      <c r="C6" s="93" t="str">
        <f>データ入力!AK65</f>
        <v/>
      </c>
      <c r="D6" s="95">
        <f>データ入力!E65</f>
        <v>0</v>
      </c>
      <c r="E6" s="95" t="str">
        <f>データ入力!G65</f>
        <v/>
      </c>
      <c r="F6" s="95">
        <f>データ入力!H65</f>
        <v>0</v>
      </c>
      <c r="G6" s="95">
        <f>データ入力!I65</f>
        <v>0</v>
      </c>
      <c r="H6" s="95">
        <f>データ入力!J65</f>
        <v>0</v>
      </c>
      <c r="I6" s="95">
        <f>データ入力!K65</f>
        <v>0</v>
      </c>
      <c r="J6" s="95">
        <f>データ入力!L65</f>
        <v>0</v>
      </c>
      <c r="K6" s="95">
        <f>データ入力!M65</f>
        <v>0</v>
      </c>
      <c r="L6" s="95">
        <f>データ入力!N65</f>
        <v>0</v>
      </c>
      <c r="M6" s="95">
        <f>データ入力!O65</f>
        <v>0</v>
      </c>
      <c r="N6" s="95">
        <f>データ入力!P65</f>
        <v>0</v>
      </c>
      <c r="O6" s="95">
        <f>データ入力!Q65</f>
        <v>0</v>
      </c>
      <c r="P6" s="95">
        <f>データ入力!R65</f>
        <v>0</v>
      </c>
      <c r="Q6" s="95" t="str">
        <f>データ入力!S65</f>
        <v/>
      </c>
      <c r="R6" s="95">
        <f>データ入力!T65</f>
        <v>0</v>
      </c>
      <c r="S6" s="95">
        <f>データ入力!U65</f>
        <v>0</v>
      </c>
      <c r="T6" s="93" t="str">
        <f>データ入力!V65</f>
        <v/>
      </c>
      <c r="U6" s="93" t="str">
        <f>データ入力!W65</f>
        <v/>
      </c>
      <c r="V6" s="93" t="str">
        <f>データ入力!X65</f>
        <v/>
      </c>
      <c r="W6" s="93" t="str">
        <f>データ入力!Y65</f>
        <v/>
      </c>
      <c r="X6" s="93" t="str">
        <f>データ入力!Z65</f>
        <v/>
      </c>
      <c r="Y6" s="95" t="str">
        <f>データ入力!AA65</f>
        <v/>
      </c>
      <c r="Z6" s="95" t="str">
        <f>データ入力!AB65</f>
        <v/>
      </c>
      <c r="AA6" s="95" t="str">
        <f>データ入力!AC65</f>
        <v/>
      </c>
      <c r="AB6" s="94" t="str">
        <f>データ入力!AL65</f>
        <v/>
      </c>
      <c r="AC6" s="94" t="str">
        <f>データ入力!AM65</f>
        <v/>
      </c>
      <c r="AD6" s="94" t="str">
        <f>データ入力!AN65</f>
        <v/>
      </c>
      <c r="AE6" s="94" t="str">
        <f>データ入力!AO65</f>
        <v/>
      </c>
      <c r="AF6" s="241" t="str">
        <f>データ入力!AP65</f>
        <v/>
      </c>
      <c r="AG6" s="94" t="str">
        <f>データ入力!AQ65</f>
        <v/>
      </c>
      <c r="AH6" s="94" t="str">
        <f>データ入力!AR65</f>
        <v/>
      </c>
      <c r="AI6" s="94" t="str">
        <f>データ入力!AS65</f>
        <v/>
      </c>
      <c r="AJ6" s="94" t="str">
        <f>データ入力!AT65</f>
        <v/>
      </c>
      <c r="AK6" s="94" t="str">
        <f>データ入力!AU65</f>
        <v/>
      </c>
      <c r="AL6" s="94" t="str">
        <f>データ入力!AV65</f>
        <v/>
      </c>
    </row>
    <row r="7" spans="1:38" ht="26.25" customHeight="1">
      <c r="A7" s="90" t="str">
        <f>データ入力!AI66</f>
        <v/>
      </c>
      <c r="B7" s="180" t="str">
        <f>データ入力!AJ66</f>
        <v/>
      </c>
      <c r="C7" s="93" t="str">
        <f>データ入力!AK66</f>
        <v/>
      </c>
      <c r="D7" s="95">
        <f>データ入力!E66</f>
        <v>0</v>
      </c>
      <c r="E7" s="95" t="str">
        <f>データ入力!G66</f>
        <v/>
      </c>
      <c r="F7" s="95">
        <f>データ入力!H66</f>
        <v>0</v>
      </c>
      <c r="G7" s="95">
        <f>データ入力!I66</f>
        <v>0</v>
      </c>
      <c r="H7" s="95">
        <f>データ入力!J66</f>
        <v>0</v>
      </c>
      <c r="I7" s="95">
        <f>データ入力!K66</f>
        <v>0</v>
      </c>
      <c r="J7" s="95">
        <f>データ入力!L66</f>
        <v>0</v>
      </c>
      <c r="K7" s="95">
        <f>データ入力!M66</f>
        <v>0</v>
      </c>
      <c r="L7" s="95">
        <f>データ入力!N66</f>
        <v>0</v>
      </c>
      <c r="M7" s="95">
        <f>データ入力!O66</f>
        <v>0</v>
      </c>
      <c r="N7" s="95">
        <f>データ入力!P66</f>
        <v>0</v>
      </c>
      <c r="O7" s="95">
        <f>データ入力!Q66</f>
        <v>0</v>
      </c>
      <c r="P7" s="95">
        <f>データ入力!R66</f>
        <v>0</v>
      </c>
      <c r="Q7" s="95" t="str">
        <f>データ入力!S66</f>
        <v/>
      </c>
      <c r="R7" s="95">
        <f>データ入力!T66</f>
        <v>0</v>
      </c>
      <c r="S7" s="95">
        <f>データ入力!U66</f>
        <v>0</v>
      </c>
      <c r="T7" s="93" t="str">
        <f>データ入力!V66</f>
        <v/>
      </c>
      <c r="U7" s="93" t="str">
        <f>データ入力!W66</f>
        <v/>
      </c>
      <c r="V7" s="93" t="str">
        <f>データ入力!X66</f>
        <v/>
      </c>
      <c r="W7" s="93" t="str">
        <f>データ入力!Y66</f>
        <v/>
      </c>
      <c r="X7" s="93" t="str">
        <f>データ入力!Z66</f>
        <v/>
      </c>
      <c r="Y7" s="95" t="str">
        <f>データ入力!AA66</f>
        <v/>
      </c>
      <c r="Z7" s="95" t="str">
        <f>データ入力!AB66</f>
        <v/>
      </c>
      <c r="AA7" s="95" t="str">
        <f>データ入力!AC66</f>
        <v/>
      </c>
      <c r="AB7" s="94" t="str">
        <f>データ入力!AL66</f>
        <v/>
      </c>
      <c r="AC7" s="94" t="str">
        <f>データ入力!AM66</f>
        <v/>
      </c>
      <c r="AD7" s="94" t="str">
        <f>データ入力!AN66</f>
        <v/>
      </c>
      <c r="AE7" s="94" t="str">
        <f>データ入力!AO66</f>
        <v/>
      </c>
      <c r="AF7" s="241" t="str">
        <f>データ入力!AP66</f>
        <v/>
      </c>
      <c r="AG7" s="94" t="str">
        <f>データ入力!AQ66</f>
        <v/>
      </c>
      <c r="AH7" s="94" t="str">
        <f>データ入力!AR66</f>
        <v/>
      </c>
      <c r="AI7" s="94" t="str">
        <f>データ入力!AS66</f>
        <v/>
      </c>
      <c r="AJ7" s="94" t="str">
        <f>データ入力!AT66</f>
        <v/>
      </c>
      <c r="AK7" s="94" t="str">
        <f>データ入力!AU66</f>
        <v/>
      </c>
      <c r="AL7" s="94" t="str">
        <f>データ入力!AV66</f>
        <v/>
      </c>
    </row>
    <row r="8" spans="1:38" ht="26.25" customHeight="1">
      <c r="A8" s="90" t="str">
        <f>データ入力!AI67</f>
        <v/>
      </c>
      <c r="B8" s="180" t="str">
        <f>データ入力!AJ67</f>
        <v/>
      </c>
      <c r="C8" s="93" t="str">
        <f>データ入力!AK67</f>
        <v/>
      </c>
      <c r="D8" s="95">
        <f>データ入力!E67</f>
        <v>0</v>
      </c>
      <c r="E8" s="95" t="str">
        <f>データ入力!G67</f>
        <v/>
      </c>
      <c r="F8" s="95">
        <f>データ入力!H67</f>
        <v>0</v>
      </c>
      <c r="G8" s="95">
        <f>データ入力!I67</f>
        <v>0</v>
      </c>
      <c r="H8" s="95">
        <f>データ入力!J67</f>
        <v>0</v>
      </c>
      <c r="I8" s="95">
        <f>データ入力!K67</f>
        <v>0</v>
      </c>
      <c r="J8" s="95">
        <f>データ入力!L67</f>
        <v>0</v>
      </c>
      <c r="K8" s="95">
        <f>データ入力!M67</f>
        <v>0</v>
      </c>
      <c r="L8" s="95">
        <f>データ入力!N67</f>
        <v>0</v>
      </c>
      <c r="M8" s="95">
        <f>データ入力!O67</f>
        <v>0</v>
      </c>
      <c r="N8" s="95">
        <f>データ入力!P67</f>
        <v>0</v>
      </c>
      <c r="O8" s="95">
        <f>データ入力!Q67</f>
        <v>0</v>
      </c>
      <c r="P8" s="95">
        <f>データ入力!R67</f>
        <v>0</v>
      </c>
      <c r="Q8" s="95" t="str">
        <f>データ入力!S67</f>
        <v/>
      </c>
      <c r="R8" s="95">
        <f>データ入力!T67</f>
        <v>0</v>
      </c>
      <c r="S8" s="95">
        <f>データ入力!U67</f>
        <v>0</v>
      </c>
      <c r="T8" s="93" t="str">
        <f>データ入力!V67</f>
        <v/>
      </c>
      <c r="U8" s="93" t="str">
        <f>データ入力!W67</f>
        <v/>
      </c>
      <c r="V8" s="93" t="str">
        <f>データ入力!X67</f>
        <v/>
      </c>
      <c r="W8" s="93" t="str">
        <f>データ入力!Y67</f>
        <v/>
      </c>
      <c r="X8" s="93" t="str">
        <f>データ入力!Z67</f>
        <v/>
      </c>
      <c r="Y8" s="95" t="str">
        <f>データ入力!AA67</f>
        <v/>
      </c>
      <c r="Z8" s="95" t="str">
        <f>データ入力!AB67</f>
        <v/>
      </c>
      <c r="AA8" s="95" t="str">
        <f>データ入力!AC67</f>
        <v/>
      </c>
      <c r="AB8" s="94" t="str">
        <f>データ入力!AL67</f>
        <v/>
      </c>
      <c r="AC8" s="94" t="str">
        <f>データ入力!AM67</f>
        <v/>
      </c>
      <c r="AD8" s="94" t="str">
        <f>データ入力!AN67</f>
        <v/>
      </c>
      <c r="AE8" s="94" t="str">
        <f>データ入力!AO67</f>
        <v/>
      </c>
      <c r="AF8" s="241" t="str">
        <f>データ入力!AP67</f>
        <v/>
      </c>
      <c r="AG8" s="94" t="str">
        <f>データ入力!AQ67</f>
        <v/>
      </c>
      <c r="AH8" s="94" t="str">
        <f>データ入力!AR67</f>
        <v/>
      </c>
      <c r="AI8" s="94" t="str">
        <f>データ入力!AS67</f>
        <v/>
      </c>
      <c r="AJ8" s="94" t="str">
        <f>データ入力!AT67</f>
        <v/>
      </c>
      <c r="AK8" s="94" t="str">
        <f>データ入力!AU67</f>
        <v/>
      </c>
      <c r="AL8" s="94" t="str">
        <f>データ入力!AV67</f>
        <v/>
      </c>
    </row>
    <row r="9" spans="1:38" ht="26.25" customHeight="1">
      <c r="A9" s="90" t="str">
        <f>データ入力!AI68</f>
        <v/>
      </c>
      <c r="B9" s="180" t="str">
        <f>データ入力!AJ68</f>
        <v/>
      </c>
      <c r="C9" s="93" t="str">
        <f>データ入力!AK68</f>
        <v/>
      </c>
      <c r="D9" s="95">
        <f>データ入力!E68</f>
        <v>0</v>
      </c>
      <c r="E9" s="95" t="str">
        <f>データ入力!G68</f>
        <v/>
      </c>
      <c r="F9" s="95">
        <f>データ入力!H68</f>
        <v>0</v>
      </c>
      <c r="G9" s="95">
        <f>データ入力!I68</f>
        <v>0</v>
      </c>
      <c r="H9" s="95">
        <f>データ入力!J68</f>
        <v>0</v>
      </c>
      <c r="I9" s="95">
        <f>データ入力!K68</f>
        <v>0</v>
      </c>
      <c r="J9" s="95">
        <f>データ入力!L68</f>
        <v>0</v>
      </c>
      <c r="K9" s="95">
        <f>データ入力!M68</f>
        <v>0</v>
      </c>
      <c r="L9" s="95">
        <f>データ入力!N68</f>
        <v>0</v>
      </c>
      <c r="M9" s="95">
        <f>データ入力!O68</f>
        <v>0</v>
      </c>
      <c r="N9" s="95">
        <f>データ入力!P68</f>
        <v>0</v>
      </c>
      <c r="O9" s="95">
        <f>データ入力!Q68</f>
        <v>0</v>
      </c>
      <c r="P9" s="95">
        <f>データ入力!R68</f>
        <v>0</v>
      </c>
      <c r="Q9" s="95" t="str">
        <f>データ入力!S68</f>
        <v/>
      </c>
      <c r="R9" s="95">
        <f>データ入力!T68</f>
        <v>0</v>
      </c>
      <c r="S9" s="95">
        <f>データ入力!U68</f>
        <v>0</v>
      </c>
      <c r="T9" s="93" t="str">
        <f>データ入力!V68</f>
        <v/>
      </c>
      <c r="U9" s="93" t="str">
        <f>データ入力!W68</f>
        <v/>
      </c>
      <c r="V9" s="93" t="str">
        <f>データ入力!X68</f>
        <v/>
      </c>
      <c r="W9" s="93" t="str">
        <f>データ入力!Y68</f>
        <v/>
      </c>
      <c r="X9" s="93" t="str">
        <f>データ入力!Z68</f>
        <v/>
      </c>
      <c r="Y9" s="95" t="str">
        <f>データ入力!AA68</f>
        <v/>
      </c>
      <c r="Z9" s="95" t="str">
        <f>データ入力!AB68</f>
        <v/>
      </c>
      <c r="AA9" s="95" t="str">
        <f>データ入力!AC68</f>
        <v/>
      </c>
      <c r="AB9" s="94" t="str">
        <f>データ入力!AL68</f>
        <v/>
      </c>
      <c r="AC9" s="94" t="str">
        <f>データ入力!AM68</f>
        <v/>
      </c>
      <c r="AD9" s="94" t="str">
        <f>データ入力!AN68</f>
        <v/>
      </c>
      <c r="AE9" s="94" t="str">
        <f>データ入力!AO68</f>
        <v/>
      </c>
      <c r="AF9" s="241" t="str">
        <f>データ入力!AP68</f>
        <v/>
      </c>
      <c r="AG9" s="94" t="str">
        <f>データ入力!AQ68</f>
        <v/>
      </c>
      <c r="AH9" s="94" t="str">
        <f>データ入力!AR68</f>
        <v/>
      </c>
      <c r="AI9" s="94" t="str">
        <f>データ入力!AS68</f>
        <v/>
      </c>
      <c r="AJ9" s="94" t="str">
        <f>データ入力!AT68</f>
        <v/>
      </c>
      <c r="AK9" s="94" t="str">
        <f>データ入力!AU68</f>
        <v/>
      </c>
      <c r="AL9" s="94" t="str">
        <f>データ入力!AV68</f>
        <v/>
      </c>
    </row>
    <row r="10" spans="1:38" ht="26.25" customHeight="1">
      <c r="A10" s="90" t="str">
        <f>データ入力!AI69</f>
        <v/>
      </c>
      <c r="B10" s="180" t="str">
        <f>データ入力!AJ69</f>
        <v/>
      </c>
      <c r="C10" s="93" t="str">
        <f>データ入力!AK69</f>
        <v/>
      </c>
      <c r="D10" s="95">
        <f>データ入力!E69</f>
        <v>0</v>
      </c>
      <c r="E10" s="95" t="str">
        <f>データ入力!G69</f>
        <v/>
      </c>
      <c r="F10" s="95">
        <f>データ入力!H69</f>
        <v>0</v>
      </c>
      <c r="G10" s="95">
        <f>データ入力!I69</f>
        <v>0</v>
      </c>
      <c r="H10" s="95">
        <f>データ入力!J69</f>
        <v>0</v>
      </c>
      <c r="I10" s="95">
        <f>データ入力!K69</f>
        <v>0</v>
      </c>
      <c r="J10" s="95">
        <f>データ入力!L69</f>
        <v>0</v>
      </c>
      <c r="K10" s="95">
        <f>データ入力!M69</f>
        <v>0</v>
      </c>
      <c r="L10" s="95">
        <f>データ入力!N69</f>
        <v>0</v>
      </c>
      <c r="M10" s="95">
        <f>データ入力!O69</f>
        <v>0</v>
      </c>
      <c r="N10" s="95">
        <f>データ入力!P69</f>
        <v>0</v>
      </c>
      <c r="O10" s="95">
        <f>データ入力!Q69</f>
        <v>0</v>
      </c>
      <c r="P10" s="95">
        <f>データ入力!R69</f>
        <v>0</v>
      </c>
      <c r="Q10" s="95" t="str">
        <f>データ入力!S69</f>
        <v/>
      </c>
      <c r="R10" s="95">
        <f>データ入力!T69</f>
        <v>0</v>
      </c>
      <c r="S10" s="95">
        <f>データ入力!U69</f>
        <v>0</v>
      </c>
      <c r="T10" s="93" t="str">
        <f>データ入力!V69</f>
        <v/>
      </c>
      <c r="U10" s="93" t="str">
        <f>データ入力!W69</f>
        <v/>
      </c>
      <c r="V10" s="93" t="str">
        <f>データ入力!X69</f>
        <v/>
      </c>
      <c r="W10" s="93" t="str">
        <f>データ入力!Y69</f>
        <v/>
      </c>
      <c r="X10" s="93" t="str">
        <f>データ入力!Z69</f>
        <v/>
      </c>
      <c r="Y10" s="95" t="str">
        <f>データ入力!AA69</f>
        <v/>
      </c>
      <c r="Z10" s="95" t="str">
        <f>データ入力!AB69</f>
        <v/>
      </c>
      <c r="AA10" s="95" t="str">
        <f>データ入力!AC69</f>
        <v/>
      </c>
      <c r="AB10" s="94" t="str">
        <f>データ入力!AL69</f>
        <v/>
      </c>
      <c r="AC10" s="94" t="str">
        <f>データ入力!AM69</f>
        <v/>
      </c>
      <c r="AD10" s="94" t="str">
        <f>データ入力!AN69</f>
        <v/>
      </c>
      <c r="AE10" s="94" t="str">
        <f>データ入力!AO69</f>
        <v/>
      </c>
      <c r="AF10" s="241" t="str">
        <f>データ入力!AP69</f>
        <v/>
      </c>
      <c r="AG10" s="94" t="str">
        <f>データ入力!AQ69</f>
        <v/>
      </c>
      <c r="AH10" s="94" t="str">
        <f>データ入力!AR69</f>
        <v/>
      </c>
      <c r="AI10" s="94" t="str">
        <f>データ入力!AS69</f>
        <v/>
      </c>
      <c r="AJ10" s="94" t="str">
        <f>データ入力!AT69</f>
        <v/>
      </c>
      <c r="AK10" s="94" t="str">
        <f>データ入力!AU69</f>
        <v/>
      </c>
      <c r="AL10" s="94" t="str">
        <f>データ入力!AV69</f>
        <v/>
      </c>
    </row>
    <row r="11" spans="1:38" ht="26.25" customHeight="1">
      <c r="A11" s="90" t="str">
        <f>データ入力!AI70</f>
        <v/>
      </c>
      <c r="B11" s="180" t="str">
        <f>データ入力!AJ70</f>
        <v/>
      </c>
      <c r="C11" s="93" t="str">
        <f>データ入力!AK70</f>
        <v/>
      </c>
      <c r="D11" s="95">
        <f>データ入力!E70</f>
        <v>0</v>
      </c>
      <c r="E11" s="95" t="str">
        <f>データ入力!G70</f>
        <v/>
      </c>
      <c r="F11" s="95">
        <f>データ入力!H70</f>
        <v>0</v>
      </c>
      <c r="G11" s="95">
        <f>データ入力!I70</f>
        <v>0</v>
      </c>
      <c r="H11" s="95">
        <f>データ入力!J70</f>
        <v>0</v>
      </c>
      <c r="I11" s="95">
        <f>データ入力!K70</f>
        <v>0</v>
      </c>
      <c r="J11" s="95">
        <f>データ入力!L70</f>
        <v>0</v>
      </c>
      <c r="K11" s="95">
        <f>データ入力!M70</f>
        <v>0</v>
      </c>
      <c r="L11" s="95">
        <f>データ入力!N70</f>
        <v>0</v>
      </c>
      <c r="M11" s="95">
        <f>データ入力!O70</f>
        <v>0</v>
      </c>
      <c r="N11" s="95">
        <f>データ入力!P70</f>
        <v>0</v>
      </c>
      <c r="O11" s="95">
        <f>データ入力!Q70</f>
        <v>0</v>
      </c>
      <c r="P11" s="95">
        <f>データ入力!R70</f>
        <v>0</v>
      </c>
      <c r="Q11" s="95" t="str">
        <f>データ入力!S70</f>
        <v/>
      </c>
      <c r="R11" s="95">
        <f>データ入力!T70</f>
        <v>0</v>
      </c>
      <c r="S11" s="95">
        <f>データ入力!U70</f>
        <v>0</v>
      </c>
      <c r="T11" s="93" t="str">
        <f>データ入力!V70</f>
        <v/>
      </c>
      <c r="U11" s="93" t="str">
        <f>データ入力!W70</f>
        <v/>
      </c>
      <c r="V11" s="93" t="str">
        <f>データ入力!X70</f>
        <v/>
      </c>
      <c r="W11" s="93" t="str">
        <f>データ入力!Y70</f>
        <v/>
      </c>
      <c r="X11" s="93" t="str">
        <f>データ入力!Z70</f>
        <v/>
      </c>
      <c r="Y11" s="95" t="str">
        <f>データ入力!AA70</f>
        <v/>
      </c>
      <c r="Z11" s="95" t="str">
        <f>データ入力!AB70</f>
        <v/>
      </c>
      <c r="AA11" s="95" t="str">
        <f>データ入力!AC70</f>
        <v/>
      </c>
      <c r="AB11" s="94" t="str">
        <f>データ入力!AL70</f>
        <v/>
      </c>
      <c r="AC11" s="94" t="str">
        <f>データ入力!AM70</f>
        <v/>
      </c>
      <c r="AD11" s="94" t="str">
        <f>データ入力!AN70</f>
        <v/>
      </c>
      <c r="AE11" s="94" t="str">
        <f>データ入力!AO70</f>
        <v/>
      </c>
      <c r="AF11" s="241" t="str">
        <f>データ入力!AP70</f>
        <v/>
      </c>
      <c r="AG11" s="94" t="str">
        <f>データ入力!AQ70</f>
        <v/>
      </c>
      <c r="AH11" s="94" t="str">
        <f>データ入力!AR70</f>
        <v/>
      </c>
      <c r="AI11" s="94" t="str">
        <f>データ入力!AS70</f>
        <v/>
      </c>
      <c r="AJ11" s="94" t="str">
        <f>データ入力!AT70</f>
        <v/>
      </c>
      <c r="AK11" s="94" t="str">
        <f>データ入力!AU70</f>
        <v/>
      </c>
      <c r="AL11" s="94" t="str">
        <f>データ入力!AV70</f>
        <v/>
      </c>
    </row>
    <row r="12" spans="1:38" ht="26.25" customHeight="1">
      <c r="A12" s="90" t="str">
        <f>データ入力!AI71</f>
        <v/>
      </c>
      <c r="B12" s="180" t="str">
        <f>データ入力!AJ71</f>
        <v/>
      </c>
      <c r="C12" s="93" t="str">
        <f>データ入力!AK71</f>
        <v/>
      </c>
      <c r="D12" s="95">
        <f>データ入力!E71</f>
        <v>0</v>
      </c>
      <c r="E12" s="95" t="str">
        <f>データ入力!G71</f>
        <v/>
      </c>
      <c r="F12" s="95">
        <f>データ入力!H71</f>
        <v>0</v>
      </c>
      <c r="G12" s="95">
        <f>データ入力!I71</f>
        <v>0</v>
      </c>
      <c r="H12" s="95">
        <f>データ入力!J71</f>
        <v>0</v>
      </c>
      <c r="I12" s="95">
        <f>データ入力!K71</f>
        <v>0</v>
      </c>
      <c r="J12" s="95">
        <f>データ入力!L71</f>
        <v>0</v>
      </c>
      <c r="K12" s="95">
        <f>データ入力!M71</f>
        <v>0</v>
      </c>
      <c r="L12" s="95">
        <f>データ入力!N71</f>
        <v>0</v>
      </c>
      <c r="M12" s="95">
        <f>データ入力!O71</f>
        <v>0</v>
      </c>
      <c r="N12" s="95">
        <f>データ入力!P71</f>
        <v>0</v>
      </c>
      <c r="O12" s="95">
        <f>データ入力!Q71</f>
        <v>0</v>
      </c>
      <c r="P12" s="95">
        <f>データ入力!R71</f>
        <v>0</v>
      </c>
      <c r="Q12" s="95" t="str">
        <f>データ入力!S71</f>
        <v/>
      </c>
      <c r="R12" s="95">
        <f>データ入力!T71</f>
        <v>0</v>
      </c>
      <c r="S12" s="95">
        <f>データ入力!U71</f>
        <v>0</v>
      </c>
      <c r="T12" s="93" t="str">
        <f>データ入力!V71</f>
        <v/>
      </c>
      <c r="U12" s="93" t="str">
        <f>データ入力!W71</f>
        <v/>
      </c>
      <c r="V12" s="93" t="str">
        <f>データ入力!X71</f>
        <v/>
      </c>
      <c r="W12" s="93" t="str">
        <f>データ入力!Y71</f>
        <v/>
      </c>
      <c r="X12" s="93" t="str">
        <f>データ入力!Z71</f>
        <v/>
      </c>
      <c r="Y12" s="95" t="str">
        <f>データ入力!AA71</f>
        <v/>
      </c>
      <c r="Z12" s="95" t="str">
        <f>データ入力!AB71</f>
        <v/>
      </c>
      <c r="AA12" s="95" t="str">
        <f>データ入力!AC71</f>
        <v/>
      </c>
      <c r="AB12" s="94" t="str">
        <f>データ入力!AL71</f>
        <v/>
      </c>
      <c r="AC12" s="94" t="str">
        <f>データ入力!AM71</f>
        <v/>
      </c>
      <c r="AD12" s="94" t="str">
        <f>データ入力!AN71</f>
        <v/>
      </c>
      <c r="AE12" s="94" t="str">
        <f>データ入力!AO71</f>
        <v/>
      </c>
      <c r="AF12" s="241" t="str">
        <f>データ入力!AP71</f>
        <v/>
      </c>
      <c r="AG12" s="94" t="str">
        <f>データ入力!AQ71</f>
        <v/>
      </c>
      <c r="AH12" s="94" t="str">
        <f>データ入力!AR71</f>
        <v/>
      </c>
      <c r="AI12" s="94" t="str">
        <f>データ入力!AS71</f>
        <v/>
      </c>
      <c r="AJ12" s="94" t="str">
        <f>データ入力!AT71</f>
        <v/>
      </c>
      <c r="AK12" s="94" t="str">
        <f>データ入力!AU71</f>
        <v/>
      </c>
      <c r="AL12" s="94" t="str">
        <f>データ入力!AV71</f>
        <v/>
      </c>
    </row>
    <row r="13" spans="1:38" ht="26.25" customHeight="1">
      <c r="A13" s="90" t="str">
        <f>データ入力!AI72</f>
        <v/>
      </c>
      <c r="B13" s="180" t="str">
        <f>データ入力!AJ72</f>
        <v/>
      </c>
      <c r="C13" s="93" t="str">
        <f>データ入力!AK72</f>
        <v/>
      </c>
      <c r="D13" s="95">
        <f>データ入力!E72</f>
        <v>0</v>
      </c>
      <c r="E13" s="95" t="str">
        <f>データ入力!G72</f>
        <v/>
      </c>
      <c r="F13" s="95">
        <f>データ入力!H72</f>
        <v>0</v>
      </c>
      <c r="G13" s="95">
        <f>データ入力!I72</f>
        <v>0</v>
      </c>
      <c r="H13" s="95">
        <f>データ入力!J72</f>
        <v>0</v>
      </c>
      <c r="I13" s="95">
        <f>データ入力!K72</f>
        <v>0</v>
      </c>
      <c r="J13" s="95">
        <f>データ入力!L72</f>
        <v>0</v>
      </c>
      <c r="K13" s="95">
        <f>データ入力!M72</f>
        <v>0</v>
      </c>
      <c r="L13" s="95">
        <f>データ入力!N72</f>
        <v>0</v>
      </c>
      <c r="M13" s="95">
        <f>データ入力!O72</f>
        <v>0</v>
      </c>
      <c r="N13" s="95">
        <f>データ入力!P72</f>
        <v>0</v>
      </c>
      <c r="O13" s="95">
        <f>データ入力!Q72</f>
        <v>0</v>
      </c>
      <c r="P13" s="95">
        <f>データ入力!R72</f>
        <v>0</v>
      </c>
      <c r="Q13" s="95" t="str">
        <f>データ入力!S72</f>
        <v/>
      </c>
      <c r="R13" s="95">
        <f>データ入力!T72</f>
        <v>0</v>
      </c>
      <c r="S13" s="95">
        <f>データ入力!U72</f>
        <v>0</v>
      </c>
      <c r="T13" s="93" t="str">
        <f>データ入力!V72</f>
        <v/>
      </c>
      <c r="U13" s="93" t="str">
        <f>データ入力!W72</f>
        <v/>
      </c>
      <c r="V13" s="93" t="str">
        <f>データ入力!X72</f>
        <v/>
      </c>
      <c r="W13" s="93" t="str">
        <f>データ入力!Y72</f>
        <v/>
      </c>
      <c r="X13" s="93" t="str">
        <f>データ入力!Z72</f>
        <v/>
      </c>
      <c r="Y13" s="95" t="str">
        <f>データ入力!AA72</f>
        <v/>
      </c>
      <c r="Z13" s="95" t="str">
        <f>データ入力!AB72</f>
        <v/>
      </c>
      <c r="AA13" s="95" t="str">
        <f>データ入力!AC72</f>
        <v/>
      </c>
      <c r="AB13" s="94" t="str">
        <f>データ入力!AL72</f>
        <v/>
      </c>
      <c r="AC13" s="94" t="str">
        <f>データ入力!AM72</f>
        <v/>
      </c>
      <c r="AD13" s="94" t="str">
        <f>データ入力!AN72</f>
        <v/>
      </c>
      <c r="AE13" s="94" t="str">
        <f>データ入力!AO72</f>
        <v/>
      </c>
      <c r="AF13" s="241" t="str">
        <f>データ入力!AP72</f>
        <v/>
      </c>
      <c r="AG13" s="94" t="str">
        <f>データ入力!AQ72</f>
        <v/>
      </c>
      <c r="AH13" s="94" t="str">
        <f>データ入力!AR72</f>
        <v/>
      </c>
      <c r="AI13" s="94" t="str">
        <f>データ入力!AS72</f>
        <v/>
      </c>
      <c r="AJ13" s="94" t="str">
        <f>データ入力!AT72</f>
        <v/>
      </c>
      <c r="AK13" s="94" t="str">
        <f>データ入力!AU72</f>
        <v/>
      </c>
      <c r="AL13" s="94" t="str">
        <f>データ入力!AV72</f>
        <v/>
      </c>
    </row>
    <row r="14" spans="1:38" ht="26.25" customHeight="1">
      <c r="A14" s="90" t="str">
        <f>データ入力!AI73</f>
        <v/>
      </c>
      <c r="B14" s="180" t="str">
        <f>データ入力!AJ73</f>
        <v/>
      </c>
      <c r="C14" s="93" t="str">
        <f>データ入力!AK73</f>
        <v/>
      </c>
      <c r="D14" s="95">
        <f>データ入力!E73</f>
        <v>0</v>
      </c>
      <c r="E14" s="95" t="str">
        <f>データ入力!G73</f>
        <v/>
      </c>
      <c r="F14" s="95">
        <f>データ入力!H73</f>
        <v>0</v>
      </c>
      <c r="G14" s="95">
        <f>データ入力!I73</f>
        <v>0</v>
      </c>
      <c r="H14" s="95">
        <f>データ入力!J73</f>
        <v>0</v>
      </c>
      <c r="I14" s="95">
        <f>データ入力!K73</f>
        <v>0</v>
      </c>
      <c r="J14" s="95">
        <f>データ入力!L73</f>
        <v>0</v>
      </c>
      <c r="K14" s="95">
        <f>データ入力!M73</f>
        <v>0</v>
      </c>
      <c r="L14" s="95">
        <f>データ入力!N73</f>
        <v>0</v>
      </c>
      <c r="M14" s="95">
        <f>データ入力!O73</f>
        <v>0</v>
      </c>
      <c r="N14" s="95">
        <f>データ入力!P73</f>
        <v>0</v>
      </c>
      <c r="O14" s="95">
        <f>データ入力!Q73</f>
        <v>0</v>
      </c>
      <c r="P14" s="95">
        <f>データ入力!R73</f>
        <v>0</v>
      </c>
      <c r="Q14" s="95" t="str">
        <f>データ入力!S73</f>
        <v/>
      </c>
      <c r="R14" s="95">
        <f>データ入力!T73</f>
        <v>0</v>
      </c>
      <c r="S14" s="95">
        <f>データ入力!U73</f>
        <v>0</v>
      </c>
      <c r="T14" s="93" t="str">
        <f>データ入力!V73</f>
        <v/>
      </c>
      <c r="U14" s="93" t="str">
        <f>データ入力!W73</f>
        <v/>
      </c>
      <c r="V14" s="93" t="str">
        <f>データ入力!X73</f>
        <v/>
      </c>
      <c r="W14" s="93" t="str">
        <f>データ入力!Y73</f>
        <v/>
      </c>
      <c r="X14" s="93" t="str">
        <f>データ入力!Z73</f>
        <v/>
      </c>
      <c r="Y14" s="95" t="str">
        <f>データ入力!AA73</f>
        <v/>
      </c>
      <c r="Z14" s="95" t="str">
        <f>データ入力!AB73</f>
        <v/>
      </c>
      <c r="AA14" s="95" t="str">
        <f>データ入力!AC73</f>
        <v/>
      </c>
      <c r="AB14" s="94" t="str">
        <f>データ入力!AL73</f>
        <v/>
      </c>
      <c r="AC14" s="94" t="str">
        <f>データ入力!AM73</f>
        <v/>
      </c>
      <c r="AD14" s="94" t="str">
        <f>データ入力!AN73</f>
        <v/>
      </c>
      <c r="AE14" s="94" t="str">
        <f>データ入力!AO73</f>
        <v/>
      </c>
      <c r="AF14" s="241" t="str">
        <f>データ入力!AP73</f>
        <v/>
      </c>
      <c r="AG14" s="94" t="str">
        <f>データ入力!AQ73</f>
        <v/>
      </c>
      <c r="AH14" s="94" t="str">
        <f>データ入力!AR73</f>
        <v/>
      </c>
      <c r="AI14" s="94" t="str">
        <f>データ入力!AS73</f>
        <v/>
      </c>
      <c r="AJ14" s="94" t="str">
        <f>データ入力!AT73</f>
        <v/>
      </c>
      <c r="AK14" s="94" t="str">
        <f>データ入力!AU73</f>
        <v/>
      </c>
      <c r="AL14" s="94" t="str">
        <f>データ入力!AV73</f>
        <v/>
      </c>
    </row>
    <row r="15" spans="1:38" ht="26.25" customHeight="1">
      <c r="A15" s="90" t="str">
        <f>データ入力!AI74</f>
        <v/>
      </c>
      <c r="B15" s="180" t="str">
        <f>データ入力!AJ74</f>
        <v/>
      </c>
      <c r="C15" s="93" t="str">
        <f>データ入力!AK74</f>
        <v/>
      </c>
      <c r="D15" s="95">
        <f>データ入力!E74</f>
        <v>0</v>
      </c>
      <c r="E15" s="95" t="str">
        <f>データ入力!G74</f>
        <v/>
      </c>
      <c r="F15" s="95">
        <f>データ入力!H74</f>
        <v>0</v>
      </c>
      <c r="G15" s="95">
        <f>データ入力!I74</f>
        <v>0</v>
      </c>
      <c r="H15" s="95">
        <f>データ入力!J74</f>
        <v>0</v>
      </c>
      <c r="I15" s="95">
        <f>データ入力!K74</f>
        <v>0</v>
      </c>
      <c r="J15" s="95">
        <f>データ入力!L74</f>
        <v>0</v>
      </c>
      <c r="K15" s="95">
        <f>データ入力!M74</f>
        <v>0</v>
      </c>
      <c r="L15" s="95">
        <f>データ入力!N74</f>
        <v>0</v>
      </c>
      <c r="M15" s="95">
        <f>データ入力!O74</f>
        <v>0</v>
      </c>
      <c r="N15" s="95">
        <f>データ入力!P74</f>
        <v>0</v>
      </c>
      <c r="O15" s="95">
        <f>データ入力!Q74</f>
        <v>0</v>
      </c>
      <c r="P15" s="95">
        <f>データ入力!R74</f>
        <v>0</v>
      </c>
      <c r="Q15" s="95" t="str">
        <f>データ入力!S74</f>
        <v/>
      </c>
      <c r="R15" s="95">
        <f>データ入力!T74</f>
        <v>0</v>
      </c>
      <c r="S15" s="95">
        <f>データ入力!U74</f>
        <v>0</v>
      </c>
      <c r="T15" s="93" t="str">
        <f>データ入力!V74</f>
        <v/>
      </c>
      <c r="U15" s="93" t="str">
        <f>データ入力!W74</f>
        <v/>
      </c>
      <c r="V15" s="93" t="str">
        <f>データ入力!X74</f>
        <v/>
      </c>
      <c r="W15" s="93" t="str">
        <f>データ入力!Y74</f>
        <v/>
      </c>
      <c r="X15" s="93" t="str">
        <f>データ入力!Z74</f>
        <v/>
      </c>
      <c r="Y15" s="95" t="str">
        <f>データ入力!AA74</f>
        <v/>
      </c>
      <c r="Z15" s="95" t="str">
        <f>データ入力!AB74</f>
        <v/>
      </c>
      <c r="AA15" s="95" t="str">
        <f>データ入力!AC74</f>
        <v/>
      </c>
      <c r="AB15" s="94" t="str">
        <f>データ入力!AL74</f>
        <v/>
      </c>
      <c r="AC15" s="94" t="str">
        <f>データ入力!AM74</f>
        <v/>
      </c>
      <c r="AD15" s="94" t="str">
        <f>データ入力!AN74</f>
        <v/>
      </c>
      <c r="AE15" s="94" t="str">
        <f>データ入力!AO74</f>
        <v/>
      </c>
      <c r="AF15" s="241" t="str">
        <f>データ入力!AP74</f>
        <v/>
      </c>
      <c r="AG15" s="94" t="str">
        <f>データ入力!AQ74</f>
        <v/>
      </c>
      <c r="AH15" s="94" t="str">
        <f>データ入力!AR74</f>
        <v/>
      </c>
      <c r="AI15" s="94" t="str">
        <f>データ入力!AS74</f>
        <v/>
      </c>
      <c r="AJ15" s="94" t="str">
        <f>データ入力!AT74</f>
        <v/>
      </c>
      <c r="AK15" s="94" t="str">
        <f>データ入力!AU74</f>
        <v/>
      </c>
      <c r="AL15" s="94" t="str">
        <f>データ入力!AV74</f>
        <v/>
      </c>
    </row>
    <row r="16" spans="1:38" ht="26.25" customHeight="1">
      <c r="A16" s="90" t="str">
        <f>データ入力!AI75</f>
        <v/>
      </c>
      <c r="B16" s="180" t="str">
        <f>データ入力!AJ75</f>
        <v/>
      </c>
      <c r="C16" s="93" t="str">
        <f>データ入力!AK75</f>
        <v/>
      </c>
      <c r="D16" s="95">
        <f>データ入力!E75</f>
        <v>0</v>
      </c>
      <c r="E16" s="95" t="str">
        <f>データ入力!G75</f>
        <v/>
      </c>
      <c r="F16" s="95">
        <f>データ入力!H75</f>
        <v>0</v>
      </c>
      <c r="G16" s="95">
        <f>データ入力!I75</f>
        <v>0</v>
      </c>
      <c r="H16" s="95">
        <f>データ入力!J75</f>
        <v>0</v>
      </c>
      <c r="I16" s="95">
        <f>データ入力!K75</f>
        <v>0</v>
      </c>
      <c r="J16" s="95">
        <f>データ入力!L75</f>
        <v>0</v>
      </c>
      <c r="K16" s="95">
        <f>データ入力!M75</f>
        <v>0</v>
      </c>
      <c r="L16" s="95">
        <f>データ入力!N75</f>
        <v>0</v>
      </c>
      <c r="M16" s="95">
        <f>データ入力!O75</f>
        <v>0</v>
      </c>
      <c r="N16" s="95">
        <f>データ入力!P75</f>
        <v>0</v>
      </c>
      <c r="O16" s="95">
        <f>データ入力!Q75</f>
        <v>0</v>
      </c>
      <c r="P16" s="95">
        <f>データ入力!R75</f>
        <v>0</v>
      </c>
      <c r="Q16" s="95" t="str">
        <f>データ入力!S75</f>
        <v/>
      </c>
      <c r="R16" s="95">
        <f>データ入力!T75</f>
        <v>0</v>
      </c>
      <c r="S16" s="95">
        <f>データ入力!U75</f>
        <v>0</v>
      </c>
      <c r="T16" s="93" t="str">
        <f>データ入力!V75</f>
        <v/>
      </c>
      <c r="U16" s="93" t="str">
        <f>データ入力!W75</f>
        <v/>
      </c>
      <c r="V16" s="93" t="str">
        <f>データ入力!X75</f>
        <v/>
      </c>
      <c r="W16" s="93" t="str">
        <f>データ入力!Y75</f>
        <v/>
      </c>
      <c r="X16" s="93" t="str">
        <f>データ入力!Z75</f>
        <v/>
      </c>
      <c r="Y16" s="95" t="str">
        <f>データ入力!AA75</f>
        <v/>
      </c>
      <c r="Z16" s="95" t="str">
        <f>データ入力!AB75</f>
        <v/>
      </c>
      <c r="AA16" s="95" t="str">
        <f>データ入力!AC75</f>
        <v/>
      </c>
      <c r="AB16" s="94" t="str">
        <f>データ入力!AL75</f>
        <v/>
      </c>
      <c r="AC16" s="94" t="str">
        <f>データ入力!AM75</f>
        <v/>
      </c>
      <c r="AD16" s="94" t="str">
        <f>データ入力!AN75</f>
        <v/>
      </c>
      <c r="AE16" s="94" t="str">
        <f>データ入力!AO75</f>
        <v/>
      </c>
      <c r="AF16" s="241" t="str">
        <f>データ入力!AP75</f>
        <v/>
      </c>
      <c r="AG16" s="94" t="str">
        <f>データ入力!AQ75</f>
        <v/>
      </c>
      <c r="AH16" s="94" t="str">
        <f>データ入力!AR75</f>
        <v/>
      </c>
      <c r="AI16" s="94" t="str">
        <f>データ入力!AS75</f>
        <v/>
      </c>
      <c r="AJ16" s="94" t="str">
        <f>データ入力!AT75</f>
        <v/>
      </c>
      <c r="AK16" s="94" t="str">
        <f>データ入力!AU75</f>
        <v/>
      </c>
      <c r="AL16" s="94" t="str">
        <f>データ入力!AV75</f>
        <v/>
      </c>
    </row>
    <row r="17" spans="1:38" ht="26.25" customHeight="1">
      <c r="A17" s="90" t="str">
        <f>データ入力!AI76</f>
        <v/>
      </c>
      <c r="B17" s="180" t="str">
        <f>データ入力!AJ76</f>
        <v/>
      </c>
      <c r="C17" s="93" t="str">
        <f>データ入力!AK76</f>
        <v/>
      </c>
      <c r="D17" s="95">
        <f>データ入力!E76</f>
        <v>0</v>
      </c>
      <c r="E17" s="95" t="str">
        <f>データ入力!G76</f>
        <v/>
      </c>
      <c r="F17" s="95">
        <f>データ入力!H76</f>
        <v>0</v>
      </c>
      <c r="G17" s="95">
        <f>データ入力!I76</f>
        <v>0</v>
      </c>
      <c r="H17" s="95">
        <f>データ入力!J76</f>
        <v>0</v>
      </c>
      <c r="I17" s="95">
        <f>データ入力!K76</f>
        <v>0</v>
      </c>
      <c r="J17" s="95">
        <f>データ入力!L76</f>
        <v>0</v>
      </c>
      <c r="K17" s="95">
        <f>データ入力!M76</f>
        <v>0</v>
      </c>
      <c r="L17" s="95">
        <f>データ入力!N76</f>
        <v>0</v>
      </c>
      <c r="M17" s="95">
        <f>データ入力!O76</f>
        <v>0</v>
      </c>
      <c r="N17" s="95">
        <f>データ入力!P76</f>
        <v>0</v>
      </c>
      <c r="O17" s="95">
        <f>データ入力!Q76</f>
        <v>0</v>
      </c>
      <c r="P17" s="95">
        <f>データ入力!R76</f>
        <v>0</v>
      </c>
      <c r="Q17" s="95" t="str">
        <f>データ入力!S76</f>
        <v/>
      </c>
      <c r="R17" s="95">
        <f>データ入力!T76</f>
        <v>0</v>
      </c>
      <c r="S17" s="95">
        <f>データ入力!U76</f>
        <v>0</v>
      </c>
      <c r="T17" s="93" t="str">
        <f>データ入力!V76</f>
        <v/>
      </c>
      <c r="U17" s="93" t="str">
        <f>データ入力!W76</f>
        <v/>
      </c>
      <c r="V17" s="93" t="str">
        <f>データ入力!X76</f>
        <v/>
      </c>
      <c r="W17" s="93" t="str">
        <f>データ入力!Y76</f>
        <v/>
      </c>
      <c r="X17" s="93" t="str">
        <f>データ入力!Z76</f>
        <v/>
      </c>
      <c r="Y17" s="95" t="str">
        <f>データ入力!AA76</f>
        <v/>
      </c>
      <c r="Z17" s="95" t="str">
        <f>データ入力!AB76</f>
        <v/>
      </c>
      <c r="AA17" s="95" t="str">
        <f>データ入力!AC76</f>
        <v/>
      </c>
      <c r="AB17" s="94" t="str">
        <f>データ入力!AL76</f>
        <v/>
      </c>
      <c r="AC17" s="94" t="str">
        <f>データ入力!AM76</f>
        <v/>
      </c>
      <c r="AD17" s="94" t="str">
        <f>データ入力!AN76</f>
        <v/>
      </c>
      <c r="AE17" s="94" t="str">
        <f>データ入力!AO76</f>
        <v/>
      </c>
      <c r="AF17" s="241" t="str">
        <f>データ入力!AP76</f>
        <v/>
      </c>
      <c r="AG17" s="94" t="str">
        <f>データ入力!AQ76</f>
        <v/>
      </c>
      <c r="AH17" s="94" t="str">
        <f>データ入力!AR76</f>
        <v/>
      </c>
      <c r="AI17" s="94" t="str">
        <f>データ入力!AS76</f>
        <v/>
      </c>
      <c r="AJ17" s="94" t="str">
        <f>データ入力!AT76</f>
        <v/>
      </c>
      <c r="AK17" s="94" t="str">
        <f>データ入力!AU76</f>
        <v/>
      </c>
      <c r="AL17" s="94" t="str">
        <f>データ入力!AV76</f>
        <v/>
      </c>
    </row>
    <row r="18" spans="1:38" ht="26.25" customHeight="1">
      <c r="A18" s="90" t="str">
        <f>データ入力!AI77</f>
        <v/>
      </c>
      <c r="B18" s="180" t="str">
        <f>データ入力!AJ77</f>
        <v/>
      </c>
      <c r="C18" s="93" t="str">
        <f>データ入力!AK77</f>
        <v/>
      </c>
      <c r="D18" s="95">
        <f>データ入力!E77</f>
        <v>0</v>
      </c>
      <c r="E18" s="95" t="str">
        <f>データ入力!G77</f>
        <v/>
      </c>
      <c r="F18" s="95">
        <f>データ入力!H77</f>
        <v>0</v>
      </c>
      <c r="G18" s="95">
        <f>データ入力!I77</f>
        <v>0</v>
      </c>
      <c r="H18" s="95">
        <f>データ入力!J77</f>
        <v>0</v>
      </c>
      <c r="I18" s="95">
        <f>データ入力!K77</f>
        <v>0</v>
      </c>
      <c r="J18" s="95">
        <f>データ入力!L77</f>
        <v>0</v>
      </c>
      <c r="K18" s="95">
        <f>データ入力!M77</f>
        <v>0</v>
      </c>
      <c r="L18" s="95">
        <f>データ入力!N77</f>
        <v>0</v>
      </c>
      <c r="M18" s="95">
        <f>データ入力!O77</f>
        <v>0</v>
      </c>
      <c r="N18" s="95">
        <f>データ入力!P77</f>
        <v>0</v>
      </c>
      <c r="O18" s="95">
        <f>データ入力!Q77</f>
        <v>0</v>
      </c>
      <c r="P18" s="95">
        <f>データ入力!R77</f>
        <v>0</v>
      </c>
      <c r="Q18" s="95" t="str">
        <f>データ入力!S77</f>
        <v/>
      </c>
      <c r="R18" s="95">
        <f>データ入力!T77</f>
        <v>0</v>
      </c>
      <c r="S18" s="95">
        <f>データ入力!U77</f>
        <v>0</v>
      </c>
      <c r="T18" s="93" t="str">
        <f>データ入力!V77</f>
        <v/>
      </c>
      <c r="U18" s="93" t="str">
        <f>データ入力!W77</f>
        <v/>
      </c>
      <c r="V18" s="93" t="str">
        <f>データ入力!X77</f>
        <v/>
      </c>
      <c r="W18" s="93" t="str">
        <f>データ入力!Y77</f>
        <v/>
      </c>
      <c r="X18" s="93" t="str">
        <f>データ入力!Z77</f>
        <v/>
      </c>
      <c r="Y18" s="95" t="str">
        <f>データ入力!AA77</f>
        <v/>
      </c>
      <c r="Z18" s="95" t="str">
        <f>データ入力!AB77</f>
        <v/>
      </c>
      <c r="AA18" s="95" t="str">
        <f>データ入力!AC77</f>
        <v/>
      </c>
      <c r="AB18" s="94" t="str">
        <f>データ入力!AL77</f>
        <v/>
      </c>
      <c r="AC18" s="94" t="str">
        <f>データ入力!AM77</f>
        <v/>
      </c>
      <c r="AD18" s="94" t="str">
        <f>データ入力!AN77</f>
        <v/>
      </c>
      <c r="AE18" s="94" t="str">
        <f>データ入力!AO77</f>
        <v/>
      </c>
      <c r="AF18" s="241" t="str">
        <f>データ入力!AP77</f>
        <v/>
      </c>
      <c r="AG18" s="94" t="str">
        <f>データ入力!AQ77</f>
        <v/>
      </c>
      <c r="AH18" s="94" t="str">
        <f>データ入力!AR77</f>
        <v/>
      </c>
      <c r="AI18" s="94" t="str">
        <f>データ入力!AS77</f>
        <v/>
      </c>
      <c r="AJ18" s="94" t="str">
        <f>データ入力!AT77</f>
        <v/>
      </c>
      <c r="AK18" s="94" t="str">
        <f>データ入力!AU77</f>
        <v/>
      </c>
      <c r="AL18" s="94" t="str">
        <f>データ入力!AV77</f>
        <v/>
      </c>
    </row>
    <row r="19" spans="1:38" ht="26.25" customHeight="1">
      <c r="A19" s="90" t="str">
        <f>データ入力!AI78</f>
        <v/>
      </c>
      <c r="B19" s="180" t="str">
        <f>データ入力!AJ78</f>
        <v/>
      </c>
      <c r="C19" s="93" t="str">
        <f>データ入力!AK78</f>
        <v/>
      </c>
      <c r="D19" s="95">
        <f>データ入力!E78</f>
        <v>0</v>
      </c>
      <c r="E19" s="95" t="str">
        <f>データ入力!G78</f>
        <v/>
      </c>
      <c r="F19" s="95">
        <f>データ入力!H78</f>
        <v>0</v>
      </c>
      <c r="G19" s="95">
        <f>データ入力!I78</f>
        <v>0</v>
      </c>
      <c r="H19" s="95">
        <f>データ入力!J78</f>
        <v>0</v>
      </c>
      <c r="I19" s="95">
        <f>データ入力!K78</f>
        <v>0</v>
      </c>
      <c r="J19" s="95">
        <f>データ入力!L78</f>
        <v>0</v>
      </c>
      <c r="K19" s="95">
        <f>データ入力!M78</f>
        <v>0</v>
      </c>
      <c r="L19" s="95">
        <f>データ入力!N78</f>
        <v>0</v>
      </c>
      <c r="M19" s="95">
        <f>データ入力!O78</f>
        <v>0</v>
      </c>
      <c r="N19" s="95">
        <f>データ入力!P78</f>
        <v>0</v>
      </c>
      <c r="O19" s="95">
        <f>データ入力!Q78</f>
        <v>0</v>
      </c>
      <c r="P19" s="95">
        <f>データ入力!R78</f>
        <v>0</v>
      </c>
      <c r="Q19" s="95" t="str">
        <f>データ入力!S78</f>
        <v/>
      </c>
      <c r="R19" s="95">
        <f>データ入力!T78</f>
        <v>0</v>
      </c>
      <c r="S19" s="95">
        <f>データ入力!U78</f>
        <v>0</v>
      </c>
      <c r="T19" s="93" t="str">
        <f>データ入力!V78</f>
        <v/>
      </c>
      <c r="U19" s="93" t="str">
        <f>データ入力!W78</f>
        <v/>
      </c>
      <c r="V19" s="93" t="str">
        <f>データ入力!X78</f>
        <v/>
      </c>
      <c r="W19" s="93" t="str">
        <f>データ入力!Y78</f>
        <v/>
      </c>
      <c r="X19" s="93" t="str">
        <f>データ入力!Z78</f>
        <v/>
      </c>
      <c r="Y19" s="95" t="str">
        <f>データ入力!AA78</f>
        <v/>
      </c>
      <c r="Z19" s="95" t="str">
        <f>データ入力!AB78</f>
        <v/>
      </c>
      <c r="AA19" s="95" t="str">
        <f>データ入力!AC78</f>
        <v/>
      </c>
      <c r="AB19" s="94" t="str">
        <f>データ入力!AL78</f>
        <v/>
      </c>
      <c r="AC19" s="94" t="str">
        <f>データ入力!AM78</f>
        <v/>
      </c>
      <c r="AD19" s="94" t="str">
        <f>データ入力!AN78</f>
        <v/>
      </c>
      <c r="AE19" s="94" t="str">
        <f>データ入力!AO78</f>
        <v/>
      </c>
      <c r="AF19" s="241" t="str">
        <f>データ入力!AP78</f>
        <v/>
      </c>
      <c r="AG19" s="94" t="str">
        <f>データ入力!AQ78</f>
        <v/>
      </c>
      <c r="AH19" s="94" t="str">
        <f>データ入力!AR78</f>
        <v/>
      </c>
      <c r="AI19" s="94" t="str">
        <f>データ入力!AS78</f>
        <v/>
      </c>
      <c r="AJ19" s="94" t="str">
        <f>データ入力!AT78</f>
        <v/>
      </c>
      <c r="AK19" s="94" t="str">
        <f>データ入力!AU78</f>
        <v/>
      </c>
      <c r="AL19" s="94" t="str">
        <f>データ入力!AV78</f>
        <v/>
      </c>
    </row>
    <row r="20" spans="1:38" ht="26.25" customHeight="1">
      <c r="A20" s="90" t="str">
        <f>データ入力!AI79</f>
        <v/>
      </c>
      <c r="B20" s="180" t="str">
        <f>データ入力!AJ79</f>
        <v/>
      </c>
      <c r="C20" s="93" t="str">
        <f>データ入力!AK79</f>
        <v/>
      </c>
      <c r="D20" s="95">
        <f>データ入力!E79</f>
        <v>0</v>
      </c>
      <c r="E20" s="95" t="str">
        <f>データ入力!G79</f>
        <v/>
      </c>
      <c r="F20" s="95">
        <f>データ入力!H79</f>
        <v>0</v>
      </c>
      <c r="G20" s="95">
        <f>データ入力!I79</f>
        <v>0</v>
      </c>
      <c r="H20" s="95">
        <f>データ入力!J79</f>
        <v>0</v>
      </c>
      <c r="I20" s="95">
        <f>データ入力!K79</f>
        <v>0</v>
      </c>
      <c r="J20" s="95">
        <f>データ入力!L79</f>
        <v>0</v>
      </c>
      <c r="K20" s="95">
        <f>データ入力!M79</f>
        <v>0</v>
      </c>
      <c r="L20" s="95">
        <f>データ入力!N79</f>
        <v>0</v>
      </c>
      <c r="M20" s="95">
        <f>データ入力!O79</f>
        <v>0</v>
      </c>
      <c r="N20" s="95">
        <f>データ入力!P79</f>
        <v>0</v>
      </c>
      <c r="O20" s="95">
        <f>データ入力!Q79</f>
        <v>0</v>
      </c>
      <c r="P20" s="95">
        <f>データ入力!R79</f>
        <v>0</v>
      </c>
      <c r="Q20" s="95" t="str">
        <f>データ入力!S79</f>
        <v/>
      </c>
      <c r="R20" s="95">
        <f>データ入力!T79</f>
        <v>0</v>
      </c>
      <c r="S20" s="95">
        <f>データ入力!U79</f>
        <v>0</v>
      </c>
      <c r="T20" s="93" t="str">
        <f>データ入力!V79</f>
        <v/>
      </c>
      <c r="U20" s="93" t="str">
        <f>データ入力!W79</f>
        <v/>
      </c>
      <c r="V20" s="93" t="str">
        <f>データ入力!X79</f>
        <v/>
      </c>
      <c r="W20" s="93" t="str">
        <f>データ入力!Y79</f>
        <v/>
      </c>
      <c r="X20" s="93" t="str">
        <f>データ入力!Z79</f>
        <v/>
      </c>
      <c r="Y20" s="95" t="str">
        <f>データ入力!AA79</f>
        <v/>
      </c>
      <c r="Z20" s="95" t="str">
        <f>データ入力!AB79</f>
        <v/>
      </c>
      <c r="AA20" s="95" t="str">
        <f>データ入力!AC79</f>
        <v/>
      </c>
      <c r="AB20" s="94" t="str">
        <f>データ入力!AL79</f>
        <v/>
      </c>
      <c r="AC20" s="94" t="str">
        <f>データ入力!AM79</f>
        <v/>
      </c>
      <c r="AD20" s="94" t="str">
        <f>データ入力!AN79</f>
        <v/>
      </c>
      <c r="AE20" s="94" t="str">
        <f>データ入力!AO79</f>
        <v/>
      </c>
      <c r="AF20" s="241" t="str">
        <f>データ入力!AP79</f>
        <v/>
      </c>
      <c r="AG20" s="94" t="str">
        <f>データ入力!AQ79</f>
        <v/>
      </c>
      <c r="AH20" s="94" t="str">
        <f>データ入力!AR79</f>
        <v/>
      </c>
      <c r="AI20" s="94" t="str">
        <f>データ入力!AS79</f>
        <v/>
      </c>
      <c r="AJ20" s="94" t="str">
        <f>データ入力!AT79</f>
        <v/>
      </c>
      <c r="AK20" s="94" t="str">
        <f>データ入力!AU79</f>
        <v/>
      </c>
      <c r="AL20" s="94" t="str">
        <f>データ入力!AV79</f>
        <v/>
      </c>
    </row>
    <row r="21" spans="1:38" ht="26.25" customHeight="1">
      <c r="A21" s="90" t="str">
        <f>データ入力!AI80</f>
        <v/>
      </c>
      <c r="B21" s="180" t="str">
        <f>データ入力!AJ80</f>
        <v/>
      </c>
      <c r="C21" s="93" t="str">
        <f>データ入力!AK80</f>
        <v/>
      </c>
      <c r="D21" s="95">
        <f>データ入力!E80</f>
        <v>0</v>
      </c>
      <c r="E21" s="95" t="str">
        <f>データ入力!G80</f>
        <v/>
      </c>
      <c r="F21" s="95">
        <f>データ入力!H80</f>
        <v>0</v>
      </c>
      <c r="G21" s="95">
        <f>データ入力!I80</f>
        <v>0</v>
      </c>
      <c r="H21" s="95">
        <f>データ入力!J80</f>
        <v>0</v>
      </c>
      <c r="I21" s="95">
        <f>データ入力!K80</f>
        <v>0</v>
      </c>
      <c r="J21" s="95">
        <f>データ入力!L80</f>
        <v>0</v>
      </c>
      <c r="K21" s="95">
        <f>データ入力!M80</f>
        <v>0</v>
      </c>
      <c r="L21" s="95">
        <f>データ入力!N80</f>
        <v>0</v>
      </c>
      <c r="M21" s="95">
        <f>データ入力!O80</f>
        <v>0</v>
      </c>
      <c r="N21" s="95">
        <f>データ入力!P80</f>
        <v>0</v>
      </c>
      <c r="O21" s="95">
        <f>データ入力!Q80</f>
        <v>0</v>
      </c>
      <c r="P21" s="95">
        <f>データ入力!R80</f>
        <v>0</v>
      </c>
      <c r="Q21" s="95" t="str">
        <f>データ入力!S80</f>
        <v/>
      </c>
      <c r="R21" s="95">
        <f>データ入力!T80</f>
        <v>0</v>
      </c>
      <c r="S21" s="95">
        <f>データ入力!U80</f>
        <v>0</v>
      </c>
      <c r="T21" s="93" t="str">
        <f>データ入力!V80</f>
        <v/>
      </c>
      <c r="U21" s="93" t="str">
        <f>データ入力!W80</f>
        <v/>
      </c>
      <c r="V21" s="93" t="str">
        <f>データ入力!X80</f>
        <v/>
      </c>
      <c r="W21" s="93" t="str">
        <f>データ入力!Y80</f>
        <v/>
      </c>
      <c r="X21" s="93" t="str">
        <f>データ入力!Z80</f>
        <v/>
      </c>
      <c r="Y21" s="95" t="str">
        <f>データ入力!AA80</f>
        <v/>
      </c>
      <c r="Z21" s="95" t="str">
        <f>データ入力!AB80</f>
        <v/>
      </c>
      <c r="AA21" s="95" t="str">
        <f>データ入力!AC80</f>
        <v/>
      </c>
      <c r="AB21" s="94" t="str">
        <f>データ入力!AL80</f>
        <v/>
      </c>
      <c r="AC21" s="94" t="str">
        <f>データ入力!AM80</f>
        <v/>
      </c>
      <c r="AD21" s="94" t="str">
        <f>データ入力!AN80</f>
        <v/>
      </c>
      <c r="AE21" s="94" t="str">
        <f>データ入力!AO80</f>
        <v/>
      </c>
      <c r="AF21" s="241" t="str">
        <f>データ入力!AP80</f>
        <v/>
      </c>
      <c r="AG21" s="94" t="str">
        <f>データ入力!AQ80</f>
        <v/>
      </c>
      <c r="AH21" s="94" t="str">
        <f>データ入力!AR80</f>
        <v/>
      </c>
      <c r="AI21" s="94" t="str">
        <f>データ入力!AS80</f>
        <v/>
      </c>
      <c r="AJ21" s="94" t="str">
        <f>データ入力!AT80</f>
        <v/>
      </c>
      <c r="AK21" s="94" t="str">
        <f>データ入力!AU80</f>
        <v/>
      </c>
      <c r="AL21" s="94" t="str">
        <f>データ入力!AV80</f>
        <v/>
      </c>
    </row>
    <row r="22" spans="1:38" ht="26.25" customHeight="1">
      <c r="A22" s="90" t="str">
        <f>データ入力!AI81</f>
        <v/>
      </c>
      <c r="B22" s="180" t="str">
        <f>データ入力!AJ81</f>
        <v/>
      </c>
      <c r="C22" s="93" t="str">
        <f>データ入力!AK81</f>
        <v/>
      </c>
      <c r="D22" s="95">
        <f>データ入力!E81</f>
        <v>0</v>
      </c>
      <c r="E22" s="95" t="str">
        <f>データ入力!G81</f>
        <v/>
      </c>
      <c r="F22" s="95">
        <f>データ入力!H81</f>
        <v>0</v>
      </c>
      <c r="G22" s="95">
        <f>データ入力!I81</f>
        <v>0</v>
      </c>
      <c r="H22" s="95">
        <f>データ入力!J81</f>
        <v>0</v>
      </c>
      <c r="I22" s="95">
        <f>データ入力!K81</f>
        <v>0</v>
      </c>
      <c r="J22" s="95">
        <f>データ入力!L81</f>
        <v>0</v>
      </c>
      <c r="K22" s="95">
        <f>データ入力!M81</f>
        <v>0</v>
      </c>
      <c r="L22" s="95">
        <f>データ入力!N81</f>
        <v>0</v>
      </c>
      <c r="M22" s="95">
        <f>データ入力!O81</f>
        <v>0</v>
      </c>
      <c r="N22" s="95">
        <f>データ入力!P81</f>
        <v>0</v>
      </c>
      <c r="O22" s="95">
        <f>データ入力!Q81</f>
        <v>0</v>
      </c>
      <c r="P22" s="95">
        <f>データ入力!R81</f>
        <v>0</v>
      </c>
      <c r="Q22" s="95" t="str">
        <f>データ入力!S81</f>
        <v/>
      </c>
      <c r="R22" s="95">
        <f>データ入力!T81</f>
        <v>0</v>
      </c>
      <c r="S22" s="95">
        <f>データ入力!U81</f>
        <v>0</v>
      </c>
      <c r="T22" s="93" t="str">
        <f>データ入力!V81</f>
        <v/>
      </c>
      <c r="U22" s="93" t="str">
        <f>データ入力!W81</f>
        <v/>
      </c>
      <c r="V22" s="93" t="str">
        <f>データ入力!X81</f>
        <v/>
      </c>
      <c r="W22" s="93" t="str">
        <f>データ入力!Y81</f>
        <v/>
      </c>
      <c r="X22" s="93" t="str">
        <f>データ入力!Z81</f>
        <v/>
      </c>
      <c r="Y22" s="95" t="str">
        <f>データ入力!AA81</f>
        <v/>
      </c>
      <c r="Z22" s="95" t="str">
        <f>データ入力!AB81</f>
        <v/>
      </c>
      <c r="AA22" s="95" t="str">
        <f>データ入力!AC81</f>
        <v/>
      </c>
      <c r="AB22" s="94" t="str">
        <f>データ入力!AL81</f>
        <v/>
      </c>
      <c r="AC22" s="94" t="str">
        <f>データ入力!AM81</f>
        <v/>
      </c>
      <c r="AD22" s="94" t="str">
        <f>データ入力!AN81</f>
        <v/>
      </c>
      <c r="AE22" s="94" t="str">
        <f>データ入力!AO81</f>
        <v/>
      </c>
      <c r="AF22" s="241" t="str">
        <f>データ入力!AP81</f>
        <v/>
      </c>
      <c r="AG22" s="94" t="str">
        <f>データ入力!AQ81</f>
        <v/>
      </c>
      <c r="AH22" s="94" t="str">
        <f>データ入力!AR81</f>
        <v/>
      </c>
      <c r="AI22" s="94" t="str">
        <f>データ入力!AS81</f>
        <v/>
      </c>
      <c r="AJ22" s="94" t="str">
        <f>データ入力!AT81</f>
        <v/>
      </c>
      <c r="AK22" s="94" t="str">
        <f>データ入力!AU81</f>
        <v/>
      </c>
      <c r="AL22" s="94" t="str">
        <f>データ入力!AV81</f>
        <v/>
      </c>
    </row>
    <row r="23" spans="1:38" ht="26.25" customHeight="1">
      <c r="A23" s="90" t="str">
        <f>データ入力!AI82</f>
        <v/>
      </c>
      <c r="B23" s="180" t="str">
        <f>データ入力!AJ82</f>
        <v/>
      </c>
      <c r="C23" s="93" t="str">
        <f>データ入力!AK82</f>
        <v/>
      </c>
      <c r="D23" s="95">
        <f>データ入力!E82</f>
        <v>0</v>
      </c>
      <c r="E23" s="95" t="str">
        <f>データ入力!G82</f>
        <v/>
      </c>
      <c r="F23" s="95">
        <f>データ入力!H82</f>
        <v>0</v>
      </c>
      <c r="G23" s="95">
        <f>データ入力!I82</f>
        <v>0</v>
      </c>
      <c r="H23" s="95">
        <f>データ入力!J82</f>
        <v>0</v>
      </c>
      <c r="I23" s="95">
        <f>データ入力!K82</f>
        <v>0</v>
      </c>
      <c r="J23" s="95">
        <f>データ入力!L82</f>
        <v>0</v>
      </c>
      <c r="K23" s="95">
        <f>データ入力!M82</f>
        <v>0</v>
      </c>
      <c r="L23" s="95">
        <f>データ入力!N82</f>
        <v>0</v>
      </c>
      <c r="M23" s="95">
        <f>データ入力!O82</f>
        <v>0</v>
      </c>
      <c r="N23" s="95">
        <f>データ入力!P82</f>
        <v>0</v>
      </c>
      <c r="O23" s="95">
        <f>データ入力!Q82</f>
        <v>0</v>
      </c>
      <c r="P23" s="95">
        <f>データ入力!R82</f>
        <v>0</v>
      </c>
      <c r="Q23" s="95" t="str">
        <f>データ入力!S82</f>
        <v/>
      </c>
      <c r="R23" s="95">
        <f>データ入力!T82</f>
        <v>0</v>
      </c>
      <c r="S23" s="95">
        <f>データ入力!U82</f>
        <v>0</v>
      </c>
      <c r="T23" s="93" t="str">
        <f>データ入力!V82</f>
        <v/>
      </c>
      <c r="U23" s="93" t="str">
        <f>データ入力!W82</f>
        <v/>
      </c>
      <c r="V23" s="93" t="str">
        <f>データ入力!X82</f>
        <v/>
      </c>
      <c r="W23" s="93" t="str">
        <f>データ入力!Y82</f>
        <v/>
      </c>
      <c r="X23" s="93" t="str">
        <f>データ入力!Z82</f>
        <v/>
      </c>
      <c r="Y23" s="95" t="str">
        <f>データ入力!AA82</f>
        <v/>
      </c>
      <c r="Z23" s="95" t="str">
        <f>データ入力!AB82</f>
        <v/>
      </c>
      <c r="AA23" s="95" t="str">
        <f>データ入力!AC82</f>
        <v/>
      </c>
      <c r="AB23" s="94" t="str">
        <f>データ入力!AL82</f>
        <v/>
      </c>
      <c r="AC23" s="94" t="str">
        <f>データ入力!AM82</f>
        <v/>
      </c>
      <c r="AD23" s="94" t="str">
        <f>データ入力!AN82</f>
        <v/>
      </c>
      <c r="AE23" s="94" t="str">
        <f>データ入力!AO82</f>
        <v/>
      </c>
      <c r="AF23" s="241" t="str">
        <f>データ入力!AP82</f>
        <v/>
      </c>
      <c r="AG23" s="94" t="str">
        <f>データ入力!AQ82</f>
        <v/>
      </c>
      <c r="AH23" s="94" t="str">
        <f>データ入力!AR82</f>
        <v/>
      </c>
      <c r="AI23" s="94" t="str">
        <f>データ入力!AS82</f>
        <v/>
      </c>
      <c r="AJ23" s="94" t="str">
        <f>データ入力!AT82</f>
        <v/>
      </c>
      <c r="AK23" s="94" t="str">
        <f>データ入力!AU82</f>
        <v/>
      </c>
      <c r="AL23" s="94" t="str">
        <f>データ入力!AV82</f>
        <v/>
      </c>
    </row>
    <row r="24" spans="1:38" ht="26.25" customHeight="1">
      <c r="A24" s="90" t="str">
        <f>データ入力!AI83</f>
        <v/>
      </c>
      <c r="B24" s="180" t="str">
        <f>データ入力!AJ83</f>
        <v/>
      </c>
      <c r="C24" s="93" t="str">
        <f>データ入力!AK83</f>
        <v/>
      </c>
      <c r="D24" s="95">
        <f>データ入力!E83</f>
        <v>0</v>
      </c>
      <c r="E24" s="95" t="str">
        <f>データ入力!G83</f>
        <v/>
      </c>
      <c r="F24" s="95">
        <f>データ入力!H83</f>
        <v>0</v>
      </c>
      <c r="G24" s="95">
        <f>データ入力!I83</f>
        <v>0</v>
      </c>
      <c r="H24" s="95">
        <f>データ入力!J83</f>
        <v>0</v>
      </c>
      <c r="I24" s="95">
        <f>データ入力!K83</f>
        <v>0</v>
      </c>
      <c r="J24" s="95">
        <f>データ入力!L83</f>
        <v>0</v>
      </c>
      <c r="K24" s="95">
        <f>データ入力!M83</f>
        <v>0</v>
      </c>
      <c r="L24" s="95">
        <f>データ入力!N83</f>
        <v>0</v>
      </c>
      <c r="M24" s="95">
        <f>データ入力!O83</f>
        <v>0</v>
      </c>
      <c r="N24" s="95">
        <f>データ入力!P83</f>
        <v>0</v>
      </c>
      <c r="O24" s="95">
        <f>データ入力!Q83</f>
        <v>0</v>
      </c>
      <c r="P24" s="95">
        <f>データ入力!R83</f>
        <v>0</v>
      </c>
      <c r="Q24" s="95" t="str">
        <f>データ入力!S83</f>
        <v/>
      </c>
      <c r="R24" s="95">
        <f>データ入力!T83</f>
        <v>0</v>
      </c>
      <c r="S24" s="95">
        <f>データ入力!U83</f>
        <v>0</v>
      </c>
      <c r="T24" s="93" t="str">
        <f>データ入力!V83</f>
        <v/>
      </c>
      <c r="U24" s="93" t="str">
        <f>データ入力!W83</f>
        <v/>
      </c>
      <c r="V24" s="93" t="str">
        <f>データ入力!X83</f>
        <v/>
      </c>
      <c r="W24" s="93" t="str">
        <f>データ入力!Y83</f>
        <v/>
      </c>
      <c r="X24" s="93" t="str">
        <f>データ入力!Z83</f>
        <v/>
      </c>
      <c r="Y24" s="95" t="str">
        <f>データ入力!AA83</f>
        <v/>
      </c>
      <c r="Z24" s="95" t="str">
        <f>データ入力!AB83</f>
        <v/>
      </c>
      <c r="AA24" s="95" t="str">
        <f>データ入力!AC83</f>
        <v/>
      </c>
      <c r="AB24" s="94" t="str">
        <f>データ入力!AL83</f>
        <v/>
      </c>
      <c r="AC24" s="94" t="str">
        <f>データ入力!AM83</f>
        <v/>
      </c>
      <c r="AD24" s="94" t="str">
        <f>データ入力!AN83</f>
        <v/>
      </c>
      <c r="AE24" s="94" t="str">
        <f>データ入力!AO83</f>
        <v/>
      </c>
      <c r="AF24" s="241" t="str">
        <f>データ入力!AP83</f>
        <v/>
      </c>
      <c r="AG24" s="94" t="str">
        <f>データ入力!AQ83</f>
        <v/>
      </c>
      <c r="AH24" s="94" t="str">
        <f>データ入力!AR83</f>
        <v/>
      </c>
      <c r="AI24" s="94" t="str">
        <f>データ入力!AS83</f>
        <v/>
      </c>
      <c r="AJ24" s="94" t="str">
        <f>データ入力!AT83</f>
        <v/>
      </c>
      <c r="AK24" s="94" t="str">
        <f>データ入力!AU83</f>
        <v/>
      </c>
      <c r="AL24" s="94" t="str">
        <f>データ入力!AV83</f>
        <v/>
      </c>
    </row>
    <row r="25" spans="1:38" ht="26.25" customHeight="1">
      <c r="A25" s="90" t="str">
        <f>データ入力!AI84</f>
        <v/>
      </c>
      <c r="B25" s="180" t="str">
        <f>データ入力!AJ84</f>
        <v/>
      </c>
      <c r="C25" s="93" t="str">
        <f>データ入力!AK84</f>
        <v/>
      </c>
      <c r="D25" s="95">
        <f>データ入力!E84</f>
        <v>0</v>
      </c>
      <c r="E25" s="95" t="str">
        <f>データ入力!G84</f>
        <v/>
      </c>
      <c r="F25" s="95">
        <f>データ入力!H84</f>
        <v>0</v>
      </c>
      <c r="G25" s="95">
        <f>データ入力!I84</f>
        <v>0</v>
      </c>
      <c r="H25" s="95">
        <f>データ入力!J84</f>
        <v>0</v>
      </c>
      <c r="I25" s="95">
        <f>データ入力!K84</f>
        <v>0</v>
      </c>
      <c r="J25" s="95">
        <f>データ入力!L84</f>
        <v>0</v>
      </c>
      <c r="K25" s="95">
        <f>データ入力!M84</f>
        <v>0</v>
      </c>
      <c r="L25" s="95">
        <f>データ入力!N84</f>
        <v>0</v>
      </c>
      <c r="M25" s="95">
        <f>データ入力!O84</f>
        <v>0</v>
      </c>
      <c r="N25" s="95">
        <f>データ入力!P84</f>
        <v>0</v>
      </c>
      <c r="O25" s="95">
        <f>データ入力!Q84</f>
        <v>0</v>
      </c>
      <c r="P25" s="95">
        <f>データ入力!R84</f>
        <v>0</v>
      </c>
      <c r="Q25" s="95" t="str">
        <f>データ入力!S84</f>
        <v/>
      </c>
      <c r="R25" s="95">
        <f>データ入力!T84</f>
        <v>0</v>
      </c>
      <c r="S25" s="95">
        <f>データ入力!U84</f>
        <v>0</v>
      </c>
      <c r="T25" s="93" t="str">
        <f>データ入力!V84</f>
        <v/>
      </c>
      <c r="U25" s="93" t="str">
        <f>データ入力!W84</f>
        <v/>
      </c>
      <c r="V25" s="93" t="str">
        <f>データ入力!X84</f>
        <v/>
      </c>
      <c r="W25" s="93" t="str">
        <f>データ入力!Y84</f>
        <v/>
      </c>
      <c r="X25" s="93" t="str">
        <f>データ入力!Z84</f>
        <v/>
      </c>
      <c r="Y25" s="95" t="str">
        <f>データ入力!AA84</f>
        <v/>
      </c>
      <c r="Z25" s="95" t="str">
        <f>データ入力!AB84</f>
        <v/>
      </c>
      <c r="AA25" s="95" t="str">
        <f>データ入力!AC84</f>
        <v/>
      </c>
      <c r="AB25" s="94" t="str">
        <f>データ入力!AL84</f>
        <v/>
      </c>
      <c r="AC25" s="94" t="str">
        <f>データ入力!AM84</f>
        <v/>
      </c>
      <c r="AD25" s="94" t="str">
        <f>データ入力!AN84</f>
        <v/>
      </c>
      <c r="AE25" s="94" t="str">
        <f>データ入力!AO84</f>
        <v/>
      </c>
      <c r="AF25" s="241" t="str">
        <f>データ入力!AP84</f>
        <v/>
      </c>
      <c r="AG25" s="94" t="str">
        <f>データ入力!AQ84</f>
        <v/>
      </c>
      <c r="AH25" s="94" t="str">
        <f>データ入力!AR84</f>
        <v/>
      </c>
      <c r="AI25" s="94" t="str">
        <f>データ入力!AS84</f>
        <v/>
      </c>
      <c r="AJ25" s="94" t="str">
        <f>データ入力!AT84</f>
        <v/>
      </c>
      <c r="AK25" s="94" t="str">
        <f>データ入力!AU84</f>
        <v/>
      </c>
      <c r="AL25" s="94" t="str">
        <f>データ入力!AV84</f>
        <v/>
      </c>
    </row>
    <row r="26" spans="1:38" ht="26.25" customHeight="1">
      <c r="A26" s="90" t="str">
        <f>データ入力!AI85</f>
        <v/>
      </c>
      <c r="B26" s="180" t="str">
        <f>データ入力!AJ85</f>
        <v/>
      </c>
      <c r="C26" s="93" t="str">
        <f>データ入力!AK85</f>
        <v/>
      </c>
      <c r="D26" s="95">
        <f>データ入力!E85</f>
        <v>0</v>
      </c>
      <c r="E26" s="95" t="str">
        <f>データ入力!G85</f>
        <v/>
      </c>
      <c r="F26" s="95">
        <f>データ入力!H85</f>
        <v>0</v>
      </c>
      <c r="G26" s="95">
        <f>データ入力!I85</f>
        <v>0</v>
      </c>
      <c r="H26" s="95">
        <f>データ入力!J85</f>
        <v>0</v>
      </c>
      <c r="I26" s="95">
        <f>データ入力!K85</f>
        <v>0</v>
      </c>
      <c r="J26" s="95">
        <f>データ入力!L85</f>
        <v>0</v>
      </c>
      <c r="K26" s="95">
        <f>データ入力!M85</f>
        <v>0</v>
      </c>
      <c r="L26" s="95">
        <f>データ入力!N85</f>
        <v>0</v>
      </c>
      <c r="M26" s="95">
        <f>データ入力!O85</f>
        <v>0</v>
      </c>
      <c r="N26" s="95">
        <f>データ入力!P85</f>
        <v>0</v>
      </c>
      <c r="O26" s="95">
        <f>データ入力!Q85</f>
        <v>0</v>
      </c>
      <c r="P26" s="95">
        <f>データ入力!R85</f>
        <v>0</v>
      </c>
      <c r="Q26" s="95" t="str">
        <f>データ入力!S85</f>
        <v/>
      </c>
      <c r="R26" s="95">
        <f>データ入力!T85</f>
        <v>0</v>
      </c>
      <c r="S26" s="95">
        <f>データ入力!U85</f>
        <v>0</v>
      </c>
      <c r="T26" s="93" t="str">
        <f>データ入力!V85</f>
        <v/>
      </c>
      <c r="U26" s="93" t="str">
        <f>データ入力!W85</f>
        <v/>
      </c>
      <c r="V26" s="93" t="str">
        <f>データ入力!X85</f>
        <v/>
      </c>
      <c r="W26" s="93" t="str">
        <f>データ入力!Y85</f>
        <v/>
      </c>
      <c r="X26" s="93" t="str">
        <f>データ入力!Z85</f>
        <v/>
      </c>
      <c r="Y26" s="95" t="str">
        <f>データ入力!AA85</f>
        <v/>
      </c>
      <c r="Z26" s="95" t="str">
        <f>データ入力!AB85</f>
        <v/>
      </c>
      <c r="AA26" s="95" t="str">
        <f>データ入力!AC85</f>
        <v/>
      </c>
      <c r="AB26" s="94" t="str">
        <f>データ入力!AL85</f>
        <v/>
      </c>
      <c r="AC26" s="94" t="str">
        <f>データ入力!AM85</f>
        <v/>
      </c>
      <c r="AD26" s="94" t="str">
        <f>データ入力!AN85</f>
        <v/>
      </c>
      <c r="AE26" s="94" t="str">
        <f>データ入力!AO85</f>
        <v/>
      </c>
      <c r="AF26" s="241" t="str">
        <f>データ入力!AP85</f>
        <v/>
      </c>
      <c r="AG26" s="94" t="str">
        <f>データ入力!AQ85</f>
        <v/>
      </c>
      <c r="AH26" s="94" t="str">
        <f>データ入力!AR85</f>
        <v/>
      </c>
      <c r="AI26" s="94" t="str">
        <f>データ入力!AS85</f>
        <v/>
      </c>
      <c r="AJ26" s="94" t="str">
        <f>データ入力!AT85</f>
        <v/>
      </c>
      <c r="AK26" s="94" t="str">
        <f>データ入力!AU85</f>
        <v/>
      </c>
      <c r="AL26" s="94" t="str">
        <f>データ入力!AV85</f>
        <v/>
      </c>
    </row>
    <row r="27" spans="1:38" ht="26.25" customHeight="1">
      <c r="A27" s="90" t="str">
        <f>データ入力!AI86</f>
        <v/>
      </c>
      <c r="B27" s="180" t="str">
        <f>データ入力!AJ86</f>
        <v/>
      </c>
      <c r="C27" s="93" t="str">
        <f>データ入力!AK86</f>
        <v/>
      </c>
      <c r="D27" s="95">
        <f>データ入力!E86</f>
        <v>0</v>
      </c>
      <c r="E27" s="95" t="str">
        <f>データ入力!G86</f>
        <v/>
      </c>
      <c r="F27" s="95">
        <f>データ入力!H86</f>
        <v>0</v>
      </c>
      <c r="G27" s="95">
        <f>データ入力!I86</f>
        <v>0</v>
      </c>
      <c r="H27" s="95">
        <f>データ入力!J86</f>
        <v>0</v>
      </c>
      <c r="I27" s="95">
        <f>データ入力!K86</f>
        <v>0</v>
      </c>
      <c r="J27" s="95">
        <f>データ入力!L86</f>
        <v>0</v>
      </c>
      <c r="K27" s="95">
        <f>データ入力!M86</f>
        <v>0</v>
      </c>
      <c r="L27" s="95">
        <f>データ入力!N86</f>
        <v>0</v>
      </c>
      <c r="M27" s="95">
        <f>データ入力!O86</f>
        <v>0</v>
      </c>
      <c r="N27" s="95">
        <f>データ入力!P86</f>
        <v>0</v>
      </c>
      <c r="O27" s="95">
        <f>データ入力!Q86</f>
        <v>0</v>
      </c>
      <c r="P27" s="95">
        <f>データ入力!R86</f>
        <v>0</v>
      </c>
      <c r="Q27" s="95" t="str">
        <f>データ入力!S86</f>
        <v/>
      </c>
      <c r="R27" s="95">
        <f>データ入力!T86</f>
        <v>0</v>
      </c>
      <c r="S27" s="95">
        <f>データ入力!U86</f>
        <v>0</v>
      </c>
      <c r="T27" s="93" t="str">
        <f>データ入力!V86</f>
        <v/>
      </c>
      <c r="U27" s="93" t="str">
        <f>データ入力!W86</f>
        <v/>
      </c>
      <c r="V27" s="93" t="str">
        <f>データ入力!X86</f>
        <v/>
      </c>
      <c r="W27" s="93" t="str">
        <f>データ入力!Y86</f>
        <v/>
      </c>
      <c r="X27" s="93" t="str">
        <f>データ入力!Z86</f>
        <v/>
      </c>
      <c r="Y27" s="95" t="str">
        <f>データ入力!AA86</f>
        <v/>
      </c>
      <c r="Z27" s="95" t="str">
        <f>データ入力!AB86</f>
        <v/>
      </c>
      <c r="AA27" s="95" t="str">
        <f>データ入力!AC86</f>
        <v/>
      </c>
      <c r="AB27" s="94" t="str">
        <f>データ入力!AL86</f>
        <v/>
      </c>
      <c r="AC27" s="94" t="str">
        <f>データ入力!AM86</f>
        <v/>
      </c>
      <c r="AD27" s="94" t="str">
        <f>データ入力!AN86</f>
        <v/>
      </c>
      <c r="AE27" s="94" t="str">
        <f>データ入力!AO86</f>
        <v/>
      </c>
      <c r="AF27" s="241" t="str">
        <f>データ入力!AP86</f>
        <v/>
      </c>
      <c r="AG27" s="94" t="str">
        <f>データ入力!AQ86</f>
        <v/>
      </c>
      <c r="AH27" s="94" t="str">
        <f>データ入力!AR86</f>
        <v/>
      </c>
      <c r="AI27" s="94" t="str">
        <f>データ入力!AS86</f>
        <v/>
      </c>
      <c r="AJ27" s="94" t="str">
        <f>データ入力!AT86</f>
        <v/>
      </c>
      <c r="AK27" s="94" t="str">
        <f>データ入力!AU86</f>
        <v/>
      </c>
      <c r="AL27" s="94" t="str">
        <f>データ入力!AV86</f>
        <v/>
      </c>
    </row>
    <row r="28" spans="1:38" ht="26.25" customHeight="1">
      <c r="A28" s="90" t="str">
        <f>データ入力!AI87</f>
        <v/>
      </c>
      <c r="B28" s="180" t="str">
        <f>データ入力!AJ87</f>
        <v/>
      </c>
      <c r="C28" s="93" t="str">
        <f>データ入力!AK87</f>
        <v/>
      </c>
      <c r="D28" s="95">
        <f>データ入力!E87</f>
        <v>0</v>
      </c>
      <c r="E28" s="95" t="str">
        <f>データ入力!G87</f>
        <v/>
      </c>
      <c r="F28" s="95">
        <f>データ入力!H87</f>
        <v>0</v>
      </c>
      <c r="G28" s="95">
        <f>データ入力!I87</f>
        <v>0</v>
      </c>
      <c r="H28" s="95">
        <f>データ入力!J87</f>
        <v>0</v>
      </c>
      <c r="I28" s="95">
        <f>データ入力!K87</f>
        <v>0</v>
      </c>
      <c r="J28" s="95">
        <f>データ入力!L87</f>
        <v>0</v>
      </c>
      <c r="K28" s="95">
        <f>データ入力!M87</f>
        <v>0</v>
      </c>
      <c r="L28" s="95">
        <f>データ入力!N87</f>
        <v>0</v>
      </c>
      <c r="M28" s="95">
        <f>データ入力!O87</f>
        <v>0</v>
      </c>
      <c r="N28" s="95">
        <f>データ入力!P87</f>
        <v>0</v>
      </c>
      <c r="O28" s="95">
        <f>データ入力!Q87</f>
        <v>0</v>
      </c>
      <c r="P28" s="95">
        <f>データ入力!R87</f>
        <v>0</v>
      </c>
      <c r="Q28" s="95" t="str">
        <f>データ入力!S87</f>
        <v/>
      </c>
      <c r="R28" s="95">
        <f>データ入力!T87</f>
        <v>0</v>
      </c>
      <c r="S28" s="95">
        <f>データ入力!U87</f>
        <v>0</v>
      </c>
      <c r="T28" s="93" t="str">
        <f>データ入力!V87</f>
        <v/>
      </c>
      <c r="U28" s="93" t="str">
        <f>データ入力!W87</f>
        <v/>
      </c>
      <c r="V28" s="93" t="str">
        <f>データ入力!X87</f>
        <v/>
      </c>
      <c r="W28" s="93" t="str">
        <f>データ入力!Y87</f>
        <v/>
      </c>
      <c r="X28" s="93" t="str">
        <f>データ入力!Z87</f>
        <v/>
      </c>
      <c r="Y28" s="95" t="str">
        <f>データ入力!AA87</f>
        <v/>
      </c>
      <c r="Z28" s="95" t="str">
        <f>データ入力!AB87</f>
        <v/>
      </c>
      <c r="AA28" s="95" t="str">
        <f>データ入力!AC87</f>
        <v/>
      </c>
      <c r="AB28" s="94" t="str">
        <f>データ入力!AL87</f>
        <v/>
      </c>
      <c r="AC28" s="94" t="str">
        <f>データ入力!AM87</f>
        <v/>
      </c>
      <c r="AD28" s="94" t="str">
        <f>データ入力!AN87</f>
        <v/>
      </c>
      <c r="AE28" s="94" t="str">
        <f>データ入力!AO87</f>
        <v/>
      </c>
      <c r="AF28" s="241" t="str">
        <f>データ入力!AP87</f>
        <v/>
      </c>
      <c r="AG28" s="94" t="str">
        <f>データ入力!AQ87</f>
        <v/>
      </c>
      <c r="AH28" s="94" t="str">
        <f>データ入力!AR87</f>
        <v/>
      </c>
      <c r="AI28" s="94" t="str">
        <f>データ入力!AS87</f>
        <v/>
      </c>
      <c r="AJ28" s="94" t="str">
        <f>データ入力!AT87</f>
        <v/>
      </c>
      <c r="AK28" s="94" t="str">
        <f>データ入力!AU87</f>
        <v/>
      </c>
      <c r="AL28" s="94" t="str">
        <f>データ入力!AV87</f>
        <v/>
      </c>
    </row>
    <row r="29" spans="1:38" ht="26.25" customHeight="1">
      <c r="A29" s="90" t="str">
        <f>データ入力!AI88</f>
        <v/>
      </c>
      <c r="B29" s="180" t="str">
        <f>データ入力!AJ88</f>
        <v/>
      </c>
      <c r="C29" s="93" t="str">
        <f>データ入力!AK88</f>
        <v/>
      </c>
      <c r="D29" s="95">
        <f>データ入力!E88</f>
        <v>0</v>
      </c>
      <c r="E29" s="95" t="str">
        <f>データ入力!G88</f>
        <v/>
      </c>
      <c r="F29" s="95">
        <f>データ入力!H88</f>
        <v>0</v>
      </c>
      <c r="G29" s="95">
        <f>データ入力!I88</f>
        <v>0</v>
      </c>
      <c r="H29" s="95">
        <f>データ入力!J88</f>
        <v>0</v>
      </c>
      <c r="I29" s="95">
        <f>データ入力!K88</f>
        <v>0</v>
      </c>
      <c r="J29" s="95">
        <f>データ入力!L88</f>
        <v>0</v>
      </c>
      <c r="K29" s="95">
        <f>データ入力!M88</f>
        <v>0</v>
      </c>
      <c r="L29" s="95">
        <f>データ入力!N88</f>
        <v>0</v>
      </c>
      <c r="M29" s="95">
        <f>データ入力!O88</f>
        <v>0</v>
      </c>
      <c r="N29" s="95">
        <f>データ入力!P88</f>
        <v>0</v>
      </c>
      <c r="O29" s="95">
        <f>データ入力!Q88</f>
        <v>0</v>
      </c>
      <c r="P29" s="95">
        <f>データ入力!R88</f>
        <v>0</v>
      </c>
      <c r="Q29" s="95" t="str">
        <f>データ入力!S88</f>
        <v/>
      </c>
      <c r="R29" s="95">
        <f>データ入力!T88</f>
        <v>0</v>
      </c>
      <c r="S29" s="95">
        <f>データ入力!U88</f>
        <v>0</v>
      </c>
      <c r="T29" s="93" t="str">
        <f>データ入力!V88</f>
        <v/>
      </c>
      <c r="U29" s="93" t="str">
        <f>データ入力!W88</f>
        <v/>
      </c>
      <c r="V29" s="93" t="str">
        <f>データ入力!X88</f>
        <v/>
      </c>
      <c r="W29" s="93" t="str">
        <f>データ入力!Y88</f>
        <v/>
      </c>
      <c r="X29" s="93" t="str">
        <f>データ入力!Z88</f>
        <v/>
      </c>
      <c r="Y29" s="95" t="str">
        <f>データ入力!AA88</f>
        <v/>
      </c>
      <c r="Z29" s="95" t="str">
        <f>データ入力!AB88</f>
        <v/>
      </c>
      <c r="AA29" s="95" t="str">
        <f>データ入力!AC88</f>
        <v/>
      </c>
      <c r="AB29" s="94" t="str">
        <f>データ入力!AL88</f>
        <v/>
      </c>
      <c r="AC29" s="94" t="str">
        <f>データ入力!AM88</f>
        <v/>
      </c>
      <c r="AD29" s="94" t="str">
        <f>データ入力!AN88</f>
        <v/>
      </c>
      <c r="AE29" s="94" t="str">
        <f>データ入力!AO88</f>
        <v/>
      </c>
      <c r="AF29" s="241" t="str">
        <f>データ入力!AP88</f>
        <v/>
      </c>
      <c r="AG29" s="94" t="str">
        <f>データ入力!AQ88</f>
        <v/>
      </c>
      <c r="AH29" s="94" t="str">
        <f>データ入力!AR88</f>
        <v/>
      </c>
      <c r="AI29" s="94" t="str">
        <f>データ入力!AS88</f>
        <v/>
      </c>
      <c r="AJ29" s="94" t="str">
        <f>データ入力!AT88</f>
        <v/>
      </c>
      <c r="AK29" s="94" t="str">
        <f>データ入力!AU88</f>
        <v/>
      </c>
      <c r="AL29" s="94" t="str">
        <f>データ入力!AV88</f>
        <v/>
      </c>
    </row>
    <row r="30" spans="1:38" ht="26.25" customHeight="1">
      <c r="A30" s="90" t="str">
        <f>データ入力!AI89</f>
        <v/>
      </c>
      <c r="B30" s="180" t="str">
        <f>データ入力!AJ89</f>
        <v/>
      </c>
      <c r="C30" s="93" t="str">
        <f>データ入力!AK89</f>
        <v/>
      </c>
      <c r="D30" s="95">
        <f>データ入力!E89</f>
        <v>0</v>
      </c>
      <c r="E30" s="95" t="str">
        <f>データ入力!G89</f>
        <v/>
      </c>
      <c r="F30" s="95">
        <f>データ入力!H89</f>
        <v>0</v>
      </c>
      <c r="G30" s="95">
        <f>データ入力!I89</f>
        <v>0</v>
      </c>
      <c r="H30" s="95">
        <f>データ入力!J89</f>
        <v>0</v>
      </c>
      <c r="I30" s="95">
        <f>データ入力!K89</f>
        <v>0</v>
      </c>
      <c r="J30" s="95">
        <f>データ入力!L89</f>
        <v>0</v>
      </c>
      <c r="K30" s="95">
        <f>データ入力!M89</f>
        <v>0</v>
      </c>
      <c r="L30" s="95">
        <f>データ入力!N89</f>
        <v>0</v>
      </c>
      <c r="M30" s="95">
        <f>データ入力!O89</f>
        <v>0</v>
      </c>
      <c r="N30" s="95">
        <f>データ入力!P89</f>
        <v>0</v>
      </c>
      <c r="O30" s="95">
        <f>データ入力!Q89</f>
        <v>0</v>
      </c>
      <c r="P30" s="95">
        <f>データ入力!R89</f>
        <v>0</v>
      </c>
      <c r="Q30" s="95" t="str">
        <f>データ入力!S89</f>
        <v/>
      </c>
      <c r="R30" s="95">
        <f>データ入力!T89</f>
        <v>0</v>
      </c>
      <c r="S30" s="95">
        <f>データ入力!U89</f>
        <v>0</v>
      </c>
      <c r="T30" s="93" t="str">
        <f>データ入力!V89</f>
        <v/>
      </c>
      <c r="U30" s="93" t="str">
        <f>データ入力!W89</f>
        <v/>
      </c>
      <c r="V30" s="93" t="str">
        <f>データ入力!X89</f>
        <v/>
      </c>
      <c r="W30" s="93" t="str">
        <f>データ入力!Y89</f>
        <v/>
      </c>
      <c r="X30" s="93" t="str">
        <f>データ入力!Z89</f>
        <v/>
      </c>
      <c r="Y30" s="95" t="str">
        <f>データ入力!AA89</f>
        <v/>
      </c>
      <c r="Z30" s="95" t="str">
        <f>データ入力!AB89</f>
        <v/>
      </c>
      <c r="AA30" s="95" t="str">
        <f>データ入力!AC89</f>
        <v/>
      </c>
      <c r="AB30" s="94" t="str">
        <f>データ入力!AL89</f>
        <v/>
      </c>
      <c r="AC30" s="94" t="str">
        <f>データ入力!AM89</f>
        <v/>
      </c>
      <c r="AD30" s="94" t="str">
        <f>データ入力!AN89</f>
        <v/>
      </c>
      <c r="AE30" s="94" t="str">
        <f>データ入力!AO89</f>
        <v/>
      </c>
      <c r="AF30" s="241" t="str">
        <f>データ入力!AP89</f>
        <v/>
      </c>
      <c r="AG30" s="94" t="str">
        <f>データ入力!AQ89</f>
        <v/>
      </c>
      <c r="AH30" s="94" t="str">
        <f>データ入力!AR89</f>
        <v/>
      </c>
      <c r="AI30" s="94" t="str">
        <f>データ入力!AS89</f>
        <v/>
      </c>
      <c r="AJ30" s="94" t="str">
        <f>データ入力!AT89</f>
        <v/>
      </c>
      <c r="AK30" s="94" t="str">
        <f>データ入力!AU89</f>
        <v/>
      </c>
      <c r="AL30" s="94" t="str">
        <f>データ入力!AV89</f>
        <v/>
      </c>
    </row>
    <row r="31" spans="1:38" ht="26.25" customHeight="1">
      <c r="A31" s="90" t="str">
        <f>データ入力!AI90</f>
        <v/>
      </c>
      <c r="B31" s="180" t="str">
        <f>データ入力!AJ90</f>
        <v/>
      </c>
      <c r="C31" s="93" t="str">
        <f>データ入力!AK90</f>
        <v/>
      </c>
      <c r="D31" s="95">
        <f>データ入力!E90</f>
        <v>0</v>
      </c>
      <c r="E31" s="95" t="str">
        <f>データ入力!G90</f>
        <v/>
      </c>
      <c r="F31" s="95">
        <f>データ入力!H90</f>
        <v>0</v>
      </c>
      <c r="G31" s="95">
        <f>データ入力!I90</f>
        <v>0</v>
      </c>
      <c r="H31" s="95">
        <f>データ入力!J90</f>
        <v>0</v>
      </c>
      <c r="I31" s="95">
        <f>データ入力!K90</f>
        <v>0</v>
      </c>
      <c r="J31" s="95">
        <f>データ入力!L90</f>
        <v>0</v>
      </c>
      <c r="K31" s="95">
        <f>データ入力!M90</f>
        <v>0</v>
      </c>
      <c r="L31" s="95">
        <f>データ入力!N90</f>
        <v>0</v>
      </c>
      <c r="M31" s="95">
        <f>データ入力!O90</f>
        <v>0</v>
      </c>
      <c r="N31" s="95">
        <f>データ入力!P90</f>
        <v>0</v>
      </c>
      <c r="O31" s="95">
        <f>データ入力!Q90</f>
        <v>0</v>
      </c>
      <c r="P31" s="95">
        <f>データ入力!R90</f>
        <v>0</v>
      </c>
      <c r="Q31" s="95" t="str">
        <f>データ入力!S90</f>
        <v/>
      </c>
      <c r="R31" s="95">
        <f>データ入力!T90</f>
        <v>0</v>
      </c>
      <c r="S31" s="95">
        <f>データ入力!U90</f>
        <v>0</v>
      </c>
      <c r="T31" s="93" t="str">
        <f>データ入力!V90</f>
        <v/>
      </c>
      <c r="U31" s="93" t="str">
        <f>データ入力!W90</f>
        <v/>
      </c>
      <c r="V31" s="93" t="str">
        <f>データ入力!X90</f>
        <v/>
      </c>
      <c r="W31" s="93" t="str">
        <f>データ入力!Y90</f>
        <v/>
      </c>
      <c r="X31" s="93" t="str">
        <f>データ入力!Z90</f>
        <v/>
      </c>
      <c r="Y31" s="95" t="str">
        <f>データ入力!AA90</f>
        <v/>
      </c>
      <c r="Z31" s="95" t="str">
        <f>データ入力!AB90</f>
        <v/>
      </c>
      <c r="AA31" s="95" t="str">
        <f>データ入力!AC90</f>
        <v/>
      </c>
      <c r="AB31" s="94" t="str">
        <f>データ入力!AL90</f>
        <v/>
      </c>
      <c r="AC31" s="94" t="str">
        <f>データ入力!AM90</f>
        <v/>
      </c>
      <c r="AD31" s="94" t="str">
        <f>データ入力!AN90</f>
        <v/>
      </c>
      <c r="AE31" s="94" t="str">
        <f>データ入力!AO90</f>
        <v/>
      </c>
      <c r="AF31" s="241" t="str">
        <f>データ入力!AP90</f>
        <v/>
      </c>
      <c r="AG31" s="94" t="str">
        <f>データ入力!AQ90</f>
        <v/>
      </c>
      <c r="AH31" s="94" t="str">
        <f>データ入力!AR90</f>
        <v/>
      </c>
      <c r="AI31" s="94" t="str">
        <f>データ入力!AS90</f>
        <v/>
      </c>
      <c r="AJ31" s="94" t="str">
        <f>データ入力!AT90</f>
        <v/>
      </c>
      <c r="AK31" s="94" t="str">
        <f>データ入力!AU90</f>
        <v/>
      </c>
      <c r="AL31" s="94" t="str">
        <f>データ入力!AV90</f>
        <v/>
      </c>
    </row>
    <row r="32" spans="1:38" ht="26.25" customHeight="1">
      <c r="A32" s="90" t="str">
        <f>データ入力!AI91</f>
        <v/>
      </c>
      <c r="B32" s="180" t="str">
        <f>データ入力!AJ91</f>
        <v/>
      </c>
      <c r="C32" s="93" t="str">
        <f>データ入力!AK91</f>
        <v/>
      </c>
      <c r="D32" s="95">
        <f>データ入力!E91</f>
        <v>0</v>
      </c>
      <c r="E32" s="95" t="str">
        <f>データ入力!G91</f>
        <v/>
      </c>
      <c r="F32" s="95">
        <f>データ入力!H91</f>
        <v>0</v>
      </c>
      <c r="G32" s="95">
        <f>データ入力!I91</f>
        <v>0</v>
      </c>
      <c r="H32" s="95">
        <f>データ入力!J91</f>
        <v>0</v>
      </c>
      <c r="I32" s="95">
        <f>データ入力!K91</f>
        <v>0</v>
      </c>
      <c r="J32" s="95">
        <f>データ入力!L91</f>
        <v>0</v>
      </c>
      <c r="K32" s="95">
        <f>データ入力!M91</f>
        <v>0</v>
      </c>
      <c r="L32" s="95">
        <f>データ入力!N91</f>
        <v>0</v>
      </c>
      <c r="M32" s="95">
        <f>データ入力!O91</f>
        <v>0</v>
      </c>
      <c r="N32" s="95">
        <f>データ入力!P91</f>
        <v>0</v>
      </c>
      <c r="O32" s="95">
        <f>データ入力!Q91</f>
        <v>0</v>
      </c>
      <c r="P32" s="95">
        <f>データ入力!R91</f>
        <v>0</v>
      </c>
      <c r="Q32" s="95" t="str">
        <f>データ入力!S91</f>
        <v/>
      </c>
      <c r="R32" s="95">
        <f>データ入力!T91</f>
        <v>0</v>
      </c>
      <c r="S32" s="95">
        <f>データ入力!U91</f>
        <v>0</v>
      </c>
      <c r="T32" s="93" t="str">
        <f>データ入力!V91</f>
        <v/>
      </c>
      <c r="U32" s="93" t="str">
        <f>データ入力!W91</f>
        <v/>
      </c>
      <c r="V32" s="93" t="str">
        <f>データ入力!X91</f>
        <v/>
      </c>
      <c r="W32" s="93" t="str">
        <f>データ入力!Y91</f>
        <v/>
      </c>
      <c r="X32" s="93" t="str">
        <f>データ入力!Z91</f>
        <v/>
      </c>
      <c r="Y32" s="95" t="str">
        <f>データ入力!AA91</f>
        <v/>
      </c>
      <c r="Z32" s="95" t="str">
        <f>データ入力!AB91</f>
        <v/>
      </c>
      <c r="AA32" s="95" t="str">
        <f>データ入力!AC91</f>
        <v/>
      </c>
      <c r="AB32" s="94" t="str">
        <f>データ入力!AL91</f>
        <v/>
      </c>
      <c r="AC32" s="94" t="str">
        <f>データ入力!AM91</f>
        <v/>
      </c>
      <c r="AD32" s="94" t="str">
        <f>データ入力!AN91</f>
        <v/>
      </c>
      <c r="AE32" s="94" t="str">
        <f>データ入力!AO91</f>
        <v/>
      </c>
      <c r="AF32" s="241" t="str">
        <f>データ入力!AP91</f>
        <v/>
      </c>
      <c r="AG32" s="94" t="str">
        <f>データ入力!AQ91</f>
        <v/>
      </c>
      <c r="AH32" s="94" t="str">
        <f>データ入力!AR91</f>
        <v/>
      </c>
      <c r="AI32" s="94" t="str">
        <f>データ入力!AS91</f>
        <v/>
      </c>
      <c r="AJ32" s="94" t="str">
        <f>データ入力!AT91</f>
        <v/>
      </c>
      <c r="AK32" s="94" t="str">
        <f>データ入力!AU91</f>
        <v/>
      </c>
      <c r="AL32" s="94" t="str">
        <f>データ入力!AV91</f>
        <v/>
      </c>
    </row>
    <row r="33" spans="1:38" ht="26.25" customHeight="1">
      <c r="A33" s="90" t="str">
        <f>データ入力!AI92</f>
        <v/>
      </c>
      <c r="B33" s="180" t="str">
        <f>データ入力!AJ92</f>
        <v/>
      </c>
      <c r="C33" s="93" t="str">
        <f>データ入力!AK92</f>
        <v/>
      </c>
      <c r="D33" s="95">
        <f>データ入力!E92</f>
        <v>0</v>
      </c>
      <c r="E33" s="95" t="str">
        <f>データ入力!G92</f>
        <v/>
      </c>
      <c r="F33" s="95">
        <f>データ入力!H92</f>
        <v>0</v>
      </c>
      <c r="G33" s="95">
        <f>データ入力!I92</f>
        <v>0</v>
      </c>
      <c r="H33" s="95">
        <f>データ入力!J92</f>
        <v>0</v>
      </c>
      <c r="I33" s="95">
        <f>データ入力!K92</f>
        <v>0</v>
      </c>
      <c r="J33" s="95">
        <f>データ入力!L92</f>
        <v>0</v>
      </c>
      <c r="K33" s="95">
        <f>データ入力!M92</f>
        <v>0</v>
      </c>
      <c r="L33" s="95">
        <f>データ入力!N92</f>
        <v>0</v>
      </c>
      <c r="M33" s="95">
        <f>データ入力!O92</f>
        <v>0</v>
      </c>
      <c r="N33" s="95">
        <f>データ入力!P92</f>
        <v>0</v>
      </c>
      <c r="O33" s="95">
        <f>データ入力!Q92</f>
        <v>0</v>
      </c>
      <c r="P33" s="95">
        <f>データ入力!R92</f>
        <v>0</v>
      </c>
      <c r="Q33" s="95" t="str">
        <f>データ入力!S92</f>
        <v/>
      </c>
      <c r="R33" s="95">
        <f>データ入力!T92</f>
        <v>0</v>
      </c>
      <c r="S33" s="95">
        <f>データ入力!U92</f>
        <v>0</v>
      </c>
      <c r="T33" s="93" t="str">
        <f>データ入力!V92</f>
        <v/>
      </c>
      <c r="U33" s="93" t="str">
        <f>データ入力!W92</f>
        <v/>
      </c>
      <c r="V33" s="93" t="str">
        <f>データ入力!X92</f>
        <v/>
      </c>
      <c r="W33" s="93" t="str">
        <f>データ入力!Y92</f>
        <v/>
      </c>
      <c r="X33" s="93" t="str">
        <f>データ入力!Z92</f>
        <v/>
      </c>
      <c r="Y33" s="95" t="str">
        <f>データ入力!AA92</f>
        <v/>
      </c>
      <c r="Z33" s="95" t="str">
        <f>データ入力!AB92</f>
        <v/>
      </c>
      <c r="AA33" s="95" t="str">
        <f>データ入力!AC92</f>
        <v/>
      </c>
      <c r="AB33" s="94" t="str">
        <f>データ入力!AL92</f>
        <v/>
      </c>
      <c r="AC33" s="94" t="str">
        <f>データ入力!AM92</f>
        <v/>
      </c>
      <c r="AD33" s="94" t="str">
        <f>データ入力!AN92</f>
        <v/>
      </c>
      <c r="AE33" s="94" t="str">
        <f>データ入力!AO92</f>
        <v/>
      </c>
      <c r="AF33" s="241" t="str">
        <f>データ入力!AP92</f>
        <v/>
      </c>
      <c r="AG33" s="94" t="str">
        <f>データ入力!AQ92</f>
        <v/>
      </c>
      <c r="AH33" s="94" t="str">
        <f>データ入力!AR92</f>
        <v/>
      </c>
      <c r="AI33" s="94" t="str">
        <f>データ入力!AS92</f>
        <v/>
      </c>
      <c r="AJ33" s="94" t="str">
        <f>データ入力!AT92</f>
        <v/>
      </c>
      <c r="AK33" s="94" t="str">
        <f>データ入力!AU92</f>
        <v/>
      </c>
      <c r="AL33" s="94" t="str">
        <f>データ入力!AV92</f>
        <v/>
      </c>
    </row>
    <row r="34" spans="1:38" ht="26.25" customHeight="1">
      <c r="A34" s="90" t="str">
        <f>データ入力!AI93</f>
        <v/>
      </c>
      <c r="B34" s="180" t="str">
        <f>データ入力!AJ93</f>
        <v/>
      </c>
      <c r="C34" s="93" t="str">
        <f>データ入力!AK93</f>
        <v/>
      </c>
      <c r="D34" s="95">
        <f>データ入力!E93</f>
        <v>0</v>
      </c>
      <c r="E34" s="95" t="str">
        <f>データ入力!G93</f>
        <v/>
      </c>
      <c r="F34" s="95">
        <f>データ入力!H93</f>
        <v>0</v>
      </c>
      <c r="G34" s="95">
        <f>データ入力!I93</f>
        <v>0</v>
      </c>
      <c r="H34" s="95">
        <f>データ入力!J93</f>
        <v>0</v>
      </c>
      <c r="I34" s="95">
        <f>データ入力!K93</f>
        <v>0</v>
      </c>
      <c r="J34" s="95">
        <f>データ入力!L93</f>
        <v>0</v>
      </c>
      <c r="K34" s="95">
        <f>データ入力!M93</f>
        <v>0</v>
      </c>
      <c r="L34" s="95">
        <f>データ入力!N93</f>
        <v>0</v>
      </c>
      <c r="M34" s="95">
        <f>データ入力!O93</f>
        <v>0</v>
      </c>
      <c r="N34" s="95">
        <f>データ入力!P93</f>
        <v>0</v>
      </c>
      <c r="O34" s="95">
        <f>データ入力!Q93</f>
        <v>0</v>
      </c>
      <c r="P34" s="95">
        <f>データ入力!R93</f>
        <v>0</v>
      </c>
      <c r="Q34" s="95" t="str">
        <f>データ入力!S93</f>
        <v/>
      </c>
      <c r="R34" s="95">
        <f>データ入力!T93</f>
        <v>0</v>
      </c>
      <c r="S34" s="95">
        <f>データ入力!U93</f>
        <v>0</v>
      </c>
      <c r="T34" s="93" t="str">
        <f>データ入力!V93</f>
        <v/>
      </c>
      <c r="U34" s="93" t="str">
        <f>データ入力!W93</f>
        <v/>
      </c>
      <c r="V34" s="93" t="str">
        <f>データ入力!X93</f>
        <v/>
      </c>
      <c r="W34" s="93" t="str">
        <f>データ入力!Y93</f>
        <v/>
      </c>
      <c r="X34" s="93" t="str">
        <f>データ入力!Z93</f>
        <v/>
      </c>
      <c r="Y34" s="95" t="str">
        <f>データ入力!AA93</f>
        <v/>
      </c>
      <c r="Z34" s="95" t="str">
        <f>データ入力!AB93</f>
        <v/>
      </c>
      <c r="AA34" s="95" t="str">
        <f>データ入力!AC93</f>
        <v/>
      </c>
      <c r="AB34" s="94" t="str">
        <f>データ入力!AL93</f>
        <v/>
      </c>
      <c r="AC34" s="94" t="str">
        <f>データ入力!AM93</f>
        <v/>
      </c>
      <c r="AD34" s="94" t="str">
        <f>データ入力!AN93</f>
        <v/>
      </c>
      <c r="AE34" s="94" t="str">
        <f>データ入力!AO93</f>
        <v/>
      </c>
      <c r="AF34" s="241" t="str">
        <f>データ入力!AP93</f>
        <v/>
      </c>
      <c r="AG34" s="94" t="str">
        <f>データ入力!AQ93</f>
        <v/>
      </c>
      <c r="AH34" s="94" t="str">
        <f>データ入力!AR93</f>
        <v/>
      </c>
      <c r="AI34" s="94" t="str">
        <f>データ入力!AS93</f>
        <v/>
      </c>
      <c r="AJ34" s="94" t="str">
        <f>データ入力!AT93</f>
        <v/>
      </c>
      <c r="AK34" s="94" t="str">
        <f>データ入力!AU93</f>
        <v/>
      </c>
      <c r="AL34" s="94" t="str">
        <f>データ入力!AV93</f>
        <v/>
      </c>
    </row>
    <row r="35" spans="1:38" ht="26.25" customHeight="1">
      <c r="A35" s="90" t="str">
        <f>データ入力!AI94</f>
        <v/>
      </c>
      <c r="B35" s="180" t="str">
        <f>データ入力!AJ94</f>
        <v/>
      </c>
      <c r="C35" s="93" t="str">
        <f>データ入力!AK94</f>
        <v/>
      </c>
      <c r="D35" s="95">
        <f>データ入力!E94</f>
        <v>0</v>
      </c>
      <c r="E35" s="95" t="str">
        <f>データ入力!G94</f>
        <v/>
      </c>
      <c r="F35" s="95">
        <f>データ入力!H94</f>
        <v>0</v>
      </c>
      <c r="G35" s="95">
        <f>データ入力!I94</f>
        <v>0</v>
      </c>
      <c r="H35" s="95">
        <f>データ入力!J94</f>
        <v>0</v>
      </c>
      <c r="I35" s="95">
        <f>データ入力!K94</f>
        <v>0</v>
      </c>
      <c r="J35" s="95">
        <f>データ入力!L94</f>
        <v>0</v>
      </c>
      <c r="K35" s="95">
        <f>データ入力!M94</f>
        <v>0</v>
      </c>
      <c r="L35" s="95">
        <f>データ入力!N94</f>
        <v>0</v>
      </c>
      <c r="M35" s="95">
        <f>データ入力!O94</f>
        <v>0</v>
      </c>
      <c r="N35" s="95">
        <f>データ入力!P94</f>
        <v>0</v>
      </c>
      <c r="O35" s="95">
        <f>データ入力!Q94</f>
        <v>0</v>
      </c>
      <c r="P35" s="95">
        <f>データ入力!R94</f>
        <v>0</v>
      </c>
      <c r="Q35" s="95" t="str">
        <f>データ入力!S94</f>
        <v/>
      </c>
      <c r="R35" s="95">
        <f>データ入力!T94</f>
        <v>0</v>
      </c>
      <c r="S35" s="95">
        <f>データ入力!U94</f>
        <v>0</v>
      </c>
      <c r="T35" s="93" t="str">
        <f>データ入力!V94</f>
        <v/>
      </c>
      <c r="U35" s="93" t="str">
        <f>データ入力!W94</f>
        <v/>
      </c>
      <c r="V35" s="93" t="str">
        <f>データ入力!X94</f>
        <v/>
      </c>
      <c r="W35" s="93" t="str">
        <f>データ入力!Y94</f>
        <v/>
      </c>
      <c r="X35" s="93" t="str">
        <f>データ入力!Z94</f>
        <v/>
      </c>
      <c r="Y35" s="95" t="str">
        <f>データ入力!AA94</f>
        <v/>
      </c>
      <c r="Z35" s="95" t="str">
        <f>データ入力!AB94</f>
        <v/>
      </c>
      <c r="AA35" s="95" t="str">
        <f>データ入力!AC94</f>
        <v/>
      </c>
      <c r="AB35" s="94" t="str">
        <f>データ入力!AL94</f>
        <v/>
      </c>
      <c r="AC35" s="94" t="str">
        <f>データ入力!AM94</f>
        <v/>
      </c>
      <c r="AD35" s="94" t="str">
        <f>データ入力!AN94</f>
        <v/>
      </c>
      <c r="AE35" s="94" t="str">
        <f>データ入力!AO94</f>
        <v/>
      </c>
      <c r="AF35" s="241" t="str">
        <f>データ入力!AP94</f>
        <v/>
      </c>
      <c r="AG35" s="94" t="str">
        <f>データ入力!AQ94</f>
        <v/>
      </c>
      <c r="AH35" s="94" t="str">
        <f>データ入力!AR94</f>
        <v/>
      </c>
      <c r="AI35" s="94" t="str">
        <f>データ入力!AS94</f>
        <v/>
      </c>
      <c r="AJ35" s="94" t="str">
        <f>データ入力!AT94</f>
        <v/>
      </c>
      <c r="AK35" s="94" t="str">
        <f>データ入力!AU94</f>
        <v/>
      </c>
      <c r="AL35" s="94" t="str">
        <f>データ入力!AV94</f>
        <v/>
      </c>
    </row>
    <row r="36" spans="1:38" ht="26.25" customHeight="1">
      <c r="A36" s="90" t="str">
        <f>データ入力!AI95</f>
        <v/>
      </c>
      <c r="B36" s="180" t="str">
        <f>データ入力!AJ95</f>
        <v/>
      </c>
      <c r="C36" s="93" t="str">
        <f>データ入力!AK95</f>
        <v/>
      </c>
      <c r="D36" s="95">
        <f>データ入力!E95</f>
        <v>0</v>
      </c>
      <c r="E36" s="95" t="str">
        <f>データ入力!G95</f>
        <v/>
      </c>
      <c r="F36" s="95">
        <f>データ入力!H95</f>
        <v>0</v>
      </c>
      <c r="G36" s="95">
        <f>データ入力!I95</f>
        <v>0</v>
      </c>
      <c r="H36" s="95">
        <f>データ入力!J95</f>
        <v>0</v>
      </c>
      <c r="I36" s="95">
        <f>データ入力!K95</f>
        <v>0</v>
      </c>
      <c r="J36" s="95">
        <f>データ入力!L95</f>
        <v>0</v>
      </c>
      <c r="K36" s="95">
        <f>データ入力!M95</f>
        <v>0</v>
      </c>
      <c r="L36" s="95">
        <f>データ入力!N95</f>
        <v>0</v>
      </c>
      <c r="M36" s="95">
        <f>データ入力!O95</f>
        <v>0</v>
      </c>
      <c r="N36" s="95">
        <f>データ入力!P95</f>
        <v>0</v>
      </c>
      <c r="O36" s="95">
        <f>データ入力!Q95</f>
        <v>0</v>
      </c>
      <c r="P36" s="95">
        <f>データ入力!R95</f>
        <v>0</v>
      </c>
      <c r="Q36" s="95" t="str">
        <f>データ入力!S95</f>
        <v/>
      </c>
      <c r="R36" s="95">
        <f>データ入力!T95</f>
        <v>0</v>
      </c>
      <c r="S36" s="95">
        <f>データ入力!U95</f>
        <v>0</v>
      </c>
      <c r="T36" s="93" t="str">
        <f>データ入力!V95</f>
        <v/>
      </c>
      <c r="U36" s="93" t="str">
        <f>データ入力!W95</f>
        <v/>
      </c>
      <c r="V36" s="93" t="str">
        <f>データ入力!X95</f>
        <v/>
      </c>
      <c r="W36" s="93" t="str">
        <f>データ入力!Y95</f>
        <v/>
      </c>
      <c r="X36" s="93" t="str">
        <f>データ入力!Z95</f>
        <v/>
      </c>
      <c r="Y36" s="95" t="str">
        <f>データ入力!AA95</f>
        <v/>
      </c>
      <c r="Z36" s="95" t="str">
        <f>データ入力!AB95</f>
        <v/>
      </c>
      <c r="AA36" s="95" t="str">
        <f>データ入力!AC95</f>
        <v/>
      </c>
      <c r="AB36" s="94" t="str">
        <f>データ入力!AL95</f>
        <v/>
      </c>
      <c r="AC36" s="94" t="str">
        <f>データ入力!AM95</f>
        <v/>
      </c>
      <c r="AD36" s="94" t="str">
        <f>データ入力!AN95</f>
        <v/>
      </c>
      <c r="AE36" s="94" t="str">
        <f>データ入力!AO95</f>
        <v/>
      </c>
      <c r="AF36" s="241" t="str">
        <f>データ入力!AP95</f>
        <v/>
      </c>
      <c r="AG36" s="94" t="str">
        <f>データ入力!AQ95</f>
        <v/>
      </c>
      <c r="AH36" s="94" t="str">
        <f>データ入力!AR95</f>
        <v/>
      </c>
      <c r="AI36" s="94" t="str">
        <f>データ入力!AS95</f>
        <v/>
      </c>
      <c r="AJ36" s="94" t="str">
        <f>データ入力!AT95</f>
        <v/>
      </c>
      <c r="AK36" s="94" t="str">
        <f>データ入力!AU95</f>
        <v/>
      </c>
      <c r="AL36" s="94" t="str">
        <f>データ入力!AV95</f>
        <v/>
      </c>
    </row>
    <row r="37" spans="1:38" ht="26.25" customHeight="1">
      <c r="A37" s="90" t="str">
        <f>データ入力!AI96</f>
        <v/>
      </c>
      <c r="B37" s="180" t="str">
        <f>データ入力!AJ96</f>
        <v/>
      </c>
      <c r="C37" s="93" t="str">
        <f>データ入力!AK96</f>
        <v/>
      </c>
      <c r="D37" s="95">
        <f>データ入力!E96</f>
        <v>0</v>
      </c>
      <c r="E37" s="95" t="str">
        <f>データ入力!G96</f>
        <v/>
      </c>
      <c r="F37" s="95">
        <f>データ入力!H96</f>
        <v>0</v>
      </c>
      <c r="G37" s="95">
        <f>データ入力!I96</f>
        <v>0</v>
      </c>
      <c r="H37" s="95">
        <f>データ入力!J96</f>
        <v>0</v>
      </c>
      <c r="I37" s="95">
        <f>データ入力!K96</f>
        <v>0</v>
      </c>
      <c r="J37" s="95">
        <f>データ入力!L96</f>
        <v>0</v>
      </c>
      <c r="K37" s="95">
        <f>データ入力!M96</f>
        <v>0</v>
      </c>
      <c r="L37" s="95">
        <f>データ入力!N96</f>
        <v>0</v>
      </c>
      <c r="M37" s="95">
        <f>データ入力!O96</f>
        <v>0</v>
      </c>
      <c r="N37" s="95">
        <f>データ入力!P96</f>
        <v>0</v>
      </c>
      <c r="O37" s="95">
        <f>データ入力!Q96</f>
        <v>0</v>
      </c>
      <c r="P37" s="95">
        <f>データ入力!R96</f>
        <v>0</v>
      </c>
      <c r="Q37" s="95" t="str">
        <f>データ入力!S96</f>
        <v/>
      </c>
      <c r="R37" s="95">
        <f>データ入力!T96</f>
        <v>0</v>
      </c>
      <c r="S37" s="95">
        <f>データ入力!U96</f>
        <v>0</v>
      </c>
      <c r="T37" s="93" t="str">
        <f>データ入力!V96</f>
        <v/>
      </c>
      <c r="U37" s="93" t="str">
        <f>データ入力!W96</f>
        <v/>
      </c>
      <c r="V37" s="93" t="str">
        <f>データ入力!X96</f>
        <v/>
      </c>
      <c r="W37" s="93" t="str">
        <f>データ入力!Y96</f>
        <v/>
      </c>
      <c r="X37" s="93" t="str">
        <f>データ入力!Z96</f>
        <v/>
      </c>
      <c r="Y37" s="95" t="str">
        <f>データ入力!AA96</f>
        <v/>
      </c>
      <c r="Z37" s="95" t="str">
        <f>データ入力!AB96</f>
        <v/>
      </c>
      <c r="AA37" s="95" t="str">
        <f>データ入力!AC96</f>
        <v/>
      </c>
      <c r="AB37" s="94" t="str">
        <f>データ入力!AL96</f>
        <v/>
      </c>
      <c r="AC37" s="94" t="str">
        <f>データ入力!AM96</f>
        <v/>
      </c>
      <c r="AD37" s="94" t="str">
        <f>データ入力!AN96</f>
        <v/>
      </c>
      <c r="AE37" s="94" t="str">
        <f>データ入力!AO96</f>
        <v/>
      </c>
      <c r="AF37" s="241" t="str">
        <f>データ入力!AP96</f>
        <v/>
      </c>
      <c r="AG37" s="94" t="str">
        <f>データ入力!AQ96</f>
        <v/>
      </c>
      <c r="AH37" s="94" t="str">
        <f>データ入力!AR96</f>
        <v/>
      </c>
      <c r="AI37" s="94" t="str">
        <f>データ入力!AS96</f>
        <v/>
      </c>
      <c r="AJ37" s="94" t="str">
        <f>データ入力!AT96</f>
        <v/>
      </c>
      <c r="AK37" s="94" t="str">
        <f>データ入力!AU96</f>
        <v/>
      </c>
      <c r="AL37" s="94" t="str">
        <f>データ入力!AV96</f>
        <v/>
      </c>
    </row>
    <row r="38" spans="1:38" ht="26.25" customHeight="1">
      <c r="A38" s="90" t="str">
        <f>データ入力!AI97</f>
        <v/>
      </c>
      <c r="B38" s="180" t="str">
        <f>データ入力!AJ97</f>
        <v/>
      </c>
      <c r="C38" s="93" t="str">
        <f>データ入力!AK97</f>
        <v/>
      </c>
      <c r="D38" s="95">
        <f>データ入力!E97</f>
        <v>0</v>
      </c>
      <c r="E38" s="95" t="str">
        <f>データ入力!G97</f>
        <v/>
      </c>
      <c r="F38" s="95">
        <f>データ入力!H97</f>
        <v>0</v>
      </c>
      <c r="G38" s="95">
        <f>データ入力!I97</f>
        <v>0</v>
      </c>
      <c r="H38" s="95">
        <f>データ入力!J97</f>
        <v>0</v>
      </c>
      <c r="I38" s="95">
        <f>データ入力!K97</f>
        <v>0</v>
      </c>
      <c r="J38" s="95">
        <f>データ入力!L97</f>
        <v>0</v>
      </c>
      <c r="K38" s="95">
        <f>データ入力!M97</f>
        <v>0</v>
      </c>
      <c r="L38" s="95">
        <f>データ入力!N97</f>
        <v>0</v>
      </c>
      <c r="M38" s="95">
        <f>データ入力!O97</f>
        <v>0</v>
      </c>
      <c r="N38" s="95">
        <f>データ入力!P97</f>
        <v>0</v>
      </c>
      <c r="O38" s="95">
        <f>データ入力!Q97</f>
        <v>0</v>
      </c>
      <c r="P38" s="95">
        <f>データ入力!R97</f>
        <v>0</v>
      </c>
      <c r="Q38" s="95" t="str">
        <f>データ入力!S97</f>
        <v/>
      </c>
      <c r="R38" s="95">
        <f>データ入力!T97</f>
        <v>0</v>
      </c>
      <c r="S38" s="95">
        <f>データ入力!U97</f>
        <v>0</v>
      </c>
      <c r="T38" s="93" t="str">
        <f>データ入力!V97</f>
        <v/>
      </c>
      <c r="U38" s="93" t="str">
        <f>データ入力!W97</f>
        <v/>
      </c>
      <c r="V38" s="93" t="str">
        <f>データ入力!X97</f>
        <v/>
      </c>
      <c r="W38" s="93" t="str">
        <f>データ入力!Y97</f>
        <v/>
      </c>
      <c r="X38" s="93" t="str">
        <f>データ入力!Z97</f>
        <v/>
      </c>
      <c r="Y38" s="95" t="str">
        <f>データ入力!AA97</f>
        <v/>
      </c>
      <c r="Z38" s="95" t="str">
        <f>データ入力!AB97</f>
        <v/>
      </c>
      <c r="AA38" s="95" t="str">
        <f>データ入力!AC97</f>
        <v/>
      </c>
      <c r="AB38" s="94" t="str">
        <f>データ入力!AL97</f>
        <v/>
      </c>
      <c r="AC38" s="94" t="str">
        <f>データ入力!AM97</f>
        <v/>
      </c>
      <c r="AD38" s="94" t="str">
        <f>データ入力!AN97</f>
        <v/>
      </c>
      <c r="AE38" s="94" t="str">
        <f>データ入力!AO97</f>
        <v/>
      </c>
      <c r="AF38" s="241" t="str">
        <f>データ入力!AP97</f>
        <v/>
      </c>
      <c r="AG38" s="94" t="str">
        <f>データ入力!AQ97</f>
        <v/>
      </c>
      <c r="AH38" s="94" t="str">
        <f>データ入力!AR97</f>
        <v/>
      </c>
      <c r="AI38" s="94" t="str">
        <f>データ入力!AS97</f>
        <v/>
      </c>
      <c r="AJ38" s="94" t="str">
        <f>データ入力!AT97</f>
        <v/>
      </c>
      <c r="AK38" s="94" t="str">
        <f>データ入力!AU97</f>
        <v/>
      </c>
      <c r="AL38" s="94" t="str">
        <f>データ入力!AV97</f>
        <v/>
      </c>
    </row>
    <row r="39" spans="1:38" ht="26.25" customHeight="1">
      <c r="A39" s="90" t="str">
        <f>データ入力!AI98</f>
        <v/>
      </c>
      <c r="B39" s="180" t="str">
        <f>データ入力!AJ98</f>
        <v/>
      </c>
      <c r="C39" s="93" t="str">
        <f>データ入力!AK98</f>
        <v/>
      </c>
      <c r="D39" s="95">
        <f>データ入力!E98</f>
        <v>0</v>
      </c>
      <c r="E39" s="95" t="str">
        <f>データ入力!G98</f>
        <v/>
      </c>
      <c r="F39" s="95">
        <f>データ入力!H98</f>
        <v>0</v>
      </c>
      <c r="G39" s="95">
        <f>データ入力!I98</f>
        <v>0</v>
      </c>
      <c r="H39" s="95">
        <f>データ入力!J98</f>
        <v>0</v>
      </c>
      <c r="I39" s="95">
        <f>データ入力!K98</f>
        <v>0</v>
      </c>
      <c r="J39" s="95">
        <f>データ入力!L98</f>
        <v>0</v>
      </c>
      <c r="K39" s="95">
        <f>データ入力!M98</f>
        <v>0</v>
      </c>
      <c r="L39" s="95">
        <f>データ入力!N98</f>
        <v>0</v>
      </c>
      <c r="M39" s="95">
        <f>データ入力!O98</f>
        <v>0</v>
      </c>
      <c r="N39" s="95">
        <f>データ入力!P98</f>
        <v>0</v>
      </c>
      <c r="O39" s="95">
        <f>データ入力!Q98</f>
        <v>0</v>
      </c>
      <c r="P39" s="95">
        <f>データ入力!R98</f>
        <v>0</v>
      </c>
      <c r="Q39" s="95" t="str">
        <f>データ入力!S98</f>
        <v/>
      </c>
      <c r="R39" s="95">
        <f>データ入力!T98</f>
        <v>0</v>
      </c>
      <c r="S39" s="95">
        <f>データ入力!U98</f>
        <v>0</v>
      </c>
      <c r="T39" s="93" t="str">
        <f>データ入力!V98</f>
        <v/>
      </c>
      <c r="U39" s="93" t="str">
        <f>データ入力!W98</f>
        <v/>
      </c>
      <c r="V39" s="93" t="str">
        <f>データ入力!X98</f>
        <v/>
      </c>
      <c r="W39" s="93" t="str">
        <f>データ入力!Y98</f>
        <v/>
      </c>
      <c r="X39" s="93" t="str">
        <f>データ入力!Z98</f>
        <v/>
      </c>
      <c r="Y39" s="95" t="str">
        <f>データ入力!AA98</f>
        <v/>
      </c>
      <c r="Z39" s="95" t="str">
        <f>データ入力!AB98</f>
        <v/>
      </c>
      <c r="AA39" s="95" t="str">
        <f>データ入力!AC98</f>
        <v/>
      </c>
      <c r="AB39" s="94" t="str">
        <f>データ入力!AL98</f>
        <v/>
      </c>
      <c r="AC39" s="94" t="str">
        <f>データ入力!AM98</f>
        <v/>
      </c>
      <c r="AD39" s="94" t="str">
        <f>データ入力!AN98</f>
        <v/>
      </c>
      <c r="AE39" s="94" t="str">
        <f>データ入力!AO98</f>
        <v/>
      </c>
      <c r="AF39" s="241" t="str">
        <f>データ入力!AP98</f>
        <v/>
      </c>
      <c r="AG39" s="94" t="str">
        <f>データ入力!AQ98</f>
        <v/>
      </c>
      <c r="AH39" s="94" t="str">
        <f>データ入力!AR98</f>
        <v/>
      </c>
      <c r="AI39" s="94" t="str">
        <f>データ入力!AS98</f>
        <v/>
      </c>
      <c r="AJ39" s="94" t="str">
        <f>データ入力!AT98</f>
        <v/>
      </c>
      <c r="AK39" s="94" t="str">
        <f>データ入力!AU98</f>
        <v/>
      </c>
      <c r="AL39" s="94" t="str">
        <f>データ入力!AV98</f>
        <v/>
      </c>
    </row>
    <row r="40" spans="1:38" ht="26.25" customHeight="1">
      <c r="A40" s="90" t="str">
        <f>データ入力!AI99</f>
        <v/>
      </c>
      <c r="B40" s="180" t="str">
        <f>データ入力!AJ99</f>
        <v/>
      </c>
      <c r="C40" s="93" t="str">
        <f>データ入力!AK99</f>
        <v/>
      </c>
      <c r="D40" s="95">
        <f>データ入力!E99</f>
        <v>0</v>
      </c>
      <c r="E40" s="95" t="str">
        <f>データ入力!G99</f>
        <v/>
      </c>
      <c r="F40" s="95">
        <f>データ入力!H99</f>
        <v>0</v>
      </c>
      <c r="G40" s="95">
        <f>データ入力!I99</f>
        <v>0</v>
      </c>
      <c r="H40" s="95">
        <f>データ入力!J99</f>
        <v>0</v>
      </c>
      <c r="I40" s="95">
        <f>データ入力!K99</f>
        <v>0</v>
      </c>
      <c r="J40" s="95">
        <f>データ入力!L99</f>
        <v>0</v>
      </c>
      <c r="K40" s="95">
        <f>データ入力!M99</f>
        <v>0</v>
      </c>
      <c r="L40" s="95">
        <f>データ入力!N99</f>
        <v>0</v>
      </c>
      <c r="M40" s="95">
        <f>データ入力!O99</f>
        <v>0</v>
      </c>
      <c r="N40" s="95">
        <f>データ入力!P99</f>
        <v>0</v>
      </c>
      <c r="O40" s="95">
        <f>データ入力!Q99</f>
        <v>0</v>
      </c>
      <c r="P40" s="95">
        <f>データ入力!R99</f>
        <v>0</v>
      </c>
      <c r="Q40" s="95" t="str">
        <f>データ入力!S99</f>
        <v/>
      </c>
      <c r="R40" s="95">
        <f>データ入力!T99</f>
        <v>0</v>
      </c>
      <c r="S40" s="95">
        <f>データ入力!U99</f>
        <v>0</v>
      </c>
      <c r="T40" s="93" t="str">
        <f>データ入力!V99</f>
        <v/>
      </c>
      <c r="U40" s="93" t="str">
        <f>データ入力!W99</f>
        <v/>
      </c>
      <c r="V40" s="93" t="str">
        <f>データ入力!X99</f>
        <v/>
      </c>
      <c r="W40" s="93" t="str">
        <f>データ入力!Y99</f>
        <v/>
      </c>
      <c r="X40" s="93" t="str">
        <f>データ入力!Z99</f>
        <v/>
      </c>
      <c r="Y40" s="95" t="str">
        <f>データ入力!AA99</f>
        <v/>
      </c>
      <c r="Z40" s="95" t="str">
        <f>データ入力!AB99</f>
        <v/>
      </c>
      <c r="AA40" s="95" t="str">
        <f>データ入力!AC99</f>
        <v/>
      </c>
      <c r="AB40" s="94" t="str">
        <f>データ入力!AL99</f>
        <v/>
      </c>
      <c r="AC40" s="94" t="str">
        <f>データ入力!AM99</f>
        <v/>
      </c>
      <c r="AD40" s="94" t="str">
        <f>データ入力!AN99</f>
        <v/>
      </c>
      <c r="AE40" s="94" t="str">
        <f>データ入力!AO99</f>
        <v/>
      </c>
      <c r="AF40" s="241" t="str">
        <f>データ入力!AP99</f>
        <v/>
      </c>
      <c r="AG40" s="94" t="str">
        <f>データ入力!AQ99</f>
        <v/>
      </c>
      <c r="AH40" s="94" t="str">
        <f>データ入力!AR99</f>
        <v/>
      </c>
      <c r="AI40" s="94" t="str">
        <f>データ入力!AS99</f>
        <v/>
      </c>
      <c r="AJ40" s="94" t="str">
        <f>データ入力!AT99</f>
        <v/>
      </c>
      <c r="AK40" s="94" t="str">
        <f>データ入力!AU99</f>
        <v/>
      </c>
      <c r="AL40" s="94" t="str">
        <f>データ入力!AV99</f>
        <v/>
      </c>
    </row>
    <row r="41" spans="1:38" ht="26.25" customHeight="1">
      <c r="A41" s="90" t="str">
        <f>データ入力!AI100</f>
        <v/>
      </c>
      <c r="B41" s="180" t="str">
        <f>データ入力!AJ100</f>
        <v/>
      </c>
      <c r="C41" s="93" t="str">
        <f>データ入力!AK100</f>
        <v/>
      </c>
      <c r="D41" s="95">
        <f>データ入力!E100</f>
        <v>0</v>
      </c>
      <c r="E41" s="95" t="str">
        <f>データ入力!G100</f>
        <v/>
      </c>
      <c r="F41" s="95">
        <f>データ入力!H100</f>
        <v>0</v>
      </c>
      <c r="G41" s="95">
        <f>データ入力!I100</f>
        <v>0</v>
      </c>
      <c r="H41" s="95">
        <f>データ入力!J100</f>
        <v>0</v>
      </c>
      <c r="I41" s="95">
        <f>データ入力!K100</f>
        <v>0</v>
      </c>
      <c r="J41" s="95">
        <f>データ入力!L100</f>
        <v>0</v>
      </c>
      <c r="K41" s="95">
        <f>データ入力!M100</f>
        <v>0</v>
      </c>
      <c r="L41" s="95">
        <f>データ入力!N100</f>
        <v>0</v>
      </c>
      <c r="M41" s="95">
        <f>データ入力!O100</f>
        <v>0</v>
      </c>
      <c r="N41" s="95">
        <f>データ入力!P100</f>
        <v>0</v>
      </c>
      <c r="O41" s="95">
        <f>データ入力!Q100</f>
        <v>0</v>
      </c>
      <c r="P41" s="95">
        <f>データ入力!R100</f>
        <v>0</v>
      </c>
      <c r="Q41" s="95" t="str">
        <f>データ入力!S100</f>
        <v/>
      </c>
      <c r="R41" s="95">
        <f>データ入力!T100</f>
        <v>0</v>
      </c>
      <c r="S41" s="95">
        <f>データ入力!U100</f>
        <v>0</v>
      </c>
      <c r="T41" s="93" t="str">
        <f>データ入力!V100</f>
        <v/>
      </c>
      <c r="U41" s="93" t="str">
        <f>データ入力!W100</f>
        <v/>
      </c>
      <c r="V41" s="93" t="str">
        <f>データ入力!X100</f>
        <v/>
      </c>
      <c r="W41" s="93" t="str">
        <f>データ入力!Y100</f>
        <v/>
      </c>
      <c r="X41" s="93" t="str">
        <f>データ入力!Z100</f>
        <v/>
      </c>
      <c r="Y41" s="95" t="str">
        <f>データ入力!AA100</f>
        <v/>
      </c>
      <c r="Z41" s="95" t="str">
        <f>データ入力!AB100</f>
        <v/>
      </c>
      <c r="AA41" s="95" t="str">
        <f>データ入力!AC100</f>
        <v/>
      </c>
      <c r="AB41" s="94" t="str">
        <f>データ入力!AL100</f>
        <v/>
      </c>
      <c r="AC41" s="94" t="str">
        <f>データ入力!AM100</f>
        <v/>
      </c>
      <c r="AD41" s="94" t="str">
        <f>データ入力!AN100</f>
        <v/>
      </c>
      <c r="AE41" s="94" t="str">
        <f>データ入力!AO100</f>
        <v/>
      </c>
      <c r="AF41" s="241" t="str">
        <f>データ入力!AP100</f>
        <v/>
      </c>
      <c r="AG41" s="94" t="str">
        <f>データ入力!AQ100</f>
        <v/>
      </c>
      <c r="AH41" s="94" t="str">
        <f>データ入力!AR100</f>
        <v/>
      </c>
      <c r="AI41" s="94" t="str">
        <f>データ入力!AS100</f>
        <v/>
      </c>
      <c r="AJ41" s="94" t="str">
        <f>データ入力!AT100</f>
        <v/>
      </c>
      <c r="AK41" s="94" t="str">
        <f>データ入力!AU100</f>
        <v/>
      </c>
      <c r="AL41" s="94" t="str">
        <f>データ入力!AV100</f>
        <v/>
      </c>
    </row>
    <row r="42" spans="1:38" ht="26.25" customHeight="1">
      <c r="A42" s="90" t="str">
        <f>データ入力!AI101</f>
        <v/>
      </c>
      <c r="B42" s="180" t="str">
        <f>データ入力!AJ101</f>
        <v/>
      </c>
      <c r="C42" s="93" t="str">
        <f>データ入力!AK101</f>
        <v/>
      </c>
      <c r="D42" s="95">
        <f>データ入力!E101</f>
        <v>0</v>
      </c>
      <c r="E42" s="95" t="str">
        <f>データ入力!G101</f>
        <v/>
      </c>
      <c r="F42" s="95">
        <f>データ入力!H101</f>
        <v>0</v>
      </c>
      <c r="G42" s="95">
        <f>データ入力!I101</f>
        <v>0</v>
      </c>
      <c r="H42" s="95">
        <f>データ入力!J101</f>
        <v>0</v>
      </c>
      <c r="I42" s="95">
        <f>データ入力!K101</f>
        <v>0</v>
      </c>
      <c r="J42" s="95">
        <f>データ入力!L101</f>
        <v>0</v>
      </c>
      <c r="K42" s="95">
        <f>データ入力!M101</f>
        <v>0</v>
      </c>
      <c r="L42" s="95">
        <f>データ入力!N101</f>
        <v>0</v>
      </c>
      <c r="M42" s="95">
        <f>データ入力!O101</f>
        <v>0</v>
      </c>
      <c r="N42" s="95">
        <f>データ入力!P101</f>
        <v>0</v>
      </c>
      <c r="O42" s="95">
        <f>データ入力!Q101</f>
        <v>0</v>
      </c>
      <c r="P42" s="95">
        <f>データ入力!R101</f>
        <v>0</v>
      </c>
      <c r="Q42" s="95" t="str">
        <f>データ入力!S101</f>
        <v/>
      </c>
      <c r="R42" s="95">
        <f>データ入力!T101</f>
        <v>0</v>
      </c>
      <c r="S42" s="95">
        <f>データ入力!U101</f>
        <v>0</v>
      </c>
      <c r="T42" s="93" t="str">
        <f>データ入力!V101</f>
        <v/>
      </c>
      <c r="U42" s="93" t="str">
        <f>データ入力!W101</f>
        <v/>
      </c>
      <c r="V42" s="93" t="str">
        <f>データ入力!X101</f>
        <v/>
      </c>
      <c r="W42" s="93" t="str">
        <f>データ入力!Y101</f>
        <v/>
      </c>
      <c r="X42" s="93" t="str">
        <f>データ入力!Z101</f>
        <v/>
      </c>
      <c r="Y42" s="95" t="str">
        <f>データ入力!AA101</f>
        <v/>
      </c>
      <c r="Z42" s="95" t="str">
        <f>データ入力!AB101</f>
        <v/>
      </c>
      <c r="AA42" s="95" t="str">
        <f>データ入力!AC101</f>
        <v/>
      </c>
      <c r="AB42" s="94" t="str">
        <f>データ入力!AL101</f>
        <v/>
      </c>
      <c r="AC42" s="94" t="str">
        <f>データ入力!AM101</f>
        <v/>
      </c>
      <c r="AD42" s="94" t="str">
        <f>データ入力!AN101</f>
        <v/>
      </c>
      <c r="AE42" s="94" t="str">
        <f>データ入力!AO101</f>
        <v/>
      </c>
      <c r="AF42" s="241" t="str">
        <f>データ入力!AP101</f>
        <v/>
      </c>
      <c r="AG42" s="94" t="str">
        <f>データ入力!AQ101</f>
        <v/>
      </c>
      <c r="AH42" s="94" t="str">
        <f>データ入力!AR101</f>
        <v/>
      </c>
      <c r="AI42" s="94" t="str">
        <f>データ入力!AS101</f>
        <v/>
      </c>
      <c r="AJ42" s="94" t="str">
        <f>データ入力!AT101</f>
        <v/>
      </c>
      <c r="AK42" s="94" t="str">
        <f>データ入力!AU101</f>
        <v/>
      </c>
      <c r="AL42" s="94" t="str">
        <f>データ入力!AV101</f>
        <v/>
      </c>
    </row>
    <row r="43" spans="1:38" ht="26.25" customHeight="1">
      <c r="A43" s="90" t="str">
        <f>データ入力!AI102</f>
        <v/>
      </c>
      <c r="B43" s="180" t="str">
        <f>データ入力!AJ102</f>
        <v/>
      </c>
      <c r="C43" s="93" t="str">
        <f>データ入力!AK102</f>
        <v/>
      </c>
      <c r="D43" s="95">
        <f>データ入力!E102</f>
        <v>0</v>
      </c>
      <c r="E43" s="95" t="str">
        <f>データ入力!G102</f>
        <v/>
      </c>
      <c r="F43" s="95">
        <f>データ入力!H102</f>
        <v>0</v>
      </c>
      <c r="G43" s="95">
        <f>データ入力!I102</f>
        <v>0</v>
      </c>
      <c r="H43" s="95">
        <f>データ入力!J102</f>
        <v>0</v>
      </c>
      <c r="I43" s="95">
        <f>データ入力!K102</f>
        <v>0</v>
      </c>
      <c r="J43" s="95">
        <f>データ入力!L102</f>
        <v>0</v>
      </c>
      <c r="K43" s="95">
        <f>データ入力!M102</f>
        <v>0</v>
      </c>
      <c r="L43" s="95">
        <f>データ入力!N102</f>
        <v>0</v>
      </c>
      <c r="M43" s="95">
        <f>データ入力!O102</f>
        <v>0</v>
      </c>
      <c r="N43" s="95">
        <f>データ入力!P102</f>
        <v>0</v>
      </c>
      <c r="O43" s="95">
        <f>データ入力!Q102</f>
        <v>0</v>
      </c>
      <c r="P43" s="95">
        <f>データ入力!R102</f>
        <v>0</v>
      </c>
      <c r="Q43" s="95" t="str">
        <f>データ入力!S102</f>
        <v/>
      </c>
      <c r="R43" s="95">
        <f>データ入力!T102</f>
        <v>0</v>
      </c>
      <c r="S43" s="95">
        <f>データ入力!U102</f>
        <v>0</v>
      </c>
      <c r="T43" s="93" t="str">
        <f>データ入力!V102</f>
        <v/>
      </c>
      <c r="U43" s="93" t="str">
        <f>データ入力!W102</f>
        <v/>
      </c>
      <c r="V43" s="93" t="str">
        <f>データ入力!X102</f>
        <v/>
      </c>
      <c r="W43" s="93" t="str">
        <f>データ入力!Y102</f>
        <v/>
      </c>
      <c r="X43" s="93" t="str">
        <f>データ入力!Z102</f>
        <v/>
      </c>
      <c r="Y43" s="95" t="str">
        <f>データ入力!AA102</f>
        <v/>
      </c>
      <c r="Z43" s="95" t="str">
        <f>データ入力!AB102</f>
        <v/>
      </c>
      <c r="AA43" s="95" t="str">
        <f>データ入力!AC102</f>
        <v/>
      </c>
      <c r="AB43" s="94" t="str">
        <f>データ入力!AL102</f>
        <v/>
      </c>
      <c r="AC43" s="94" t="str">
        <f>データ入力!AM102</f>
        <v/>
      </c>
      <c r="AD43" s="94" t="str">
        <f>データ入力!AN102</f>
        <v/>
      </c>
      <c r="AE43" s="94" t="str">
        <f>データ入力!AO102</f>
        <v/>
      </c>
      <c r="AF43" s="241" t="str">
        <f>データ入力!AP102</f>
        <v/>
      </c>
      <c r="AG43" s="94" t="str">
        <f>データ入力!AQ102</f>
        <v/>
      </c>
      <c r="AH43" s="94" t="str">
        <f>データ入力!AR102</f>
        <v/>
      </c>
      <c r="AI43" s="94" t="str">
        <f>データ入力!AS102</f>
        <v/>
      </c>
      <c r="AJ43" s="94" t="str">
        <f>データ入力!AT102</f>
        <v/>
      </c>
      <c r="AK43" s="94" t="str">
        <f>データ入力!AU102</f>
        <v/>
      </c>
      <c r="AL43" s="94" t="str">
        <f>データ入力!AV102</f>
        <v/>
      </c>
    </row>
    <row r="44" spans="1:38" ht="26.25" customHeight="1">
      <c r="A44" s="90" t="str">
        <f>データ入力!AI103</f>
        <v/>
      </c>
      <c r="B44" s="180" t="str">
        <f>データ入力!AJ103</f>
        <v/>
      </c>
      <c r="C44" s="93" t="str">
        <f>データ入力!AK103</f>
        <v/>
      </c>
      <c r="D44" s="95">
        <f>データ入力!E103</f>
        <v>0</v>
      </c>
      <c r="E44" s="95" t="str">
        <f>データ入力!G103</f>
        <v/>
      </c>
      <c r="F44" s="95">
        <f>データ入力!H103</f>
        <v>0</v>
      </c>
      <c r="G44" s="95">
        <f>データ入力!I103</f>
        <v>0</v>
      </c>
      <c r="H44" s="95">
        <f>データ入力!J103</f>
        <v>0</v>
      </c>
      <c r="I44" s="95">
        <f>データ入力!K103</f>
        <v>0</v>
      </c>
      <c r="J44" s="95">
        <f>データ入力!L103</f>
        <v>0</v>
      </c>
      <c r="K44" s="95">
        <f>データ入力!M103</f>
        <v>0</v>
      </c>
      <c r="L44" s="95">
        <f>データ入力!N103</f>
        <v>0</v>
      </c>
      <c r="M44" s="95">
        <f>データ入力!O103</f>
        <v>0</v>
      </c>
      <c r="N44" s="95">
        <f>データ入力!P103</f>
        <v>0</v>
      </c>
      <c r="O44" s="95">
        <f>データ入力!Q103</f>
        <v>0</v>
      </c>
      <c r="P44" s="95">
        <f>データ入力!R103</f>
        <v>0</v>
      </c>
      <c r="Q44" s="95" t="str">
        <f>データ入力!S103</f>
        <v/>
      </c>
      <c r="R44" s="95">
        <f>データ入力!T103</f>
        <v>0</v>
      </c>
      <c r="S44" s="95">
        <f>データ入力!U103</f>
        <v>0</v>
      </c>
      <c r="T44" s="93" t="str">
        <f>データ入力!V103</f>
        <v/>
      </c>
      <c r="U44" s="93" t="str">
        <f>データ入力!W103</f>
        <v/>
      </c>
      <c r="V44" s="93" t="str">
        <f>データ入力!X103</f>
        <v/>
      </c>
      <c r="W44" s="93" t="str">
        <f>データ入力!Y103</f>
        <v/>
      </c>
      <c r="X44" s="93" t="str">
        <f>データ入力!Z103</f>
        <v/>
      </c>
      <c r="Y44" s="95" t="str">
        <f>データ入力!AA103</f>
        <v/>
      </c>
      <c r="Z44" s="95" t="str">
        <f>データ入力!AB103</f>
        <v/>
      </c>
      <c r="AA44" s="95" t="str">
        <f>データ入力!AC103</f>
        <v/>
      </c>
      <c r="AB44" s="94" t="str">
        <f>データ入力!AL103</f>
        <v/>
      </c>
      <c r="AC44" s="94" t="str">
        <f>データ入力!AM103</f>
        <v/>
      </c>
      <c r="AD44" s="94" t="str">
        <f>データ入力!AN103</f>
        <v/>
      </c>
      <c r="AE44" s="94" t="str">
        <f>データ入力!AO103</f>
        <v/>
      </c>
      <c r="AF44" s="241" t="str">
        <f>データ入力!AP103</f>
        <v/>
      </c>
      <c r="AG44" s="94" t="str">
        <f>データ入力!AQ103</f>
        <v/>
      </c>
      <c r="AH44" s="94" t="str">
        <f>データ入力!AR103</f>
        <v/>
      </c>
      <c r="AI44" s="94" t="str">
        <f>データ入力!AS103</f>
        <v/>
      </c>
      <c r="AJ44" s="94" t="str">
        <f>データ入力!AT103</f>
        <v/>
      </c>
      <c r="AK44" s="94" t="str">
        <f>データ入力!AU103</f>
        <v/>
      </c>
      <c r="AL44" s="94" t="str">
        <f>データ入力!AV103</f>
        <v/>
      </c>
    </row>
    <row r="45" spans="1:38" ht="26.25" customHeight="1">
      <c r="A45" s="90" t="str">
        <f>データ入力!AI104</f>
        <v/>
      </c>
      <c r="B45" s="180" t="str">
        <f>データ入力!AJ104</f>
        <v/>
      </c>
      <c r="C45" s="93" t="str">
        <f>データ入力!AK104</f>
        <v/>
      </c>
      <c r="D45" s="95">
        <f>データ入力!E104</f>
        <v>0</v>
      </c>
      <c r="E45" s="95" t="str">
        <f>データ入力!G104</f>
        <v/>
      </c>
      <c r="F45" s="95">
        <f>データ入力!H104</f>
        <v>0</v>
      </c>
      <c r="G45" s="95">
        <f>データ入力!I104</f>
        <v>0</v>
      </c>
      <c r="H45" s="95">
        <f>データ入力!J104</f>
        <v>0</v>
      </c>
      <c r="I45" s="95">
        <f>データ入力!K104</f>
        <v>0</v>
      </c>
      <c r="J45" s="95">
        <f>データ入力!L104</f>
        <v>0</v>
      </c>
      <c r="K45" s="95">
        <f>データ入力!M104</f>
        <v>0</v>
      </c>
      <c r="L45" s="95">
        <f>データ入力!N104</f>
        <v>0</v>
      </c>
      <c r="M45" s="95">
        <f>データ入力!O104</f>
        <v>0</v>
      </c>
      <c r="N45" s="95">
        <f>データ入力!P104</f>
        <v>0</v>
      </c>
      <c r="O45" s="95">
        <f>データ入力!Q104</f>
        <v>0</v>
      </c>
      <c r="P45" s="95">
        <f>データ入力!R104</f>
        <v>0</v>
      </c>
      <c r="Q45" s="95" t="str">
        <f>データ入力!S104</f>
        <v/>
      </c>
      <c r="R45" s="95">
        <f>データ入力!T104</f>
        <v>0</v>
      </c>
      <c r="S45" s="95">
        <f>データ入力!U104</f>
        <v>0</v>
      </c>
      <c r="T45" s="93" t="str">
        <f>データ入力!V104</f>
        <v/>
      </c>
      <c r="U45" s="93" t="str">
        <f>データ入力!W104</f>
        <v/>
      </c>
      <c r="V45" s="93" t="str">
        <f>データ入力!X104</f>
        <v/>
      </c>
      <c r="W45" s="93" t="str">
        <f>データ入力!Y104</f>
        <v/>
      </c>
      <c r="X45" s="93" t="str">
        <f>データ入力!Z104</f>
        <v/>
      </c>
      <c r="Y45" s="95" t="str">
        <f>データ入力!AA104</f>
        <v/>
      </c>
      <c r="Z45" s="95" t="str">
        <f>データ入力!AB104</f>
        <v/>
      </c>
      <c r="AA45" s="95" t="str">
        <f>データ入力!AC104</f>
        <v/>
      </c>
      <c r="AB45" s="94" t="str">
        <f>データ入力!AL104</f>
        <v/>
      </c>
      <c r="AC45" s="94" t="str">
        <f>データ入力!AM104</f>
        <v/>
      </c>
      <c r="AD45" s="94" t="str">
        <f>データ入力!AN104</f>
        <v/>
      </c>
      <c r="AE45" s="94" t="str">
        <f>データ入力!AO104</f>
        <v/>
      </c>
      <c r="AF45" s="241" t="str">
        <f>データ入力!AP104</f>
        <v/>
      </c>
      <c r="AG45" s="94" t="str">
        <f>データ入力!AQ104</f>
        <v/>
      </c>
      <c r="AH45" s="94" t="str">
        <f>データ入力!AR104</f>
        <v/>
      </c>
      <c r="AI45" s="94" t="str">
        <f>データ入力!AS104</f>
        <v/>
      </c>
      <c r="AJ45" s="94" t="str">
        <f>データ入力!AT104</f>
        <v/>
      </c>
      <c r="AK45" s="94" t="str">
        <f>データ入力!AU104</f>
        <v/>
      </c>
      <c r="AL45" s="94" t="str">
        <f>データ入力!AV104</f>
        <v/>
      </c>
    </row>
    <row r="46" spans="1:38" ht="26.25" customHeight="1">
      <c r="A46" s="90" t="str">
        <f>データ入力!AI105</f>
        <v/>
      </c>
      <c r="B46" s="180" t="str">
        <f>データ入力!AJ105</f>
        <v/>
      </c>
      <c r="C46" s="93" t="str">
        <f>データ入力!AK105</f>
        <v/>
      </c>
      <c r="D46" s="95">
        <f>データ入力!E105</f>
        <v>0</v>
      </c>
      <c r="E46" s="95" t="str">
        <f>データ入力!G105</f>
        <v/>
      </c>
      <c r="F46" s="95">
        <f>データ入力!H105</f>
        <v>0</v>
      </c>
      <c r="G46" s="95">
        <f>データ入力!I105</f>
        <v>0</v>
      </c>
      <c r="H46" s="95">
        <f>データ入力!J105</f>
        <v>0</v>
      </c>
      <c r="I46" s="95">
        <f>データ入力!K105</f>
        <v>0</v>
      </c>
      <c r="J46" s="95">
        <f>データ入力!L105</f>
        <v>0</v>
      </c>
      <c r="K46" s="95">
        <f>データ入力!M105</f>
        <v>0</v>
      </c>
      <c r="L46" s="95">
        <f>データ入力!N105</f>
        <v>0</v>
      </c>
      <c r="M46" s="95">
        <f>データ入力!O105</f>
        <v>0</v>
      </c>
      <c r="N46" s="95">
        <f>データ入力!P105</f>
        <v>0</v>
      </c>
      <c r="O46" s="95">
        <f>データ入力!Q105</f>
        <v>0</v>
      </c>
      <c r="P46" s="95">
        <f>データ入力!R105</f>
        <v>0</v>
      </c>
      <c r="Q46" s="95" t="str">
        <f>データ入力!S105</f>
        <v/>
      </c>
      <c r="R46" s="95">
        <f>データ入力!T105</f>
        <v>0</v>
      </c>
      <c r="S46" s="95">
        <f>データ入力!U105</f>
        <v>0</v>
      </c>
      <c r="T46" s="93" t="str">
        <f>データ入力!V105</f>
        <v/>
      </c>
      <c r="U46" s="93" t="str">
        <f>データ入力!W105</f>
        <v/>
      </c>
      <c r="V46" s="93" t="str">
        <f>データ入力!X105</f>
        <v/>
      </c>
      <c r="W46" s="93" t="str">
        <f>データ入力!Y105</f>
        <v/>
      </c>
      <c r="X46" s="93" t="str">
        <f>データ入力!Z105</f>
        <v/>
      </c>
      <c r="Y46" s="95" t="str">
        <f>データ入力!AA105</f>
        <v/>
      </c>
      <c r="Z46" s="95" t="str">
        <f>データ入力!AB105</f>
        <v/>
      </c>
      <c r="AA46" s="95" t="str">
        <f>データ入力!AC105</f>
        <v/>
      </c>
      <c r="AB46" s="94" t="str">
        <f>データ入力!AL105</f>
        <v/>
      </c>
      <c r="AC46" s="94" t="str">
        <f>データ入力!AM105</f>
        <v/>
      </c>
      <c r="AD46" s="94" t="str">
        <f>データ入力!AN105</f>
        <v/>
      </c>
      <c r="AE46" s="94" t="str">
        <f>データ入力!AO105</f>
        <v/>
      </c>
      <c r="AF46" s="241" t="str">
        <f>データ入力!AP105</f>
        <v/>
      </c>
      <c r="AG46" s="94" t="str">
        <f>データ入力!AQ105</f>
        <v/>
      </c>
      <c r="AH46" s="94" t="str">
        <f>データ入力!AR105</f>
        <v/>
      </c>
      <c r="AI46" s="94" t="str">
        <f>データ入力!AS105</f>
        <v/>
      </c>
      <c r="AJ46" s="94" t="str">
        <f>データ入力!AT105</f>
        <v/>
      </c>
      <c r="AK46" s="94" t="str">
        <f>データ入力!AU105</f>
        <v/>
      </c>
      <c r="AL46" s="94" t="str">
        <f>データ入力!AV105</f>
        <v/>
      </c>
    </row>
    <row r="47" spans="1:38" ht="26.25" customHeight="1">
      <c r="A47" s="90" t="str">
        <f>データ入力!AI106</f>
        <v/>
      </c>
      <c r="B47" s="180" t="str">
        <f>データ入力!AJ106</f>
        <v/>
      </c>
      <c r="C47" s="93" t="str">
        <f>データ入力!AK106</f>
        <v/>
      </c>
      <c r="D47" s="95">
        <f>データ入力!E106</f>
        <v>0</v>
      </c>
      <c r="E47" s="95" t="str">
        <f>データ入力!G106</f>
        <v/>
      </c>
      <c r="F47" s="95">
        <f>データ入力!H106</f>
        <v>0</v>
      </c>
      <c r="G47" s="95">
        <f>データ入力!I106</f>
        <v>0</v>
      </c>
      <c r="H47" s="95">
        <f>データ入力!J106</f>
        <v>0</v>
      </c>
      <c r="I47" s="95">
        <f>データ入力!K106</f>
        <v>0</v>
      </c>
      <c r="J47" s="95">
        <f>データ入力!L106</f>
        <v>0</v>
      </c>
      <c r="K47" s="95">
        <f>データ入力!M106</f>
        <v>0</v>
      </c>
      <c r="L47" s="95">
        <f>データ入力!N106</f>
        <v>0</v>
      </c>
      <c r="M47" s="95">
        <f>データ入力!O106</f>
        <v>0</v>
      </c>
      <c r="N47" s="95">
        <f>データ入力!P106</f>
        <v>0</v>
      </c>
      <c r="O47" s="95">
        <f>データ入力!Q106</f>
        <v>0</v>
      </c>
      <c r="P47" s="95">
        <f>データ入力!R106</f>
        <v>0</v>
      </c>
      <c r="Q47" s="95" t="str">
        <f>データ入力!S106</f>
        <v/>
      </c>
      <c r="R47" s="95">
        <f>データ入力!T106</f>
        <v>0</v>
      </c>
      <c r="S47" s="95">
        <f>データ入力!U106</f>
        <v>0</v>
      </c>
      <c r="T47" s="93" t="str">
        <f>データ入力!V106</f>
        <v/>
      </c>
      <c r="U47" s="93" t="str">
        <f>データ入力!W106</f>
        <v/>
      </c>
      <c r="V47" s="93" t="str">
        <f>データ入力!X106</f>
        <v/>
      </c>
      <c r="W47" s="93" t="str">
        <f>データ入力!Y106</f>
        <v/>
      </c>
      <c r="X47" s="93" t="str">
        <f>データ入力!Z106</f>
        <v/>
      </c>
      <c r="Y47" s="95" t="str">
        <f>データ入力!AA106</f>
        <v/>
      </c>
      <c r="Z47" s="95" t="str">
        <f>データ入力!AB106</f>
        <v/>
      </c>
      <c r="AA47" s="95" t="str">
        <f>データ入力!AC106</f>
        <v/>
      </c>
      <c r="AB47" s="94" t="str">
        <f>データ入力!AL106</f>
        <v/>
      </c>
      <c r="AC47" s="94" t="str">
        <f>データ入力!AM106</f>
        <v/>
      </c>
      <c r="AD47" s="94" t="str">
        <f>データ入力!AN106</f>
        <v/>
      </c>
      <c r="AE47" s="94" t="str">
        <f>データ入力!AO106</f>
        <v/>
      </c>
      <c r="AF47" s="241" t="str">
        <f>データ入力!AP106</f>
        <v/>
      </c>
      <c r="AG47" s="94" t="str">
        <f>データ入力!AQ106</f>
        <v/>
      </c>
      <c r="AH47" s="94" t="str">
        <f>データ入力!AR106</f>
        <v/>
      </c>
      <c r="AI47" s="94" t="str">
        <f>データ入力!AS106</f>
        <v/>
      </c>
      <c r="AJ47" s="94" t="str">
        <f>データ入力!AT106</f>
        <v/>
      </c>
      <c r="AK47" s="94" t="str">
        <f>データ入力!AU106</f>
        <v/>
      </c>
      <c r="AL47" s="94" t="str">
        <f>データ入力!AV106</f>
        <v/>
      </c>
    </row>
    <row r="48" spans="1:38" ht="26.25" customHeight="1">
      <c r="A48" s="90" t="str">
        <f>データ入力!AI107</f>
        <v/>
      </c>
      <c r="B48" s="180" t="str">
        <f>データ入力!AJ107</f>
        <v/>
      </c>
      <c r="C48" s="93" t="str">
        <f>データ入力!AK107</f>
        <v/>
      </c>
      <c r="D48" s="95">
        <f>データ入力!E107</f>
        <v>0</v>
      </c>
      <c r="E48" s="95" t="str">
        <f>データ入力!G107</f>
        <v/>
      </c>
      <c r="F48" s="95">
        <f>データ入力!H107</f>
        <v>0</v>
      </c>
      <c r="G48" s="95">
        <f>データ入力!I107</f>
        <v>0</v>
      </c>
      <c r="H48" s="95">
        <f>データ入力!J107</f>
        <v>0</v>
      </c>
      <c r="I48" s="95">
        <f>データ入力!K107</f>
        <v>0</v>
      </c>
      <c r="J48" s="95">
        <f>データ入力!L107</f>
        <v>0</v>
      </c>
      <c r="K48" s="95">
        <f>データ入力!M107</f>
        <v>0</v>
      </c>
      <c r="L48" s="95">
        <f>データ入力!N107</f>
        <v>0</v>
      </c>
      <c r="M48" s="95">
        <f>データ入力!O107</f>
        <v>0</v>
      </c>
      <c r="N48" s="95">
        <f>データ入力!P107</f>
        <v>0</v>
      </c>
      <c r="O48" s="95">
        <f>データ入力!Q107</f>
        <v>0</v>
      </c>
      <c r="P48" s="95">
        <f>データ入力!R107</f>
        <v>0</v>
      </c>
      <c r="Q48" s="95" t="str">
        <f>データ入力!S107</f>
        <v/>
      </c>
      <c r="R48" s="95">
        <f>データ入力!T107</f>
        <v>0</v>
      </c>
      <c r="S48" s="95">
        <f>データ入力!U107</f>
        <v>0</v>
      </c>
      <c r="T48" s="93" t="str">
        <f>データ入力!V107</f>
        <v/>
      </c>
      <c r="U48" s="93" t="str">
        <f>データ入力!W107</f>
        <v/>
      </c>
      <c r="V48" s="93" t="str">
        <f>データ入力!X107</f>
        <v/>
      </c>
      <c r="W48" s="93" t="str">
        <f>データ入力!Y107</f>
        <v/>
      </c>
      <c r="X48" s="93" t="str">
        <f>データ入力!Z107</f>
        <v/>
      </c>
      <c r="Y48" s="95" t="str">
        <f>データ入力!AA107</f>
        <v/>
      </c>
      <c r="Z48" s="95" t="str">
        <f>データ入力!AB107</f>
        <v/>
      </c>
      <c r="AA48" s="95" t="str">
        <f>データ入力!AC107</f>
        <v/>
      </c>
      <c r="AB48" s="94" t="str">
        <f>データ入力!AL107</f>
        <v/>
      </c>
      <c r="AC48" s="94" t="str">
        <f>データ入力!AM107</f>
        <v/>
      </c>
      <c r="AD48" s="94" t="str">
        <f>データ入力!AN107</f>
        <v/>
      </c>
      <c r="AE48" s="94" t="str">
        <f>データ入力!AO107</f>
        <v/>
      </c>
      <c r="AF48" s="241" t="str">
        <f>データ入力!AP107</f>
        <v/>
      </c>
      <c r="AG48" s="94" t="str">
        <f>データ入力!AQ107</f>
        <v/>
      </c>
      <c r="AH48" s="94" t="str">
        <f>データ入力!AR107</f>
        <v/>
      </c>
      <c r="AI48" s="94" t="str">
        <f>データ入力!AS107</f>
        <v/>
      </c>
      <c r="AJ48" s="94" t="str">
        <f>データ入力!AT107</f>
        <v/>
      </c>
      <c r="AK48" s="94" t="str">
        <f>データ入力!AU107</f>
        <v/>
      </c>
      <c r="AL48" s="94" t="str">
        <f>データ入力!AV107</f>
        <v/>
      </c>
    </row>
    <row r="49" spans="1:38" ht="26.25" customHeight="1">
      <c r="A49" s="90" t="str">
        <f>データ入力!AI108</f>
        <v/>
      </c>
      <c r="B49" s="180" t="str">
        <f>データ入力!AJ108</f>
        <v/>
      </c>
      <c r="C49" s="93" t="str">
        <f>データ入力!AK108</f>
        <v/>
      </c>
      <c r="D49" s="95">
        <f>データ入力!E108</f>
        <v>0</v>
      </c>
      <c r="E49" s="95" t="str">
        <f>データ入力!G108</f>
        <v/>
      </c>
      <c r="F49" s="95">
        <f>データ入力!H108</f>
        <v>0</v>
      </c>
      <c r="G49" s="95">
        <f>データ入力!I108</f>
        <v>0</v>
      </c>
      <c r="H49" s="95">
        <f>データ入力!J108</f>
        <v>0</v>
      </c>
      <c r="I49" s="95">
        <f>データ入力!K108</f>
        <v>0</v>
      </c>
      <c r="J49" s="95">
        <f>データ入力!L108</f>
        <v>0</v>
      </c>
      <c r="K49" s="95">
        <f>データ入力!M108</f>
        <v>0</v>
      </c>
      <c r="L49" s="95">
        <f>データ入力!N108</f>
        <v>0</v>
      </c>
      <c r="M49" s="95">
        <f>データ入力!O108</f>
        <v>0</v>
      </c>
      <c r="N49" s="95">
        <f>データ入力!P108</f>
        <v>0</v>
      </c>
      <c r="O49" s="95">
        <f>データ入力!Q108</f>
        <v>0</v>
      </c>
      <c r="P49" s="95">
        <f>データ入力!R108</f>
        <v>0</v>
      </c>
      <c r="Q49" s="95" t="str">
        <f>データ入力!S108</f>
        <v/>
      </c>
      <c r="R49" s="95">
        <f>データ入力!T108</f>
        <v>0</v>
      </c>
      <c r="S49" s="95">
        <f>データ入力!U108</f>
        <v>0</v>
      </c>
      <c r="T49" s="93" t="str">
        <f>データ入力!V108</f>
        <v/>
      </c>
      <c r="U49" s="93" t="str">
        <f>データ入力!W108</f>
        <v/>
      </c>
      <c r="V49" s="93" t="str">
        <f>データ入力!X108</f>
        <v/>
      </c>
      <c r="W49" s="93" t="str">
        <f>データ入力!Y108</f>
        <v/>
      </c>
      <c r="X49" s="93" t="str">
        <f>データ入力!Z108</f>
        <v/>
      </c>
      <c r="Y49" s="95" t="str">
        <f>データ入力!AA108</f>
        <v/>
      </c>
      <c r="Z49" s="95" t="str">
        <f>データ入力!AB108</f>
        <v/>
      </c>
      <c r="AA49" s="95" t="str">
        <f>データ入力!AC108</f>
        <v/>
      </c>
      <c r="AB49" s="94" t="str">
        <f>データ入力!AL108</f>
        <v/>
      </c>
      <c r="AC49" s="94" t="str">
        <f>データ入力!AM108</f>
        <v/>
      </c>
      <c r="AD49" s="94" t="str">
        <f>データ入力!AN108</f>
        <v/>
      </c>
      <c r="AE49" s="94" t="str">
        <f>データ入力!AO108</f>
        <v/>
      </c>
      <c r="AF49" s="241" t="str">
        <f>データ入力!AP108</f>
        <v/>
      </c>
      <c r="AG49" s="94" t="str">
        <f>データ入力!AQ108</f>
        <v/>
      </c>
      <c r="AH49" s="94" t="str">
        <f>データ入力!AR108</f>
        <v/>
      </c>
      <c r="AI49" s="94" t="str">
        <f>データ入力!AS108</f>
        <v/>
      </c>
      <c r="AJ49" s="94" t="str">
        <f>データ入力!AT108</f>
        <v/>
      </c>
      <c r="AK49" s="94" t="str">
        <f>データ入力!AU108</f>
        <v/>
      </c>
      <c r="AL49" s="94" t="str">
        <f>データ入力!AV108</f>
        <v/>
      </c>
    </row>
    <row r="50" spans="1:38" ht="26.25" customHeight="1">
      <c r="A50" s="90" t="str">
        <f>データ入力!AI109</f>
        <v/>
      </c>
      <c r="B50" s="180" t="str">
        <f>データ入力!AJ109</f>
        <v/>
      </c>
      <c r="C50" s="93" t="str">
        <f>データ入力!AK109</f>
        <v/>
      </c>
      <c r="D50" s="95">
        <f>データ入力!E109</f>
        <v>0</v>
      </c>
      <c r="E50" s="95" t="str">
        <f>データ入力!G109</f>
        <v/>
      </c>
      <c r="F50" s="95">
        <f>データ入力!H109</f>
        <v>0</v>
      </c>
      <c r="G50" s="95">
        <f>データ入力!I109</f>
        <v>0</v>
      </c>
      <c r="H50" s="95">
        <f>データ入力!J109</f>
        <v>0</v>
      </c>
      <c r="I50" s="95">
        <f>データ入力!K109</f>
        <v>0</v>
      </c>
      <c r="J50" s="95">
        <f>データ入力!L109</f>
        <v>0</v>
      </c>
      <c r="K50" s="95">
        <f>データ入力!M109</f>
        <v>0</v>
      </c>
      <c r="L50" s="95">
        <f>データ入力!N109</f>
        <v>0</v>
      </c>
      <c r="M50" s="95">
        <f>データ入力!O109</f>
        <v>0</v>
      </c>
      <c r="N50" s="95">
        <f>データ入力!P109</f>
        <v>0</v>
      </c>
      <c r="O50" s="95">
        <f>データ入力!Q109</f>
        <v>0</v>
      </c>
      <c r="P50" s="95">
        <f>データ入力!R109</f>
        <v>0</v>
      </c>
      <c r="Q50" s="95" t="str">
        <f>データ入力!S109</f>
        <v/>
      </c>
      <c r="R50" s="95">
        <f>データ入力!T109</f>
        <v>0</v>
      </c>
      <c r="S50" s="95">
        <f>データ入力!U109</f>
        <v>0</v>
      </c>
      <c r="T50" s="93" t="str">
        <f>データ入力!V109</f>
        <v/>
      </c>
      <c r="U50" s="93" t="str">
        <f>データ入力!W109</f>
        <v/>
      </c>
      <c r="V50" s="93" t="str">
        <f>データ入力!X109</f>
        <v/>
      </c>
      <c r="W50" s="93" t="str">
        <f>データ入力!Y109</f>
        <v/>
      </c>
      <c r="X50" s="93" t="str">
        <f>データ入力!Z109</f>
        <v/>
      </c>
      <c r="Y50" s="95" t="str">
        <f>データ入力!AA109</f>
        <v/>
      </c>
      <c r="Z50" s="95" t="str">
        <f>データ入力!AB109</f>
        <v/>
      </c>
      <c r="AA50" s="95" t="str">
        <f>データ入力!AC109</f>
        <v/>
      </c>
      <c r="AB50" s="94" t="str">
        <f>データ入力!AL109</f>
        <v/>
      </c>
      <c r="AC50" s="94" t="str">
        <f>データ入力!AM109</f>
        <v/>
      </c>
      <c r="AD50" s="94" t="str">
        <f>データ入力!AN109</f>
        <v/>
      </c>
      <c r="AE50" s="94" t="str">
        <f>データ入力!AO109</f>
        <v/>
      </c>
      <c r="AF50" s="241" t="str">
        <f>データ入力!AP109</f>
        <v/>
      </c>
      <c r="AG50" s="94" t="str">
        <f>データ入力!AQ109</f>
        <v/>
      </c>
      <c r="AH50" s="94" t="str">
        <f>データ入力!AR109</f>
        <v/>
      </c>
      <c r="AI50" s="94" t="str">
        <f>データ入力!AS109</f>
        <v/>
      </c>
      <c r="AJ50" s="94" t="str">
        <f>データ入力!AT109</f>
        <v/>
      </c>
      <c r="AK50" s="94" t="str">
        <f>データ入力!AU109</f>
        <v/>
      </c>
      <c r="AL50" s="94" t="str">
        <f>データ入力!AV109</f>
        <v/>
      </c>
    </row>
    <row r="51" spans="1:38" ht="26.25" customHeight="1">
      <c r="A51" s="90" t="str">
        <f>データ入力!AI110</f>
        <v/>
      </c>
      <c r="B51" s="180" t="str">
        <f>データ入力!AJ110</f>
        <v/>
      </c>
      <c r="C51" s="93" t="str">
        <f>データ入力!AK110</f>
        <v/>
      </c>
      <c r="D51" s="95">
        <f>データ入力!E110</f>
        <v>0</v>
      </c>
      <c r="E51" s="95" t="str">
        <f>データ入力!G110</f>
        <v/>
      </c>
      <c r="F51" s="95">
        <f>データ入力!H110</f>
        <v>0</v>
      </c>
      <c r="G51" s="95">
        <f>データ入力!I110</f>
        <v>0</v>
      </c>
      <c r="H51" s="95">
        <f>データ入力!J110</f>
        <v>0</v>
      </c>
      <c r="I51" s="95">
        <f>データ入力!K110</f>
        <v>0</v>
      </c>
      <c r="J51" s="95">
        <f>データ入力!L110</f>
        <v>0</v>
      </c>
      <c r="K51" s="95">
        <f>データ入力!M110</f>
        <v>0</v>
      </c>
      <c r="L51" s="95">
        <f>データ入力!N110</f>
        <v>0</v>
      </c>
      <c r="M51" s="95">
        <f>データ入力!O110</f>
        <v>0</v>
      </c>
      <c r="N51" s="95">
        <f>データ入力!P110</f>
        <v>0</v>
      </c>
      <c r="O51" s="95">
        <f>データ入力!Q110</f>
        <v>0</v>
      </c>
      <c r="P51" s="95">
        <f>データ入力!R110</f>
        <v>0</v>
      </c>
      <c r="Q51" s="95" t="str">
        <f>データ入力!S110</f>
        <v/>
      </c>
      <c r="R51" s="95">
        <f>データ入力!T110</f>
        <v>0</v>
      </c>
      <c r="S51" s="95">
        <f>データ入力!U110</f>
        <v>0</v>
      </c>
      <c r="T51" s="93" t="str">
        <f>データ入力!V110</f>
        <v/>
      </c>
      <c r="U51" s="93" t="str">
        <f>データ入力!W110</f>
        <v/>
      </c>
      <c r="V51" s="93" t="str">
        <f>データ入力!X110</f>
        <v/>
      </c>
      <c r="W51" s="93" t="str">
        <f>データ入力!Y110</f>
        <v/>
      </c>
      <c r="X51" s="93" t="str">
        <f>データ入力!Z110</f>
        <v/>
      </c>
      <c r="Y51" s="95" t="str">
        <f>データ入力!AA110</f>
        <v/>
      </c>
      <c r="Z51" s="95" t="str">
        <f>データ入力!AB110</f>
        <v/>
      </c>
      <c r="AA51" s="95" t="str">
        <f>データ入力!AC110</f>
        <v/>
      </c>
      <c r="AB51" s="94" t="str">
        <f>データ入力!AL110</f>
        <v/>
      </c>
      <c r="AC51" s="94" t="str">
        <f>データ入力!AM110</f>
        <v/>
      </c>
      <c r="AD51" s="94" t="str">
        <f>データ入力!AN110</f>
        <v/>
      </c>
      <c r="AE51" s="94" t="str">
        <f>データ入力!AO110</f>
        <v/>
      </c>
      <c r="AF51" s="241" t="str">
        <f>データ入力!AP110</f>
        <v/>
      </c>
      <c r="AG51" s="94" t="str">
        <f>データ入力!AQ110</f>
        <v/>
      </c>
      <c r="AH51" s="94" t="str">
        <f>データ入力!AR110</f>
        <v/>
      </c>
      <c r="AI51" s="94" t="str">
        <f>データ入力!AS110</f>
        <v/>
      </c>
      <c r="AJ51" s="94" t="str">
        <f>データ入力!AT110</f>
        <v/>
      </c>
      <c r="AK51" s="94" t="str">
        <f>データ入力!AU110</f>
        <v/>
      </c>
      <c r="AL51" s="94" t="str">
        <f>データ入力!AV110</f>
        <v/>
      </c>
    </row>
    <row r="52" spans="1:38" ht="26.25" customHeight="1">
      <c r="A52" s="90" t="str">
        <f>データ入力!AI111</f>
        <v/>
      </c>
      <c r="B52" s="180" t="str">
        <f>データ入力!AJ111</f>
        <v/>
      </c>
      <c r="C52" s="93" t="str">
        <f>データ入力!AK111</f>
        <v/>
      </c>
      <c r="D52" s="95">
        <f>データ入力!E111</f>
        <v>0</v>
      </c>
      <c r="E52" s="95" t="str">
        <f>データ入力!G111</f>
        <v/>
      </c>
      <c r="F52" s="95">
        <f>データ入力!H111</f>
        <v>0</v>
      </c>
      <c r="G52" s="95">
        <f>データ入力!I111</f>
        <v>0</v>
      </c>
      <c r="H52" s="95">
        <f>データ入力!J111</f>
        <v>0</v>
      </c>
      <c r="I52" s="95">
        <f>データ入力!K111</f>
        <v>0</v>
      </c>
      <c r="J52" s="95">
        <f>データ入力!L111</f>
        <v>0</v>
      </c>
      <c r="K52" s="95">
        <f>データ入力!M111</f>
        <v>0</v>
      </c>
      <c r="L52" s="95">
        <f>データ入力!N111</f>
        <v>0</v>
      </c>
      <c r="M52" s="95">
        <f>データ入力!O111</f>
        <v>0</v>
      </c>
      <c r="N52" s="95">
        <f>データ入力!P111</f>
        <v>0</v>
      </c>
      <c r="O52" s="95">
        <f>データ入力!Q111</f>
        <v>0</v>
      </c>
      <c r="P52" s="95">
        <f>データ入力!R111</f>
        <v>0</v>
      </c>
      <c r="Q52" s="95" t="str">
        <f>データ入力!S111</f>
        <v/>
      </c>
      <c r="R52" s="95">
        <f>データ入力!T111</f>
        <v>0</v>
      </c>
      <c r="S52" s="95">
        <f>データ入力!U111</f>
        <v>0</v>
      </c>
      <c r="T52" s="93" t="str">
        <f>データ入力!V111</f>
        <v/>
      </c>
      <c r="U52" s="93" t="str">
        <f>データ入力!W111</f>
        <v/>
      </c>
      <c r="V52" s="93" t="str">
        <f>データ入力!X111</f>
        <v/>
      </c>
      <c r="W52" s="93" t="str">
        <f>データ入力!Y111</f>
        <v/>
      </c>
      <c r="X52" s="93" t="str">
        <f>データ入力!Z111</f>
        <v/>
      </c>
      <c r="Y52" s="95" t="str">
        <f>データ入力!AA111</f>
        <v/>
      </c>
      <c r="Z52" s="95" t="str">
        <f>データ入力!AB111</f>
        <v/>
      </c>
      <c r="AA52" s="95" t="str">
        <f>データ入力!AC111</f>
        <v/>
      </c>
      <c r="AB52" s="94" t="str">
        <f>データ入力!AL111</f>
        <v/>
      </c>
      <c r="AC52" s="94" t="str">
        <f>データ入力!AM111</f>
        <v/>
      </c>
      <c r="AD52" s="94" t="str">
        <f>データ入力!AN111</f>
        <v/>
      </c>
      <c r="AE52" s="94" t="str">
        <f>データ入力!AO111</f>
        <v/>
      </c>
      <c r="AF52" s="241" t="str">
        <f>データ入力!AP111</f>
        <v/>
      </c>
      <c r="AG52" s="94" t="str">
        <f>データ入力!AQ111</f>
        <v/>
      </c>
      <c r="AH52" s="94" t="str">
        <f>データ入力!AR111</f>
        <v/>
      </c>
      <c r="AI52" s="94" t="str">
        <f>データ入力!AS111</f>
        <v/>
      </c>
      <c r="AJ52" s="94" t="str">
        <f>データ入力!AT111</f>
        <v/>
      </c>
      <c r="AK52" s="94" t="str">
        <f>データ入力!AU111</f>
        <v/>
      </c>
      <c r="AL52" s="94" t="str">
        <f>データ入力!AV111</f>
        <v/>
      </c>
    </row>
    <row r="53" spans="1:38" ht="26.25" customHeight="1">
      <c r="A53" s="90" t="str">
        <f>データ入力!AI112</f>
        <v/>
      </c>
      <c r="B53" s="180" t="str">
        <f>データ入力!AJ112</f>
        <v/>
      </c>
      <c r="C53" s="93" t="str">
        <f>データ入力!AK112</f>
        <v/>
      </c>
      <c r="D53" s="95">
        <f>データ入力!E112</f>
        <v>0</v>
      </c>
      <c r="E53" s="95" t="str">
        <f>データ入力!G112</f>
        <v/>
      </c>
      <c r="F53" s="95">
        <f>データ入力!H112</f>
        <v>0</v>
      </c>
      <c r="G53" s="95">
        <f>データ入力!I112</f>
        <v>0</v>
      </c>
      <c r="H53" s="95">
        <f>データ入力!J112</f>
        <v>0</v>
      </c>
      <c r="I53" s="95">
        <f>データ入力!K112</f>
        <v>0</v>
      </c>
      <c r="J53" s="95">
        <f>データ入力!L112</f>
        <v>0</v>
      </c>
      <c r="K53" s="95">
        <f>データ入力!M112</f>
        <v>0</v>
      </c>
      <c r="L53" s="95">
        <f>データ入力!N112</f>
        <v>0</v>
      </c>
      <c r="M53" s="95">
        <f>データ入力!O112</f>
        <v>0</v>
      </c>
      <c r="N53" s="95">
        <f>データ入力!P112</f>
        <v>0</v>
      </c>
      <c r="O53" s="95">
        <f>データ入力!Q112</f>
        <v>0</v>
      </c>
      <c r="P53" s="95">
        <f>データ入力!R112</f>
        <v>0</v>
      </c>
      <c r="Q53" s="95" t="str">
        <f>データ入力!S112</f>
        <v/>
      </c>
      <c r="R53" s="95">
        <f>データ入力!T112</f>
        <v>0</v>
      </c>
      <c r="S53" s="95">
        <f>データ入力!U112</f>
        <v>0</v>
      </c>
      <c r="T53" s="93" t="str">
        <f>データ入力!V112</f>
        <v/>
      </c>
      <c r="U53" s="93" t="str">
        <f>データ入力!W112</f>
        <v/>
      </c>
      <c r="V53" s="93" t="str">
        <f>データ入力!X112</f>
        <v/>
      </c>
      <c r="W53" s="93" t="str">
        <f>データ入力!Y112</f>
        <v/>
      </c>
      <c r="X53" s="93" t="str">
        <f>データ入力!Z112</f>
        <v/>
      </c>
      <c r="Y53" s="95" t="str">
        <f>データ入力!AA112</f>
        <v/>
      </c>
      <c r="Z53" s="95" t="str">
        <f>データ入力!AB112</f>
        <v/>
      </c>
      <c r="AA53" s="95" t="str">
        <f>データ入力!AC112</f>
        <v/>
      </c>
      <c r="AB53" s="94" t="str">
        <f>データ入力!AL112</f>
        <v/>
      </c>
      <c r="AC53" s="94" t="str">
        <f>データ入力!AM112</f>
        <v/>
      </c>
      <c r="AD53" s="94" t="str">
        <f>データ入力!AN112</f>
        <v/>
      </c>
      <c r="AE53" s="94" t="str">
        <f>データ入力!AO112</f>
        <v/>
      </c>
      <c r="AF53" s="241" t="str">
        <f>データ入力!AP112</f>
        <v/>
      </c>
      <c r="AG53" s="94" t="str">
        <f>データ入力!AQ112</f>
        <v/>
      </c>
      <c r="AH53" s="94" t="str">
        <f>データ入力!AR112</f>
        <v/>
      </c>
      <c r="AI53" s="94" t="str">
        <f>データ入力!AS112</f>
        <v/>
      </c>
      <c r="AJ53" s="94" t="str">
        <f>データ入力!AT112</f>
        <v/>
      </c>
      <c r="AK53" s="94" t="str">
        <f>データ入力!AU112</f>
        <v/>
      </c>
      <c r="AL53" s="94" t="str">
        <f>データ入力!AV112</f>
        <v/>
      </c>
    </row>
    <row r="54" spans="1:38" ht="26.25" customHeight="1">
      <c r="A54" s="90" t="str">
        <f>データ入力!AI113</f>
        <v/>
      </c>
      <c r="B54" s="180" t="str">
        <f>データ入力!AJ113</f>
        <v/>
      </c>
      <c r="C54" s="93" t="str">
        <f>データ入力!AK113</f>
        <v/>
      </c>
      <c r="D54" s="95">
        <f>データ入力!E113</f>
        <v>0</v>
      </c>
      <c r="E54" s="95" t="str">
        <f>データ入力!G113</f>
        <v/>
      </c>
      <c r="F54" s="95">
        <f>データ入力!H113</f>
        <v>0</v>
      </c>
      <c r="G54" s="95">
        <f>データ入力!I113</f>
        <v>0</v>
      </c>
      <c r="H54" s="95">
        <f>データ入力!J113</f>
        <v>0</v>
      </c>
      <c r="I54" s="95">
        <f>データ入力!K113</f>
        <v>0</v>
      </c>
      <c r="J54" s="95">
        <f>データ入力!L113</f>
        <v>0</v>
      </c>
      <c r="K54" s="95">
        <f>データ入力!M113</f>
        <v>0</v>
      </c>
      <c r="L54" s="95">
        <f>データ入力!N113</f>
        <v>0</v>
      </c>
      <c r="M54" s="95">
        <f>データ入力!O113</f>
        <v>0</v>
      </c>
      <c r="N54" s="95">
        <f>データ入力!P113</f>
        <v>0</v>
      </c>
      <c r="O54" s="95">
        <f>データ入力!Q113</f>
        <v>0</v>
      </c>
      <c r="P54" s="95">
        <f>データ入力!R113</f>
        <v>0</v>
      </c>
      <c r="Q54" s="95" t="str">
        <f>データ入力!S113</f>
        <v/>
      </c>
      <c r="R54" s="95">
        <f>データ入力!T113</f>
        <v>0</v>
      </c>
      <c r="S54" s="95">
        <f>データ入力!U113</f>
        <v>0</v>
      </c>
      <c r="T54" s="93" t="str">
        <f>データ入力!V113</f>
        <v/>
      </c>
      <c r="U54" s="93" t="str">
        <f>データ入力!W113</f>
        <v/>
      </c>
      <c r="V54" s="93" t="str">
        <f>データ入力!X113</f>
        <v/>
      </c>
      <c r="W54" s="93" t="str">
        <f>データ入力!Y113</f>
        <v/>
      </c>
      <c r="X54" s="93" t="str">
        <f>データ入力!Z113</f>
        <v/>
      </c>
      <c r="Y54" s="95" t="str">
        <f>データ入力!AA113</f>
        <v/>
      </c>
      <c r="Z54" s="95" t="str">
        <f>データ入力!AB113</f>
        <v/>
      </c>
      <c r="AA54" s="95" t="str">
        <f>データ入力!AC113</f>
        <v/>
      </c>
      <c r="AB54" s="94" t="str">
        <f>データ入力!AL113</f>
        <v/>
      </c>
      <c r="AC54" s="94" t="str">
        <f>データ入力!AM113</f>
        <v/>
      </c>
      <c r="AD54" s="94" t="str">
        <f>データ入力!AN113</f>
        <v/>
      </c>
      <c r="AE54" s="94" t="str">
        <f>データ入力!AO113</f>
        <v/>
      </c>
      <c r="AF54" s="241" t="str">
        <f>データ入力!AP113</f>
        <v/>
      </c>
      <c r="AG54" s="94" t="str">
        <f>データ入力!AQ113</f>
        <v/>
      </c>
      <c r="AH54" s="94" t="str">
        <f>データ入力!AR113</f>
        <v/>
      </c>
      <c r="AI54" s="94" t="str">
        <f>データ入力!AS113</f>
        <v/>
      </c>
      <c r="AJ54" s="94" t="str">
        <f>データ入力!AT113</f>
        <v/>
      </c>
      <c r="AK54" s="94" t="str">
        <f>データ入力!AU113</f>
        <v/>
      </c>
      <c r="AL54" s="94" t="str">
        <f>データ入力!AV113</f>
        <v/>
      </c>
    </row>
    <row r="55" spans="1:38" ht="26.25" customHeight="1">
      <c r="A55" s="90" t="str">
        <f>データ入力!AI114</f>
        <v/>
      </c>
      <c r="B55" s="180" t="str">
        <f>データ入力!AJ114</f>
        <v/>
      </c>
      <c r="C55" s="93" t="str">
        <f>データ入力!AK114</f>
        <v/>
      </c>
      <c r="D55" s="95">
        <f>データ入力!E114</f>
        <v>0</v>
      </c>
      <c r="E55" s="95" t="str">
        <f>データ入力!G114</f>
        <v/>
      </c>
      <c r="F55" s="95">
        <f>データ入力!H114</f>
        <v>0</v>
      </c>
      <c r="G55" s="95">
        <f>データ入力!I114</f>
        <v>0</v>
      </c>
      <c r="H55" s="95">
        <f>データ入力!J114</f>
        <v>0</v>
      </c>
      <c r="I55" s="95">
        <f>データ入力!K114</f>
        <v>0</v>
      </c>
      <c r="J55" s="95">
        <f>データ入力!L114</f>
        <v>0</v>
      </c>
      <c r="K55" s="95">
        <f>データ入力!M114</f>
        <v>0</v>
      </c>
      <c r="L55" s="95">
        <f>データ入力!N114</f>
        <v>0</v>
      </c>
      <c r="M55" s="95">
        <f>データ入力!O114</f>
        <v>0</v>
      </c>
      <c r="N55" s="95">
        <f>データ入力!P114</f>
        <v>0</v>
      </c>
      <c r="O55" s="95">
        <f>データ入力!Q114</f>
        <v>0</v>
      </c>
      <c r="P55" s="95">
        <f>データ入力!R114</f>
        <v>0</v>
      </c>
      <c r="Q55" s="95" t="str">
        <f>データ入力!S114</f>
        <v/>
      </c>
      <c r="R55" s="95">
        <f>データ入力!T114</f>
        <v>0</v>
      </c>
      <c r="S55" s="95">
        <f>データ入力!U114</f>
        <v>0</v>
      </c>
      <c r="T55" s="93" t="str">
        <f>データ入力!V114</f>
        <v/>
      </c>
      <c r="U55" s="93" t="str">
        <f>データ入力!W114</f>
        <v/>
      </c>
      <c r="V55" s="93" t="str">
        <f>データ入力!X114</f>
        <v/>
      </c>
      <c r="W55" s="93" t="str">
        <f>データ入力!Y114</f>
        <v/>
      </c>
      <c r="X55" s="93" t="str">
        <f>データ入力!Z114</f>
        <v/>
      </c>
      <c r="Y55" s="95" t="str">
        <f>データ入力!AA114</f>
        <v/>
      </c>
      <c r="Z55" s="95" t="str">
        <f>データ入力!AB114</f>
        <v/>
      </c>
      <c r="AA55" s="95" t="str">
        <f>データ入力!AC114</f>
        <v/>
      </c>
      <c r="AB55" s="94" t="str">
        <f>データ入力!AL114</f>
        <v/>
      </c>
      <c r="AC55" s="94" t="str">
        <f>データ入力!AM114</f>
        <v/>
      </c>
      <c r="AD55" s="94" t="str">
        <f>データ入力!AN114</f>
        <v/>
      </c>
      <c r="AE55" s="94" t="str">
        <f>データ入力!AO114</f>
        <v/>
      </c>
      <c r="AF55" s="241" t="str">
        <f>データ入力!AP114</f>
        <v/>
      </c>
      <c r="AG55" s="94" t="str">
        <f>データ入力!AQ114</f>
        <v/>
      </c>
      <c r="AH55" s="94" t="str">
        <f>データ入力!AR114</f>
        <v/>
      </c>
      <c r="AI55" s="94" t="str">
        <f>データ入力!AS114</f>
        <v/>
      </c>
      <c r="AJ55" s="94" t="str">
        <f>データ入力!AT114</f>
        <v/>
      </c>
      <c r="AK55" s="94" t="str">
        <f>データ入力!AU114</f>
        <v/>
      </c>
      <c r="AL55" s="94" t="str">
        <f>データ入力!AV114</f>
        <v/>
      </c>
    </row>
    <row r="56" spans="1:38" ht="26.25" customHeight="1">
      <c r="A56" s="90" t="str">
        <f>データ入力!AI115</f>
        <v/>
      </c>
      <c r="B56" s="180" t="str">
        <f>データ入力!AJ115</f>
        <v/>
      </c>
      <c r="C56" s="93" t="str">
        <f>データ入力!AK115</f>
        <v/>
      </c>
      <c r="D56" s="95">
        <f>データ入力!E115</f>
        <v>0</v>
      </c>
      <c r="E56" s="95" t="str">
        <f>データ入力!G115</f>
        <v/>
      </c>
      <c r="F56" s="95">
        <f>データ入力!H115</f>
        <v>0</v>
      </c>
      <c r="G56" s="95">
        <f>データ入力!I115</f>
        <v>0</v>
      </c>
      <c r="H56" s="95">
        <f>データ入力!J115</f>
        <v>0</v>
      </c>
      <c r="I56" s="95">
        <f>データ入力!K115</f>
        <v>0</v>
      </c>
      <c r="J56" s="95">
        <f>データ入力!L115</f>
        <v>0</v>
      </c>
      <c r="K56" s="95">
        <f>データ入力!M115</f>
        <v>0</v>
      </c>
      <c r="L56" s="95">
        <f>データ入力!N115</f>
        <v>0</v>
      </c>
      <c r="M56" s="95">
        <f>データ入力!O115</f>
        <v>0</v>
      </c>
      <c r="N56" s="95">
        <f>データ入力!P115</f>
        <v>0</v>
      </c>
      <c r="O56" s="95">
        <f>データ入力!Q115</f>
        <v>0</v>
      </c>
      <c r="P56" s="95">
        <f>データ入力!R115</f>
        <v>0</v>
      </c>
      <c r="Q56" s="95" t="str">
        <f>データ入力!S115</f>
        <v/>
      </c>
      <c r="R56" s="95">
        <f>データ入力!T115</f>
        <v>0</v>
      </c>
      <c r="S56" s="95">
        <f>データ入力!U115</f>
        <v>0</v>
      </c>
      <c r="T56" s="93" t="str">
        <f>データ入力!V115</f>
        <v/>
      </c>
      <c r="U56" s="93" t="str">
        <f>データ入力!W115</f>
        <v/>
      </c>
      <c r="V56" s="93" t="str">
        <f>データ入力!X115</f>
        <v/>
      </c>
      <c r="W56" s="93" t="str">
        <f>データ入力!Y115</f>
        <v/>
      </c>
      <c r="X56" s="93" t="str">
        <f>データ入力!Z115</f>
        <v/>
      </c>
      <c r="Y56" s="95" t="str">
        <f>データ入力!AA115</f>
        <v/>
      </c>
      <c r="Z56" s="95" t="str">
        <f>データ入力!AB115</f>
        <v/>
      </c>
      <c r="AA56" s="95" t="str">
        <f>データ入力!AC115</f>
        <v/>
      </c>
      <c r="AB56" s="94" t="str">
        <f>データ入力!AL115</f>
        <v/>
      </c>
      <c r="AC56" s="94" t="str">
        <f>データ入力!AM115</f>
        <v/>
      </c>
      <c r="AD56" s="94" t="str">
        <f>データ入力!AN115</f>
        <v/>
      </c>
      <c r="AE56" s="94" t="str">
        <f>データ入力!AO115</f>
        <v/>
      </c>
      <c r="AF56" s="241" t="str">
        <f>データ入力!AP115</f>
        <v/>
      </c>
      <c r="AG56" s="94" t="str">
        <f>データ入力!AQ115</f>
        <v/>
      </c>
      <c r="AH56" s="94" t="str">
        <f>データ入力!AR115</f>
        <v/>
      </c>
      <c r="AI56" s="94" t="str">
        <f>データ入力!AS115</f>
        <v/>
      </c>
      <c r="AJ56" s="94" t="str">
        <f>データ入力!AT115</f>
        <v/>
      </c>
      <c r="AK56" s="94" t="str">
        <f>データ入力!AU115</f>
        <v/>
      </c>
      <c r="AL56" s="94" t="str">
        <f>データ入力!AV115</f>
        <v/>
      </c>
    </row>
    <row r="57" spans="1:38" ht="26.25" customHeight="1">
      <c r="A57" s="90" t="str">
        <f>データ入力!AI116</f>
        <v/>
      </c>
      <c r="B57" s="180" t="str">
        <f>データ入力!AJ116</f>
        <v/>
      </c>
      <c r="C57" s="93" t="str">
        <f>データ入力!AK116</f>
        <v/>
      </c>
      <c r="D57" s="95">
        <f>データ入力!E116</f>
        <v>0</v>
      </c>
      <c r="E57" s="95" t="str">
        <f>データ入力!G116</f>
        <v/>
      </c>
      <c r="F57" s="95">
        <f>データ入力!H116</f>
        <v>0</v>
      </c>
      <c r="G57" s="95">
        <f>データ入力!I116</f>
        <v>0</v>
      </c>
      <c r="H57" s="95">
        <f>データ入力!J116</f>
        <v>0</v>
      </c>
      <c r="I57" s="95">
        <f>データ入力!K116</f>
        <v>0</v>
      </c>
      <c r="J57" s="95">
        <f>データ入力!L116</f>
        <v>0</v>
      </c>
      <c r="K57" s="95">
        <f>データ入力!M116</f>
        <v>0</v>
      </c>
      <c r="L57" s="95">
        <f>データ入力!N116</f>
        <v>0</v>
      </c>
      <c r="M57" s="95">
        <f>データ入力!O116</f>
        <v>0</v>
      </c>
      <c r="N57" s="95">
        <f>データ入力!P116</f>
        <v>0</v>
      </c>
      <c r="O57" s="95">
        <f>データ入力!Q116</f>
        <v>0</v>
      </c>
      <c r="P57" s="95">
        <f>データ入力!R116</f>
        <v>0</v>
      </c>
      <c r="Q57" s="95" t="str">
        <f>データ入力!S116</f>
        <v/>
      </c>
      <c r="R57" s="95">
        <f>データ入力!T116</f>
        <v>0</v>
      </c>
      <c r="S57" s="95">
        <f>データ入力!U116</f>
        <v>0</v>
      </c>
      <c r="T57" s="93" t="str">
        <f>データ入力!V116</f>
        <v/>
      </c>
      <c r="U57" s="93" t="str">
        <f>データ入力!W116</f>
        <v/>
      </c>
      <c r="V57" s="93" t="str">
        <f>データ入力!X116</f>
        <v/>
      </c>
      <c r="W57" s="93" t="str">
        <f>データ入力!Y116</f>
        <v/>
      </c>
      <c r="X57" s="93" t="str">
        <f>データ入力!Z116</f>
        <v/>
      </c>
      <c r="Y57" s="95" t="str">
        <f>データ入力!AA116</f>
        <v/>
      </c>
      <c r="Z57" s="95" t="str">
        <f>データ入力!AB116</f>
        <v/>
      </c>
      <c r="AA57" s="95" t="str">
        <f>データ入力!AC116</f>
        <v/>
      </c>
      <c r="AB57" s="94" t="str">
        <f>データ入力!AL116</f>
        <v/>
      </c>
      <c r="AC57" s="94" t="str">
        <f>データ入力!AM116</f>
        <v/>
      </c>
      <c r="AD57" s="94" t="str">
        <f>データ入力!AN116</f>
        <v/>
      </c>
      <c r="AE57" s="94" t="str">
        <f>データ入力!AO116</f>
        <v/>
      </c>
      <c r="AF57" s="241" t="str">
        <f>データ入力!AP116</f>
        <v/>
      </c>
      <c r="AG57" s="94" t="str">
        <f>データ入力!AQ116</f>
        <v/>
      </c>
      <c r="AH57" s="94" t="str">
        <f>データ入力!AR116</f>
        <v/>
      </c>
      <c r="AI57" s="94" t="str">
        <f>データ入力!AS116</f>
        <v/>
      </c>
      <c r="AJ57" s="94" t="str">
        <f>データ入力!AT116</f>
        <v/>
      </c>
      <c r="AK57" s="94" t="str">
        <f>データ入力!AU116</f>
        <v/>
      </c>
      <c r="AL57" s="94" t="str">
        <f>データ入力!AV116</f>
        <v/>
      </c>
    </row>
    <row r="58" spans="1:38" ht="26.25" customHeight="1">
      <c r="A58" s="90" t="str">
        <f>データ入力!AI117</f>
        <v/>
      </c>
      <c r="B58" s="180" t="str">
        <f>データ入力!AJ117</f>
        <v/>
      </c>
      <c r="C58" s="93" t="str">
        <f>データ入力!AK117</f>
        <v/>
      </c>
      <c r="D58" s="95">
        <f>データ入力!E117</f>
        <v>0</v>
      </c>
      <c r="E58" s="95" t="str">
        <f>データ入力!G117</f>
        <v/>
      </c>
      <c r="F58" s="95">
        <f>データ入力!H117</f>
        <v>0</v>
      </c>
      <c r="G58" s="95">
        <f>データ入力!I117</f>
        <v>0</v>
      </c>
      <c r="H58" s="95">
        <f>データ入力!J117</f>
        <v>0</v>
      </c>
      <c r="I58" s="95">
        <f>データ入力!K117</f>
        <v>0</v>
      </c>
      <c r="J58" s="95">
        <f>データ入力!L117</f>
        <v>0</v>
      </c>
      <c r="K58" s="95">
        <f>データ入力!M117</f>
        <v>0</v>
      </c>
      <c r="L58" s="95">
        <f>データ入力!N117</f>
        <v>0</v>
      </c>
      <c r="M58" s="95">
        <f>データ入力!O117</f>
        <v>0</v>
      </c>
      <c r="N58" s="95">
        <f>データ入力!P117</f>
        <v>0</v>
      </c>
      <c r="O58" s="95">
        <f>データ入力!Q117</f>
        <v>0</v>
      </c>
      <c r="P58" s="95">
        <f>データ入力!R117</f>
        <v>0</v>
      </c>
      <c r="Q58" s="95" t="str">
        <f>データ入力!S117</f>
        <v/>
      </c>
      <c r="R58" s="95">
        <f>データ入力!T117</f>
        <v>0</v>
      </c>
      <c r="S58" s="95">
        <f>データ入力!U117</f>
        <v>0</v>
      </c>
      <c r="T58" s="93" t="str">
        <f>データ入力!V117</f>
        <v/>
      </c>
      <c r="U58" s="93" t="str">
        <f>データ入力!W117</f>
        <v/>
      </c>
      <c r="V58" s="93" t="str">
        <f>データ入力!X117</f>
        <v/>
      </c>
      <c r="W58" s="93" t="str">
        <f>データ入力!Y117</f>
        <v/>
      </c>
      <c r="X58" s="93" t="str">
        <f>データ入力!Z117</f>
        <v/>
      </c>
      <c r="Y58" s="95" t="str">
        <f>データ入力!AA117</f>
        <v/>
      </c>
      <c r="Z58" s="95" t="str">
        <f>データ入力!AB117</f>
        <v/>
      </c>
      <c r="AA58" s="95" t="str">
        <f>データ入力!AC117</f>
        <v/>
      </c>
      <c r="AB58" s="94" t="str">
        <f>データ入力!AL117</f>
        <v/>
      </c>
      <c r="AC58" s="94" t="str">
        <f>データ入力!AM117</f>
        <v/>
      </c>
      <c r="AD58" s="94" t="str">
        <f>データ入力!AN117</f>
        <v/>
      </c>
      <c r="AE58" s="94" t="str">
        <f>データ入力!AO117</f>
        <v/>
      </c>
      <c r="AF58" s="241" t="str">
        <f>データ入力!AP117</f>
        <v/>
      </c>
      <c r="AG58" s="94" t="str">
        <f>データ入力!AQ117</f>
        <v/>
      </c>
      <c r="AH58" s="94" t="str">
        <f>データ入力!AR117</f>
        <v/>
      </c>
      <c r="AI58" s="94" t="str">
        <f>データ入力!AS117</f>
        <v/>
      </c>
      <c r="AJ58" s="94" t="str">
        <f>データ入力!AT117</f>
        <v/>
      </c>
      <c r="AK58" s="94" t="str">
        <f>データ入力!AU117</f>
        <v/>
      </c>
      <c r="AL58" s="94" t="str">
        <f>データ入力!AV117</f>
        <v/>
      </c>
    </row>
    <row r="59" spans="1:38" ht="26.25" customHeight="1">
      <c r="A59" s="90" t="str">
        <f>データ入力!AI118</f>
        <v/>
      </c>
      <c r="B59" s="180" t="str">
        <f>データ入力!AJ118</f>
        <v/>
      </c>
      <c r="C59" s="93" t="str">
        <f>データ入力!AK118</f>
        <v/>
      </c>
      <c r="D59" s="95">
        <f>データ入力!E118</f>
        <v>0</v>
      </c>
      <c r="E59" s="95" t="str">
        <f>データ入力!G118</f>
        <v/>
      </c>
      <c r="F59" s="95">
        <f>データ入力!H118</f>
        <v>0</v>
      </c>
      <c r="G59" s="95">
        <f>データ入力!I118</f>
        <v>0</v>
      </c>
      <c r="H59" s="95">
        <f>データ入力!J118</f>
        <v>0</v>
      </c>
      <c r="I59" s="95">
        <f>データ入力!K118</f>
        <v>0</v>
      </c>
      <c r="J59" s="95">
        <f>データ入力!L118</f>
        <v>0</v>
      </c>
      <c r="K59" s="95">
        <f>データ入力!M118</f>
        <v>0</v>
      </c>
      <c r="L59" s="95">
        <f>データ入力!N118</f>
        <v>0</v>
      </c>
      <c r="M59" s="95">
        <f>データ入力!O118</f>
        <v>0</v>
      </c>
      <c r="N59" s="95">
        <f>データ入力!P118</f>
        <v>0</v>
      </c>
      <c r="O59" s="95">
        <f>データ入力!Q118</f>
        <v>0</v>
      </c>
      <c r="P59" s="95">
        <f>データ入力!R118</f>
        <v>0</v>
      </c>
      <c r="Q59" s="95" t="str">
        <f>データ入力!S118</f>
        <v/>
      </c>
      <c r="R59" s="95">
        <f>データ入力!T118</f>
        <v>0</v>
      </c>
      <c r="S59" s="95">
        <f>データ入力!U118</f>
        <v>0</v>
      </c>
      <c r="T59" s="93" t="str">
        <f>データ入力!V118</f>
        <v/>
      </c>
      <c r="U59" s="93" t="str">
        <f>データ入力!W118</f>
        <v/>
      </c>
      <c r="V59" s="93" t="str">
        <f>データ入力!X118</f>
        <v/>
      </c>
      <c r="W59" s="93" t="str">
        <f>データ入力!Y118</f>
        <v/>
      </c>
      <c r="X59" s="93" t="str">
        <f>データ入力!Z118</f>
        <v/>
      </c>
      <c r="Y59" s="95" t="str">
        <f>データ入力!AA118</f>
        <v/>
      </c>
      <c r="Z59" s="95" t="str">
        <f>データ入力!AB118</f>
        <v/>
      </c>
      <c r="AA59" s="95" t="str">
        <f>データ入力!AC118</f>
        <v/>
      </c>
      <c r="AB59" s="94" t="str">
        <f>データ入力!AL118</f>
        <v/>
      </c>
      <c r="AC59" s="94" t="str">
        <f>データ入力!AM118</f>
        <v/>
      </c>
      <c r="AD59" s="94" t="str">
        <f>データ入力!AN118</f>
        <v/>
      </c>
      <c r="AE59" s="94" t="str">
        <f>データ入力!AO118</f>
        <v/>
      </c>
      <c r="AF59" s="241" t="str">
        <f>データ入力!AP118</f>
        <v/>
      </c>
      <c r="AG59" s="94" t="str">
        <f>データ入力!AQ118</f>
        <v/>
      </c>
      <c r="AH59" s="94" t="str">
        <f>データ入力!AR118</f>
        <v/>
      </c>
      <c r="AI59" s="94" t="str">
        <f>データ入力!AS118</f>
        <v/>
      </c>
      <c r="AJ59" s="94" t="str">
        <f>データ入力!AT118</f>
        <v/>
      </c>
      <c r="AK59" s="94" t="str">
        <f>データ入力!AU118</f>
        <v/>
      </c>
      <c r="AL59" s="94" t="str">
        <f>データ入力!AV118</f>
        <v/>
      </c>
    </row>
    <row r="60" spans="1:38" ht="26.25" customHeight="1">
      <c r="A60" s="90" t="str">
        <f>データ入力!AI119</f>
        <v/>
      </c>
      <c r="B60" s="180" t="str">
        <f>データ入力!AJ119</f>
        <v/>
      </c>
      <c r="C60" s="93" t="str">
        <f>データ入力!AK119</f>
        <v/>
      </c>
      <c r="D60" s="95">
        <f>データ入力!E119</f>
        <v>0</v>
      </c>
      <c r="E60" s="95" t="str">
        <f>データ入力!G119</f>
        <v/>
      </c>
      <c r="F60" s="95">
        <f>データ入力!H119</f>
        <v>0</v>
      </c>
      <c r="G60" s="95">
        <f>データ入力!I119</f>
        <v>0</v>
      </c>
      <c r="H60" s="95">
        <f>データ入力!J119</f>
        <v>0</v>
      </c>
      <c r="I60" s="95">
        <f>データ入力!K119</f>
        <v>0</v>
      </c>
      <c r="J60" s="95">
        <f>データ入力!L119</f>
        <v>0</v>
      </c>
      <c r="K60" s="95">
        <f>データ入力!M119</f>
        <v>0</v>
      </c>
      <c r="L60" s="95">
        <f>データ入力!N119</f>
        <v>0</v>
      </c>
      <c r="M60" s="95">
        <f>データ入力!O119</f>
        <v>0</v>
      </c>
      <c r="N60" s="95">
        <f>データ入力!P119</f>
        <v>0</v>
      </c>
      <c r="O60" s="95">
        <f>データ入力!Q119</f>
        <v>0</v>
      </c>
      <c r="P60" s="95">
        <f>データ入力!R119</f>
        <v>0</v>
      </c>
      <c r="Q60" s="95" t="str">
        <f>データ入力!S119</f>
        <v/>
      </c>
      <c r="R60" s="95">
        <f>データ入力!T119</f>
        <v>0</v>
      </c>
      <c r="S60" s="95">
        <f>データ入力!U119</f>
        <v>0</v>
      </c>
      <c r="T60" s="93" t="str">
        <f>データ入力!V119</f>
        <v/>
      </c>
      <c r="U60" s="93" t="str">
        <f>データ入力!W119</f>
        <v/>
      </c>
      <c r="V60" s="93" t="str">
        <f>データ入力!X119</f>
        <v/>
      </c>
      <c r="W60" s="93" t="str">
        <f>データ入力!Y119</f>
        <v/>
      </c>
      <c r="X60" s="93" t="str">
        <f>データ入力!Z119</f>
        <v/>
      </c>
      <c r="Y60" s="95" t="str">
        <f>データ入力!AA119</f>
        <v/>
      </c>
      <c r="Z60" s="95" t="str">
        <f>データ入力!AB119</f>
        <v/>
      </c>
      <c r="AA60" s="95" t="str">
        <f>データ入力!AC119</f>
        <v/>
      </c>
      <c r="AB60" s="94" t="str">
        <f>データ入力!AL119</f>
        <v/>
      </c>
      <c r="AC60" s="94" t="str">
        <f>データ入力!AM119</f>
        <v/>
      </c>
      <c r="AD60" s="94" t="str">
        <f>データ入力!AN119</f>
        <v/>
      </c>
      <c r="AE60" s="94" t="str">
        <f>データ入力!AO119</f>
        <v/>
      </c>
      <c r="AF60" s="241" t="str">
        <f>データ入力!AP119</f>
        <v/>
      </c>
      <c r="AG60" s="94" t="str">
        <f>データ入力!AQ119</f>
        <v/>
      </c>
      <c r="AH60" s="94" t="str">
        <f>データ入力!AR119</f>
        <v/>
      </c>
      <c r="AI60" s="94" t="str">
        <f>データ入力!AS119</f>
        <v/>
      </c>
      <c r="AJ60" s="94" t="str">
        <f>データ入力!AT119</f>
        <v/>
      </c>
      <c r="AK60" s="94" t="str">
        <f>データ入力!AU119</f>
        <v/>
      </c>
      <c r="AL60" s="94" t="str">
        <f>データ入力!AV119</f>
        <v/>
      </c>
    </row>
    <row r="61" spans="1:38" ht="26.25" customHeight="1">
      <c r="A61" s="90" t="str">
        <f>データ入力!AI120</f>
        <v/>
      </c>
      <c r="B61" s="180" t="str">
        <f>データ入力!AJ120</f>
        <v/>
      </c>
      <c r="C61" s="93" t="str">
        <f>データ入力!AK120</f>
        <v/>
      </c>
      <c r="D61" s="95">
        <f>データ入力!E120</f>
        <v>0</v>
      </c>
      <c r="E61" s="95" t="str">
        <f>データ入力!G120</f>
        <v/>
      </c>
      <c r="F61" s="95">
        <f>データ入力!H120</f>
        <v>0</v>
      </c>
      <c r="G61" s="95">
        <f>データ入力!I120</f>
        <v>0</v>
      </c>
      <c r="H61" s="95">
        <f>データ入力!J120</f>
        <v>0</v>
      </c>
      <c r="I61" s="95">
        <f>データ入力!K120</f>
        <v>0</v>
      </c>
      <c r="J61" s="95">
        <f>データ入力!L120</f>
        <v>0</v>
      </c>
      <c r="K61" s="95">
        <f>データ入力!M120</f>
        <v>0</v>
      </c>
      <c r="L61" s="95">
        <f>データ入力!N120</f>
        <v>0</v>
      </c>
      <c r="M61" s="95">
        <f>データ入力!O120</f>
        <v>0</v>
      </c>
      <c r="N61" s="95">
        <f>データ入力!P120</f>
        <v>0</v>
      </c>
      <c r="O61" s="95">
        <f>データ入力!Q120</f>
        <v>0</v>
      </c>
      <c r="P61" s="95">
        <f>データ入力!R120</f>
        <v>0</v>
      </c>
      <c r="Q61" s="95" t="str">
        <f>データ入力!S120</f>
        <v/>
      </c>
      <c r="R61" s="95">
        <f>データ入力!T120</f>
        <v>0</v>
      </c>
      <c r="S61" s="95">
        <f>データ入力!U120</f>
        <v>0</v>
      </c>
      <c r="T61" s="93" t="str">
        <f>データ入力!V120</f>
        <v/>
      </c>
      <c r="U61" s="93" t="str">
        <f>データ入力!W120</f>
        <v/>
      </c>
      <c r="V61" s="93" t="str">
        <f>データ入力!X120</f>
        <v/>
      </c>
      <c r="W61" s="93" t="str">
        <f>データ入力!Y120</f>
        <v/>
      </c>
      <c r="X61" s="93" t="str">
        <f>データ入力!Z120</f>
        <v/>
      </c>
      <c r="Y61" s="95" t="str">
        <f>データ入力!AA120</f>
        <v/>
      </c>
      <c r="Z61" s="95" t="str">
        <f>データ入力!AB120</f>
        <v/>
      </c>
      <c r="AA61" s="95" t="str">
        <f>データ入力!AC120</f>
        <v/>
      </c>
      <c r="AB61" s="94" t="str">
        <f>データ入力!AL120</f>
        <v/>
      </c>
      <c r="AC61" s="94" t="str">
        <f>データ入力!AM120</f>
        <v/>
      </c>
      <c r="AD61" s="94" t="str">
        <f>データ入力!AN120</f>
        <v/>
      </c>
      <c r="AE61" s="94" t="str">
        <f>データ入力!AO120</f>
        <v/>
      </c>
      <c r="AF61" s="241" t="str">
        <f>データ入力!AP120</f>
        <v/>
      </c>
      <c r="AG61" s="94" t="str">
        <f>データ入力!AQ120</f>
        <v/>
      </c>
      <c r="AH61" s="94" t="str">
        <f>データ入力!AR120</f>
        <v/>
      </c>
      <c r="AI61" s="94" t="str">
        <f>データ入力!AS120</f>
        <v/>
      </c>
      <c r="AJ61" s="94" t="str">
        <f>データ入力!AT120</f>
        <v/>
      </c>
      <c r="AK61" s="94" t="str">
        <f>データ入力!AU120</f>
        <v/>
      </c>
      <c r="AL61" s="94" t="str">
        <f>データ入力!AV120</f>
        <v/>
      </c>
    </row>
    <row r="62" spans="1:38" ht="26.25" customHeight="1">
      <c r="A62" s="90" t="str">
        <f>データ入力!AI121</f>
        <v/>
      </c>
      <c r="B62" s="180" t="str">
        <f>データ入力!AJ121</f>
        <v/>
      </c>
      <c r="C62" s="93" t="str">
        <f>データ入力!AK121</f>
        <v/>
      </c>
      <c r="D62" s="95">
        <f>データ入力!E121</f>
        <v>0</v>
      </c>
      <c r="E62" s="95" t="str">
        <f>データ入力!G121</f>
        <v/>
      </c>
      <c r="F62" s="95">
        <f>データ入力!H121</f>
        <v>0</v>
      </c>
      <c r="G62" s="95">
        <f>データ入力!I121</f>
        <v>0</v>
      </c>
      <c r="H62" s="95">
        <f>データ入力!J121</f>
        <v>0</v>
      </c>
      <c r="I62" s="95">
        <f>データ入力!K121</f>
        <v>0</v>
      </c>
      <c r="J62" s="95">
        <f>データ入力!L121</f>
        <v>0</v>
      </c>
      <c r="K62" s="95">
        <f>データ入力!M121</f>
        <v>0</v>
      </c>
      <c r="L62" s="95">
        <f>データ入力!N121</f>
        <v>0</v>
      </c>
      <c r="M62" s="95">
        <f>データ入力!O121</f>
        <v>0</v>
      </c>
      <c r="N62" s="95">
        <f>データ入力!P121</f>
        <v>0</v>
      </c>
      <c r="O62" s="95">
        <f>データ入力!Q121</f>
        <v>0</v>
      </c>
      <c r="P62" s="95">
        <f>データ入力!R121</f>
        <v>0</v>
      </c>
      <c r="Q62" s="95" t="str">
        <f>データ入力!S121</f>
        <v/>
      </c>
      <c r="R62" s="95">
        <f>データ入力!T121</f>
        <v>0</v>
      </c>
      <c r="S62" s="95">
        <f>データ入力!U121</f>
        <v>0</v>
      </c>
      <c r="T62" s="93" t="str">
        <f>データ入力!V121</f>
        <v/>
      </c>
      <c r="U62" s="93" t="str">
        <f>データ入力!W121</f>
        <v/>
      </c>
      <c r="V62" s="93" t="str">
        <f>データ入力!X121</f>
        <v/>
      </c>
      <c r="W62" s="93" t="str">
        <f>データ入力!Y121</f>
        <v/>
      </c>
      <c r="X62" s="93" t="str">
        <f>データ入力!Z121</f>
        <v/>
      </c>
      <c r="Y62" s="95" t="str">
        <f>データ入力!AA121</f>
        <v/>
      </c>
      <c r="Z62" s="95" t="str">
        <f>データ入力!AB121</f>
        <v/>
      </c>
      <c r="AA62" s="95" t="str">
        <f>データ入力!AC121</f>
        <v/>
      </c>
      <c r="AB62" s="94" t="str">
        <f>データ入力!AL121</f>
        <v/>
      </c>
      <c r="AC62" s="94" t="str">
        <f>データ入力!AM121</f>
        <v/>
      </c>
      <c r="AD62" s="94" t="str">
        <f>データ入力!AN121</f>
        <v/>
      </c>
      <c r="AE62" s="94" t="str">
        <f>データ入力!AO121</f>
        <v/>
      </c>
      <c r="AF62" s="241" t="str">
        <f>データ入力!AP121</f>
        <v/>
      </c>
      <c r="AG62" s="94" t="str">
        <f>データ入力!AQ121</f>
        <v/>
      </c>
      <c r="AH62" s="94" t="str">
        <f>データ入力!AR121</f>
        <v/>
      </c>
      <c r="AI62" s="94" t="str">
        <f>データ入力!AS121</f>
        <v/>
      </c>
      <c r="AJ62" s="94" t="str">
        <f>データ入力!AT121</f>
        <v/>
      </c>
      <c r="AK62" s="94" t="str">
        <f>データ入力!AU121</f>
        <v/>
      </c>
      <c r="AL62" s="94" t="str">
        <f>データ入力!AV121</f>
        <v/>
      </c>
    </row>
    <row r="63" spans="1:38" ht="26.25" customHeight="1">
      <c r="A63" s="90" t="str">
        <f>データ入力!AI122</f>
        <v/>
      </c>
      <c r="B63" s="180" t="str">
        <f>データ入力!AJ122</f>
        <v/>
      </c>
      <c r="C63" s="93" t="str">
        <f>データ入力!AK122</f>
        <v/>
      </c>
      <c r="D63" s="95">
        <f>データ入力!E122</f>
        <v>0</v>
      </c>
      <c r="E63" s="95" t="str">
        <f>データ入力!G122</f>
        <v/>
      </c>
      <c r="F63" s="95">
        <f>データ入力!H122</f>
        <v>0</v>
      </c>
      <c r="G63" s="95">
        <f>データ入力!I122</f>
        <v>0</v>
      </c>
      <c r="H63" s="95">
        <f>データ入力!J122</f>
        <v>0</v>
      </c>
      <c r="I63" s="95">
        <f>データ入力!K122</f>
        <v>0</v>
      </c>
      <c r="J63" s="95">
        <f>データ入力!L122</f>
        <v>0</v>
      </c>
      <c r="K63" s="95">
        <f>データ入力!M122</f>
        <v>0</v>
      </c>
      <c r="L63" s="95">
        <f>データ入力!N122</f>
        <v>0</v>
      </c>
      <c r="M63" s="95">
        <f>データ入力!O122</f>
        <v>0</v>
      </c>
      <c r="N63" s="95">
        <f>データ入力!P122</f>
        <v>0</v>
      </c>
      <c r="O63" s="95">
        <f>データ入力!Q122</f>
        <v>0</v>
      </c>
      <c r="P63" s="95">
        <f>データ入力!R122</f>
        <v>0</v>
      </c>
      <c r="Q63" s="95" t="str">
        <f>データ入力!S122</f>
        <v/>
      </c>
      <c r="R63" s="95">
        <f>データ入力!T122</f>
        <v>0</v>
      </c>
      <c r="S63" s="95">
        <f>データ入力!U122</f>
        <v>0</v>
      </c>
      <c r="T63" s="93" t="str">
        <f>データ入力!V122</f>
        <v/>
      </c>
      <c r="U63" s="93" t="str">
        <f>データ入力!W122</f>
        <v/>
      </c>
      <c r="V63" s="93" t="str">
        <f>データ入力!X122</f>
        <v/>
      </c>
      <c r="W63" s="93" t="str">
        <f>データ入力!Y122</f>
        <v/>
      </c>
      <c r="X63" s="93" t="str">
        <f>データ入力!Z122</f>
        <v/>
      </c>
      <c r="Y63" s="95" t="str">
        <f>データ入力!AA122</f>
        <v/>
      </c>
      <c r="Z63" s="95" t="str">
        <f>データ入力!AB122</f>
        <v/>
      </c>
      <c r="AA63" s="95" t="str">
        <f>データ入力!AC122</f>
        <v/>
      </c>
      <c r="AB63" s="94" t="str">
        <f>データ入力!AL122</f>
        <v/>
      </c>
      <c r="AC63" s="94" t="str">
        <f>データ入力!AM122</f>
        <v/>
      </c>
      <c r="AD63" s="94" t="str">
        <f>データ入力!AN122</f>
        <v/>
      </c>
      <c r="AE63" s="94" t="str">
        <f>データ入力!AO122</f>
        <v/>
      </c>
      <c r="AF63" s="241" t="str">
        <f>データ入力!AP122</f>
        <v/>
      </c>
      <c r="AG63" s="94" t="str">
        <f>データ入力!AQ122</f>
        <v/>
      </c>
      <c r="AH63" s="94" t="str">
        <f>データ入力!AR122</f>
        <v/>
      </c>
      <c r="AI63" s="94" t="str">
        <f>データ入力!AS122</f>
        <v/>
      </c>
      <c r="AJ63" s="94" t="str">
        <f>データ入力!AT122</f>
        <v/>
      </c>
      <c r="AK63" s="94" t="str">
        <f>データ入力!AU122</f>
        <v/>
      </c>
      <c r="AL63" s="94" t="str">
        <f>データ入力!AV122</f>
        <v/>
      </c>
    </row>
    <row r="64" spans="1:38" ht="26.25" customHeight="1">
      <c r="A64" s="90" t="str">
        <f>データ入力!AI123</f>
        <v/>
      </c>
      <c r="B64" s="180" t="str">
        <f>データ入力!AJ123</f>
        <v/>
      </c>
      <c r="C64" s="93" t="str">
        <f>データ入力!AK123</f>
        <v/>
      </c>
      <c r="D64" s="95">
        <f>データ入力!E123</f>
        <v>0</v>
      </c>
      <c r="E64" s="95" t="str">
        <f>データ入力!G123</f>
        <v/>
      </c>
      <c r="F64" s="95">
        <f>データ入力!H123</f>
        <v>0</v>
      </c>
      <c r="G64" s="95">
        <f>データ入力!I123</f>
        <v>0</v>
      </c>
      <c r="H64" s="95">
        <f>データ入力!J123</f>
        <v>0</v>
      </c>
      <c r="I64" s="95">
        <f>データ入力!K123</f>
        <v>0</v>
      </c>
      <c r="J64" s="95">
        <f>データ入力!L123</f>
        <v>0</v>
      </c>
      <c r="K64" s="95">
        <f>データ入力!M123</f>
        <v>0</v>
      </c>
      <c r="L64" s="95">
        <f>データ入力!N123</f>
        <v>0</v>
      </c>
      <c r="M64" s="95">
        <f>データ入力!O123</f>
        <v>0</v>
      </c>
      <c r="N64" s="95">
        <f>データ入力!P123</f>
        <v>0</v>
      </c>
      <c r="O64" s="95">
        <f>データ入力!Q123</f>
        <v>0</v>
      </c>
      <c r="P64" s="95">
        <f>データ入力!R123</f>
        <v>0</v>
      </c>
      <c r="Q64" s="95" t="str">
        <f>データ入力!S123</f>
        <v/>
      </c>
      <c r="R64" s="95">
        <f>データ入力!T123</f>
        <v>0</v>
      </c>
      <c r="S64" s="95">
        <f>データ入力!U123</f>
        <v>0</v>
      </c>
      <c r="T64" s="93" t="str">
        <f>データ入力!V123</f>
        <v/>
      </c>
      <c r="U64" s="93" t="str">
        <f>データ入力!W123</f>
        <v/>
      </c>
      <c r="V64" s="93" t="str">
        <f>データ入力!X123</f>
        <v/>
      </c>
      <c r="W64" s="93" t="str">
        <f>データ入力!Y123</f>
        <v/>
      </c>
      <c r="X64" s="93" t="str">
        <f>データ入力!Z123</f>
        <v/>
      </c>
      <c r="Y64" s="95" t="str">
        <f>データ入力!AA123</f>
        <v/>
      </c>
      <c r="Z64" s="95" t="str">
        <f>データ入力!AB123</f>
        <v/>
      </c>
      <c r="AA64" s="95" t="str">
        <f>データ入力!AC123</f>
        <v/>
      </c>
      <c r="AB64" s="94" t="str">
        <f>データ入力!AL123</f>
        <v/>
      </c>
      <c r="AC64" s="94" t="str">
        <f>データ入力!AM123</f>
        <v/>
      </c>
      <c r="AD64" s="94" t="str">
        <f>データ入力!AN123</f>
        <v/>
      </c>
      <c r="AE64" s="94" t="str">
        <f>データ入力!AO123</f>
        <v/>
      </c>
      <c r="AF64" s="241" t="str">
        <f>データ入力!AP123</f>
        <v/>
      </c>
      <c r="AG64" s="94" t="str">
        <f>データ入力!AQ123</f>
        <v/>
      </c>
      <c r="AH64" s="94" t="str">
        <f>データ入力!AR123</f>
        <v/>
      </c>
      <c r="AI64" s="94" t="str">
        <f>データ入力!AS123</f>
        <v/>
      </c>
      <c r="AJ64" s="94" t="str">
        <f>データ入力!AT123</f>
        <v/>
      </c>
      <c r="AK64" s="94" t="str">
        <f>データ入力!AU123</f>
        <v/>
      </c>
      <c r="AL64" s="94" t="str">
        <f>データ入力!AV123</f>
        <v/>
      </c>
    </row>
    <row r="65" spans="1:38" ht="26.25" customHeight="1">
      <c r="A65" s="90" t="str">
        <f>データ入力!AI124</f>
        <v/>
      </c>
      <c r="B65" s="180" t="str">
        <f>データ入力!AJ124</f>
        <v/>
      </c>
      <c r="C65" s="93" t="str">
        <f>データ入力!AK124</f>
        <v/>
      </c>
      <c r="D65" s="95">
        <f>データ入力!E124</f>
        <v>0</v>
      </c>
      <c r="E65" s="95" t="str">
        <f>データ入力!G124</f>
        <v/>
      </c>
      <c r="F65" s="95">
        <f>データ入力!H124</f>
        <v>0</v>
      </c>
      <c r="G65" s="95">
        <f>データ入力!I124</f>
        <v>0</v>
      </c>
      <c r="H65" s="95">
        <f>データ入力!J124</f>
        <v>0</v>
      </c>
      <c r="I65" s="95">
        <f>データ入力!K124</f>
        <v>0</v>
      </c>
      <c r="J65" s="95">
        <f>データ入力!L124</f>
        <v>0</v>
      </c>
      <c r="K65" s="95">
        <f>データ入力!M124</f>
        <v>0</v>
      </c>
      <c r="L65" s="95">
        <f>データ入力!N124</f>
        <v>0</v>
      </c>
      <c r="M65" s="95">
        <f>データ入力!O124</f>
        <v>0</v>
      </c>
      <c r="N65" s="95">
        <f>データ入力!P124</f>
        <v>0</v>
      </c>
      <c r="O65" s="95">
        <f>データ入力!Q124</f>
        <v>0</v>
      </c>
      <c r="P65" s="95">
        <f>データ入力!R124</f>
        <v>0</v>
      </c>
      <c r="Q65" s="95" t="str">
        <f>データ入力!S124</f>
        <v/>
      </c>
      <c r="R65" s="95">
        <f>データ入力!T124</f>
        <v>0</v>
      </c>
      <c r="S65" s="95">
        <f>データ入力!U124</f>
        <v>0</v>
      </c>
      <c r="T65" s="93" t="str">
        <f>データ入力!V124</f>
        <v/>
      </c>
      <c r="U65" s="93" t="str">
        <f>データ入力!W124</f>
        <v/>
      </c>
      <c r="V65" s="93" t="str">
        <f>データ入力!X124</f>
        <v/>
      </c>
      <c r="W65" s="93" t="str">
        <f>データ入力!Y124</f>
        <v/>
      </c>
      <c r="X65" s="93" t="str">
        <f>データ入力!Z124</f>
        <v/>
      </c>
      <c r="Y65" s="95" t="str">
        <f>データ入力!AA124</f>
        <v/>
      </c>
      <c r="Z65" s="95" t="str">
        <f>データ入力!AB124</f>
        <v/>
      </c>
      <c r="AA65" s="95" t="str">
        <f>データ入力!AC124</f>
        <v/>
      </c>
      <c r="AB65" s="94" t="str">
        <f>データ入力!AL124</f>
        <v/>
      </c>
      <c r="AC65" s="94" t="str">
        <f>データ入力!AM124</f>
        <v/>
      </c>
      <c r="AD65" s="94" t="str">
        <f>データ入力!AN124</f>
        <v/>
      </c>
      <c r="AE65" s="94" t="str">
        <f>データ入力!AO124</f>
        <v/>
      </c>
      <c r="AF65" s="241" t="str">
        <f>データ入力!AP124</f>
        <v/>
      </c>
      <c r="AG65" s="94" t="str">
        <f>データ入力!AQ124</f>
        <v/>
      </c>
      <c r="AH65" s="94" t="str">
        <f>データ入力!AR124</f>
        <v/>
      </c>
      <c r="AI65" s="94" t="str">
        <f>データ入力!AS124</f>
        <v/>
      </c>
      <c r="AJ65" s="94" t="str">
        <f>データ入力!AT124</f>
        <v/>
      </c>
      <c r="AK65" s="94" t="str">
        <f>データ入力!AU124</f>
        <v/>
      </c>
      <c r="AL65" s="94" t="str">
        <f>データ入力!AV124</f>
        <v/>
      </c>
    </row>
    <row r="66" spans="1:38" ht="26.25" customHeight="1">
      <c r="A66" s="90" t="str">
        <f>データ入力!AI125</f>
        <v/>
      </c>
      <c r="B66" s="180" t="str">
        <f>データ入力!AJ125</f>
        <v/>
      </c>
      <c r="C66" s="93" t="str">
        <f>データ入力!AK125</f>
        <v/>
      </c>
      <c r="D66" s="95">
        <f>データ入力!E125</f>
        <v>0</v>
      </c>
      <c r="E66" s="95" t="str">
        <f>データ入力!G125</f>
        <v/>
      </c>
      <c r="F66" s="95">
        <f>データ入力!H125</f>
        <v>0</v>
      </c>
      <c r="G66" s="95">
        <f>データ入力!I125</f>
        <v>0</v>
      </c>
      <c r="H66" s="95">
        <f>データ入力!J125</f>
        <v>0</v>
      </c>
      <c r="I66" s="95">
        <f>データ入力!K125</f>
        <v>0</v>
      </c>
      <c r="J66" s="95">
        <f>データ入力!L125</f>
        <v>0</v>
      </c>
      <c r="K66" s="95">
        <f>データ入力!M125</f>
        <v>0</v>
      </c>
      <c r="L66" s="95">
        <f>データ入力!N125</f>
        <v>0</v>
      </c>
      <c r="M66" s="95">
        <f>データ入力!O125</f>
        <v>0</v>
      </c>
      <c r="N66" s="95">
        <f>データ入力!P125</f>
        <v>0</v>
      </c>
      <c r="O66" s="95">
        <f>データ入力!Q125</f>
        <v>0</v>
      </c>
      <c r="P66" s="95">
        <f>データ入力!R125</f>
        <v>0</v>
      </c>
      <c r="Q66" s="95" t="str">
        <f>データ入力!S125</f>
        <v/>
      </c>
      <c r="R66" s="95">
        <f>データ入力!T125</f>
        <v>0</v>
      </c>
      <c r="S66" s="95">
        <f>データ入力!U125</f>
        <v>0</v>
      </c>
      <c r="T66" s="93" t="str">
        <f>データ入力!V125</f>
        <v/>
      </c>
      <c r="U66" s="93" t="str">
        <f>データ入力!W125</f>
        <v/>
      </c>
      <c r="V66" s="93" t="str">
        <f>データ入力!X125</f>
        <v/>
      </c>
      <c r="W66" s="93" t="str">
        <f>データ入力!Y125</f>
        <v/>
      </c>
      <c r="X66" s="93" t="str">
        <f>データ入力!Z125</f>
        <v/>
      </c>
      <c r="Y66" s="95" t="str">
        <f>データ入力!AA125</f>
        <v/>
      </c>
      <c r="Z66" s="95" t="str">
        <f>データ入力!AB125</f>
        <v/>
      </c>
      <c r="AA66" s="95" t="str">
        <f>データ入力!AC125</f>
        <v/>
      </c>
      <c r="AB66" s="94" t="str">
        <f>データ入力!AL125</f>
        <v/>
      </c>
      <c r="AC66" s="94" t="str">
        <f>データ入力!AM125</f>
        <v/>
      </c>
      <c r="AD66" s="94" t="str">
        <f>データ入力!AN125</f>
        <v/>
      </c>
      <c r="AE66" s="94" t="str">
        <f>データ入力!AO125</f>
        <v/>
      </c>
      <c r="AF66" s="241" t="str">
        <f>データ入力!AP125</f>
        <v/>
      </c>
      <c r="AG66" s="94" t="str">
        <f>データ入力!AQ125</f>
        <v/>
      </c>
      <c r="AH66" s="94" t="str">
        <f>データ入力!AR125</f>
        <v/>
      </c>
      <c r="AI66" s="94" t="str">
        <f>データ入力!AS125</f>
        <v/>
      </c>
      <c r="AJ66" s="94" t="str">
        <f>データ入力!AT125</f>
        <v/>
      </c>
      <c r="AK66" s="94" t="str">
        <f>データ入力!AU125</f>
        <v/>
      </c>
      <c r="AL66" s="94" t="str">
        <f>データ入力!AV125</f>
        <v/>
      </c>
    </row>
    <row r="67" spans="1:38" ht="26.25" customHeight="1">
      <c r="A67" s="90" t="str">
        <f>データ入力!AI126</f>
        <v/>
      </c>
      <c r="B67" s="180" t="str">
        <f>データ入力!AJ126</f>
        <v/>
      </c>
      <c r="C67" s="93" t="str">
        <f>データ入力!AK126</f>
        <v/>
      </c>
      <c r="D67" s="95">
        <f>データ入力!E126</f>
        <v>0</v>
      </c>
      <c r="E67" s="95" t="str">
        <f>データ入力!G126</f>
        <v/>
      </c>
      <c r="F67" s="95">
        <f>データ入力!H126</f>
        <v>0</v>
      </c>
      <c r="G67" s="95">
        <f>データ入力!I126</f>
        <v>0</v>
      </c>
      <c r="H67" s="95">
        <f>データ入力!J126</f>
        <v>0</v>
      </c>
      <c r="I67" s="95">
        <f>データ入力!K126</f>
        <v>0</v>
      </c>
      <c r="J67" s="95">
        <f>データ入力!L126</f>
        <v>0</v>
      </c>
      <c r="K67" s="95">
        <f>データ入力!M126</f>
        <v>0</v>
      </c>
      <c r="L67" s="95">
        <f>データ入力!N126</f>
        <v>0</v>
      </c>
      <c r="M67" s="95">
        <f>データ入力!O126</f>
        <v>0</v>
      </c>
      <c r="N67" s="95">
        <f>データ入力!P126</f>
        <v>0</v>
      </c>
      <c r="O67" s="95">
        <f>データ入力!Q126</f>
        <v>0</v>
      </c>
      <c r="P67" s="95">
        <f>データ入力!R126</f>
        <v>0</v>
      </c>
      <c r="Q67" s="95" t="str">
        <f>データ入力!S126</f>
        <v/>
      </c>
      <c r="R67" s="95">
        <f>データ入力!T126</f>
        <v>0</v>
      </c>
      <c r="S67" s="95">
        <f>データ入力!U126</f>
        <v>0</v>
      </c>
      <c r="T67" s="93" t="str">
        <f>データ入力!V126</f>
        <v/>
      </c>
      <c r="U67" s="93" t="str">
        <f>データ入力!W126</f>
        <v/>
      </c>
      <c r="V67" s="93" t="str">
        <f>データ入力!X126</f>
        <v/>
      </c>
      <c r="W67" s="93" t="str">
        <f>データ入力!Y126</f>
        <v/>
      </c>
      <c r="X67" s="93" t="str">
        <f>データ入力!Z126</f>
        <v/>
      </c>
      <c r="Y67" s="95" t="str">
        <f>データ入力!AA126</f>
        <v/>
      </c>
      <c r="Z67" s="95" t="str">
        <f>データ入力!AB126</f>
        <v/>
      </c>
      <c r="AA67" s="95" t="str">
        <f>データ入力!AC126</f>
        <v/>
      </c>
      <c r="AB67" s="94" t="str">
        <f>データ入力!AL126</f>
        <v/>
      </c>
      <c r="AC67" s="94" t="str">
        <f>データ入力!AM126</f>
        <v/>
      </c>
      <c r="AD67" s="94" t="str">
        <f>データ入力!AN126</f>
        <v/>
      </c>
      <c r="AE67" s="94" t="str">
        <f>データ入力!AO126</f>
        <v/>
      </c>
      <c r="AF67" s="241" t="str">
        <f>データ入力!AP126</f>
        <v/>
      </c>
      <c r="AG67" s="94" t="str">
        <f>データ入力!AQ126</f>
        <v/>
      </c>
      <c r="AH67" s="94" t="str">
        <f>データ入力!AR126</f>
        <v/>
      </c>
      <c r="AI67" s="94" t="str">
        <f>データ入力!AS126</f>
        <v/>
      </c>
      <c r="AJ67" s="94" t="str">
        <f>データ入力!AT126</f>
        <v/>
      </c>
      <c r="AK67" s="94" t="str">
        <f>データ入力!AU126</f>
        <v/>
      </c>
      <c r="AL67" s="94" t="str">
        <f>データ入力!AV126</f>
        <v/>
      </c>
    </row>
    <row r="68" spans="1:38" ht="26.25" customHeight="1">
      <c r="A68" s="90" t="str">
        <f>データ入力!AI127</f>
        <v/>
      </c>
      <c r="B68" s="180" t="str">
        <f>データ入力!AJ127</f>
        <v/>
      </c>
      <c r="C68" s="93" t="str">
        <f>データ入力!AK127</f>
        <v/>
      </c>
      <c r="D68" s="95">
        <f>データ入力!E127</f>
        <v>0</v>
      </c>
      <c r="E68" s="95" t="str">
        <f>データ入力!G127</f>
        <v/>
      </c>
      <c r="F68" s="95">
        <f>データ入力!H127</f>
        <v>0</v>
      </c>
      <c r="G68" s="95">
        <f>データ入力!I127</f>
        <v>0</v>
      </c>
      <c r="H68" s="95">
        <f>データ入力!J127</f>
        <v>0</v>
      </c>
      <c r="I68" s="95">
        <f>データ入力!K127</f>
        <v>0</v>
      </c>
      <c r="J68" s="95">
        <f>データ入力!L127</f>
        <v>0</v>
      </c>
      <c r="K68" s="95">
        <f>データ入力!M127</f>
        <v>0</v>
      </c>
      <c r="L68" s="95">
        <f>データ入力!N127</f>
        <v>0</v>
      </c>
      <c r="M68" s="95">
        <f>データ入力!O127</f>
        <v>0</v>
      </c>
      <c r="N68" s="95">
        <f>データ入力!P127</f>
        <v>0</v>
      </c>
      <c r="O68" s="95">
        <f>データ入力!Q127</f>
        <v>0</v>
      </c>
      <c r="P68" s="95">
        <f>データ入力!R127</f>
        <v>0</v>
      </c>
      <c r="Q68" s="95" t="str">
        <f>データ入力!S127</f>
        <v/>
      </c>
      <c r="R68" s="95">
        <f>データ入力!T127</f>
        <v>0</v>
      </c>
      <c r="S68" s="95">
        <f>データ入力!U127</f>
        <v>0</v>
      </c>
      <c r="T68" s="93" t="str">
        <f>データ入力!V127</f>
        <v/>
      </c>
      <c r="U68" s="93" t="str">
        <f>データ入力!W127</f>
        <v/>
      </c>
      <c r="V68" s="93" t="str">
        <f>データ入力!X127</f>
        <v/>
      </c>
      <c r="W68" s="93" t="str">
        <f>データ入力!Y127</f>
        <v/>
      </c>
      <c r="X68" s="93" t="str">
        <f>データ入力!Z127</f>
        <v/>
      </c>
      <c r="Y68" s="95" t="str">
        <f>データ入力!AA127</f>
        <v/>
      </c>
      <c r="Z68" s="95" t="str">
        <f>データ入力!AB127</f>
        <v/>
      </c>
      <c r="AA68" s="95" t="str">
        <f>データ入力!AC127</f>
        <v/>
      </c>
      <c r="AB68" s="94" t="str">
        <f>データ入力!AL127</f>
        <v/>
      </c>
      <c r="AC68" s="94" t="str">
        <f>データ入力!AM127</f>
        <v/>
      </c>
      <c r="AD68" s="94" t="str">
        <f>データ入力!AN127</f>
        <v/>
      </c>
      <c r="AE68" s="94" t="str">
        <f>データ入力!AO127</f>
        <v/>
      </c>
      <c r="AF68" s="241" t="str">
        <f>データ入力!AP127</f>
        <v/>
      </c>
      <c r="AG68" s="94" t="str">
        <f>データ入力!AQ127</f>
        <v/>
      </c>
      <c r="AH68" s="94" t="str">
        <f>データ入力!AR127</f>
        <v/>
      </c>
      <c r="AI68" s="94" t="str">
        <f>データ入力!AS127</f>
        <v/>
      </c>
      <c r="AJ68" s="94" t="str">
        <f>データ入力!AT127</f>
        <v/>
      </c>
      <c r="AK68" s="94" t="str">
        <f>データ入力!AU127</f>
        <v/>
      </c>
      <c r="AL68" s="94" t="str">
        <f>データ入力!AV127</f>
        <v/>
      </c>
    </row>
    <row r="69" spans="1:38" ht="26.25" customHeight="1">
      <c r="A69" s="90" t="str">
        <f>データ入力!AI128</f>
        <v/>
      </c>
      <c r="B69" s="180" t="str">
        <f>データ入力!AJ128</f>
        <v/>
      </c>
      <c r="C69" s="93" t="str">
        <f>データ入力!AK128</f>
        <v/>
      </c>
      <c r="D69" s="95">
        <f>データ入力!E128</f>
        <v>0</v>
      </c>
      <c r="E69" s="95" t="str">
        <f>データ入力!G128</f>
        <v/>
      </c>
      <c r="F69" s="95">
        <f>データ入力!H128</f>
        <v>0</v>
      </c>
      <c r="G69" s="95">
        <f>データ入力!I128</f>
        <v>0</v>
      </c>
      <c r="H69" s="95">
        <f>データ入力!J128</f>
        <v>0</v>
      </c>
      <c r="I69" s="95">
        <f>データ入力!K128</f>
        <v>0</v>
      </c>
      <c r="J69" s="95">
        <f>データ入力!L128</f>
        <v>0</v>
      </c>
      <c r="K69" s="95">
        <f>データ入力!M128</f>
        <v>0</v>
      </c>
      <c r="L69" s="95">
        <f>データ入力!N128</f>
        <v>0</v>
      </c>
      <c r="M69" s="95">
        <f>データ入力!O128</f>
        <v>0</v>
      </c>
      <c r="N69" s="95">
        <f>データ入力!P128</f>
        <v>0</v>
      </c>
      <c r="O69" s="95">
        <f>データ入力!Q128</f>
        <v>0</v>
      </c>
      <c r="P69" s="95">
        <f>データ入力!R128</f>
        <v>0</v>
      </c>
      <c r="Q69" s="95" t="str">
        <f>データ入力!S128</f>
        <v/>
      </c>
      <c r="R69" s="95">
        <f>データ入力!T128</f>
        <v>0</v>
      </c>
      <c r="S69" s="95">
        <f>データ入力!U128</f>
        <v>0</v>
      </c>
      <c r="T69" s="93" t="str">
        <f>データ入力!V128</f>
        <v/>
      </c>
      <c r="U69" s="93" t="str">
        <f>データ入力!W128</f>
        <v/>
      </c>
      <c r="V69" s="93" t="str">
        <f>データ入力!X128</f>
        <v/>
      </c>
      <c r="W69" s="93" t="str">
        <f>データ入力!Y128</f>
        <v/>
      </c>
      <c r="X69" s="93" t="str">
        <f>データ入力!Z128</f>
        <v/>
      </c>
      <c r="Y69" s="95" t="str">
        <f>データ入力!AA128</f>
        <v/>
      </c>
      <c r="Z69" s="95" t="str">
        <f>データ入力!AB128</f>
        <v/>
      </c>
      <c r="AA69" s="95" t="str">
        <f>データ入力!AC128</f>
        <v/>
      </c>
      <c r="AB69" s="94" t="str">
        <f>データ入力!AL128</f>
        <v/>
      </c>
      <c r="AC69" s="94" t="str">
        <f>データ入力!AM128</f>
        <v/>
      </c>
      <c r="AD69" s="94" t="str">
        <f>データ入力!AN128</f>
        <v/>
      </c>
      <c r="AE69" s="94" t="str">
        <f>データ入力!AO128</f>
        <v/>
      </c>
      <c r="AF69" s="241" t="str">
        <f>データ入力!AP128</f>
        <v/>
      </c>
      <c r="AG69" s="94" t="str">
        <f>データ入力!AQ128</f>
        <v/>
      </c>
      <c r="AH69" s="94" t="str">
        <f>データ入力!AR128</f>
        <v/>
      </c>
      <c r="AI69" s="94" t="str">
        <f>データ入力!AS128</f>
        <v/>
      </c>
      <c r="AJ69" s="94" t="str">
        <f>データ入力!AT128</f>
        <v/>
      </c>
      <c r="AK69" s="94" t="str">
        <f>データ入力!AU128</f>
        <v/>
      </c>
      <c r="AL69" s="94" t="str">
        <f>データ入力!AV128</f>
        <v/>
      </c>
    </row>
    <row r="70" spans="1:38" ht="26.25" customHeight="1">
      <c r="A70" s="90" t="str">
        <f>データ入力!AI129</f>
        <v/>
      </c>
      <c r="B70" s="180" t="str">
        <f>データ入力!AJ129</f>
        <v/>
      </c>
      <c r="C70" s="93" t="str">
        <f>データ入力!AK129</f>
        <v/>
      </c>
      <c r="D70" s="95">
        <f>データ入力!E129</f>
        <v>0</v>
      </c>
      <c r="E70" s="95" t="str">
        <f>データ入力!G129</f>
        <v/>
      </c>
      <c r="F70" s="95">
        <f>データ入力!H129</f>
        <v>0</v>
      </c>
      <c r="G70" s="95">
        <f>データ入力!I129</f>
        <v>0</v>
      </c>
      <c r="H70" s="95">
        <f>データ入力!J129</f>
        <v>0</v>
      </c>
      <c r="I70" s="95">
        <f>データ入力!K129</f>
        <v>0</v>
      </c>
      <c r="J70" s="95">
        <f>データ入力!L129</f>
        <v>0</v>
      </c>
      <c r="K70" s="95">
        <f>データ入力!M129</f>
        <v>0</v>
      </c>
      <c r="L70" s="95">
        <f>データ入力!N129</f>
        <v>0</v>
      </c>
      <c r="M70" s="95">
        <f>データ入力!O129</f>
        <v>0</v>
      </c>
      <c r="N70" s="95">
        <f>データ入力!P129</f>
        <v>0</v>
      </c>
      <c r="O70" s="95">
        <f>データ入力!Q129</f>
        <v>0</v>
      </c>
      <c r="P70" s="95">
        <f>データ入力!R129</f>
        <v>0</v>
      </c>
      <c r="Q70" s="95" t="str">
        <f>データ入力!S129</f>
        <v/>
      </c>
      <c r="R70" s="95">
        <f>データ入力!T129</f>
        <v>0</v>
      </c>
      <c r="S70" s="95">
        <f>データ入力!U129</f>
        <v>0</v>
      </c>
      <c r="T70" s="93" t="str">
        <f>データ入力!V129</f>
        <v/>
      </c>
      <c r="U70" s="93" t="str">
        <f>データ入力!W129</f>
        <v/>
      </c>
      <c r="V70" s="93" t="str">
        <f>データ入力!X129</f>
        <v/>
      </c>
      <c r="W70" s="93" t="str">
        <f>データ入力!Y129</f>
        <v/>
      </c>
      <c r="X70" s="93" t="str">
        <f>データ入力!Z129</f>
        <v/>
      </c>
      <c r="Y70" s="95" t="str">
        <f>データ入力!AA129</f>
        <v/>
      </c>
      <c r="Z70" s="95" t="str">
        <f>データ入力!AB129</f>
        <v/>
      </c>
      <c r="AA70" s="95" t="str">
        <f>データ入力!AC129</f>
        <v/>
      </c>
      <c r="AB70" s="94" t="str">
        <f>データ入力!AL129</f>
        <v/>
      </c>
      <c r="AC70" s="94" t="str">
        <f>データ入力!AM129</f>
        <v/>
      </c>
      <c r="AD70" s="94" t="str">
        <f>データ入力!AN129</f>
        <v/>
      </c>
      <c r="AE70" s="94" t="str">
        <f>データ入力!AO129</f>
        <v/>
      </c>
      <c r="AF70" s="241" t="str">
        <f>データ入力!AP129</f>
        <v/>
      </c>
      <c r="AG70" s="94" t="str">
        <f>データ入力!AQ129</f>
        <v/>
      </c>
      <c r="AH70" s="94" t="str">
        <f>データ入力!AR129</f>
        <v/>
      </c>
      <c r="AI70" s="94" t="str">
        <f>データ入力!AS129</f>
        <v/>
      </c>
      <c r="AJ70" s="94" t="str">
        <f>データ入力!AT129</f>
        <v/>
      </c>
      <c r="AK70" s="94" t="str">
        <f>データ入力!AU129</f>
        <v/>
      </c>
      <c r="AL70" s="94" t="str">
        <f>データ入力!AV129</f>
        <v/>
      </c>
    </row>
    <row r="71" spans="1:38" ht="26.25" customHeight="1">
      <c r="A71" s="90" t="str">
        <f>データ入力!AI130</f>
        <v/>
      </c>
      <c r="B71" s="180" t="str">
        <f>データ入力!AJ130</f>
        <v/>
      </c>
      <c r="C71" s="93" t="str">
        <f>データ入力!AK130</f>
        <v/>
      </c>
      <c r="D71" s="95">
        <f>データ入力!E130</f>
        <v>0</v>
      </c>
      <c r="E71" s="95" t="str">
        <f>データ入力!G130</f>
        <v/>
      </c>
      <c r="F71" s="95">
        <f>データ入力!H130</f>
        <v>0</v>
      </c>
      <c r="G71" s="95">
        <f>データ入力!I130</f>
        <v>0</v>
      </c>
      <c r="H71" s="95">
        <f>データ入力!J130</f>
        <v>0</v>
      </c>
      <c r="I71" s="95">
        <f>データ入力!K130</f>
        <v>0</v>
      </c>
      <c r="J71" s="95">
        <f>データ入力!L130</f>
        <v>0</v>
      </c>
      <c r="K71" s="95">
        <f>データ入力!M130</f>
        <v>0</v>
      </c>
      <c r="L71" s="95">
        <f>データ入力!N130</f>
        <v>0</v>
      </c>
      <c r="M71" s="95">
        <f>データ入力!O130</f>
        <v>0</v>
      </c>
      <c r="N71" s="95">
        <f>データ入力!P130</f>
        <v>0</v>
      </c>
      <c r="O71" s="95">
        <f>データ入力!Q130</f>
        <v>0</v>
      </c>
      <c r="P71" s="95">
        <f>データ入力!R130</f>
        <v>0</v>
      </c>
      <c r="Q71" s="95" t="str">
        <f>データ入力!S130</f>
        <v/>
      </c>
      <c r="R71" s="95">
        <f>データ入力!T130</f>
        <v>0</v>
      </c>
      <c r="S71" s="95">
        <f>データ入力!U130</f>
        <v>0</v>
      </c>
      <c r="T71" s="93" t="str">
        <f>データ入力!V130</f>
        <v/>
      </c>
      <c r="U71" s="93" t="str">
        <f>データ入力!W130</f>
        <v/>
      </c>
      <c r="V71" s="93" t="str">
        <f>データ入力!X130</f>
        <v/>
      </c>
      <c r="W71" s="93" t="str">
        <f>データ入力!Y130</f>
        <v/>
      </c>
      <c r="X71" s="93" t="str">
        <f>データ入力!Z130</f>
        <v/>
      </c>
      <c r="Y71" s="95" t="str">
        <f>データ入力!AA130</f>
        <v/>
      </c>
      <c r="Z71" s="95" t="str">
        <f>データ入力!AB130</f>
        <v/>
      </c>
      <c r="AA71" s="95" t="str">
        <f>データ入力!AC130</f>
        <v/>
      </c>
      <c r="AB71" s="94" t="str">
        <f>データ入力!AL130</f>
        <v/>
      </c>
      <c r="AC71" s="94" t="str">
        <f>データ入力!AM130</f>
        <v/>
      </c>
      <c r="AD71" s="94" t="str">
        <f>データ入力!AN130</f>
        <v/>
      </c>
      <c r="AE71" s="94" t="str">
        <f>データ入力!AO130</f>
        <v/>
      </c>
      <c r="AF71" s="241" t="str">
        <f>データ入力!AP130</f>
        <v/>
      </c>
      <c r="AG71" s="94" t="str">
        <f>データ入力!AQ130</f>
        <v/>
      </c>
      <c r="AH71" s="94" t="str">
        <f>データ入力!AR130</f>
        <v/>
      </c>
      <c r="AI71" s="94" t="str">
        <f>データ入力!AS130</f>
        <v/>
      </c>
      <c r="AJ71" s="94" t="str">
        <f>データ入力!AT130</f>
        <v/>
      </c>
      <c r="AK71" s="94" t="str">
        <f>データ入力!AU130</f>
        <v/>
      </c>
      <c r="AL71" s="94" t="str">
        <f>データ入力!AV130</f>
        <v/>
      </c>
    </row>
    <row r="72" spans="1:38" ht="26.25" customHeight="1">
      <c r="A72" s="90" t="str">
        <f>データ入力!AI131</f>
        <v/>
      </c>
      <c r="B72" s="180" t="str">
        <f>データ入力!AJ131</f>
        <v/>
      </c>
      <c r="C72" s="93" t="str">
        <f>データ入力!AK131</f>
        <v/>
      </c>
      <c r="D72" s="95">
        <f>データ入力!E131</f>
        <v>0</v>
      </c>
      <c r="E72" s="95" t="str">
        <f>データ入力!G131</f>
        <v/>
      </c>
      <c r="F72" s="95">
        <f>データ入力!H131</f>
        <v>0</v>
      </c>
      <c r="G72" s="95">
        <f>データ入力!I131</f>
        <v>0</v>
      </c>
      <c r="H72" s="95">
        <f>データ入力!J131</f>
        <v>0</v>
      </c>
      <c r="I72" s="95">
        <f>データ入力!K131</f>
        <v>0</v>
      </c>
      <c r="J72" s="95">
        <f>データ入力!L131</f>
        <v>0</v>
      </c>
      <c r="K72" s="95">
        <f>データ入力!M131</f>
        <v>0</v>
      </c>
      <c r="L72" s="95">
        <f>データ入力!N131</f>
        <v>0</v>
      </c>
      <c r="M72" s="95">
        <f>データ入力!O131</f>
        <v>0</v>
      </c>
      <c r="N72" s="95">
        <f>データ入力!P131</f>
        <v>0</v>
      </c>
      <c r="O72" s="95">
        <f>データ入力!Q131</f>
        <v>0</v>
      </c>
      <c r="P72" s="95">
        <f>データ入力!R131</f>
        <v>0</v>
      </c>
      <c r="Q72" s="95" t="str">
        <f>データ入力!S131</f>
        <v/>
      </c>
      <c r="R72" s="95">
        <f>データ入力!T131</f>
        <v>0</v>
      </c>
      <c r="S72" s="95">
        <f>データ入力!U131</f>
        <v>0</v>
      </c>
      <c r="T72" s="93" t="str">
        <f>データ入力!V131</f>
        <v/>
      </c>
      <c r="U72" s="93" t="str">
        <f>データ入力!W131</f>
        <v/>
      </c>
      <c r="V72" s="93" t="str">
        <f>データ入力!X131</f>
        <v/>
      </c>
      <c r="W72" s="93" t="str">
        <f>データ入力!Y131</f>
        <v/>
      </c>
      <c r="X72" s="93" t="str">
        <f>データ入力!Z131</f>
        <v/>
      </c>
      <c r="Y72" s="95" t="str">
        <f>データ入力!AA131</f>
        <v/>
      </c>
      <c r="Z72" s="95" t="str">
        <f>データ入力!AB131</f>
        <v/>
      </c>
      <c r="AA72" s="95" t="str">
        <f>データ入力!AC131</f>
        <v/>
      </c>
      <c r="AB72" s="94" t="str">
        <f>データ入力!AL131</f>
        <v/>
      </c>
      <c r="AC72" s="94" t="str">
        <f>データ入力!AM131</f>
        <v/>
      </c>
      <c r="AD72" s="94" t="str">
        <f>データ入力!AN131</f>
        <v/>
      </c>
      <c r="AE72" s="94" t="str">
        <f>データ入力!AO131</f>
        <v/>
      </c>
      <c r="AF72" s="241" t="str">
        <f>データ入力!AP131</f>
        <v/>
      </c>
      <c r="AG72" s="94" t="str">
        <f>データ入力!AQ131</f>
        <v/>
      </c>
      <c r="AH72" s="94" t="str">
        <f>データ入力!AR131</f>
        <v/>
      </c>
      <c r="AI72" s="94" t="str">
        <f>データ入力!AS131</f>
        <v/>
      </c>
      <c r="AJ72" s="94" t="str">
        <f>データ入力!AT131</f>
        <v/>
      </c>
      <c r="AK72" s="94" t="str">
        <f>データ入力!AU131</f>
        <v/>
      </c>
      <c r="AL72" s="94" t="str">
        <f>データ入力!AV131</f>
        <v/>
      </c>
    </row>
    <row r="73" spans="1:38" ht="26.25" customHeight="1">
      <c r="A73" s="90" t="str">
        <f>データ入力!AI132</f>
        <v/>
      </c>
      <c r="B73" s="180" t="str">
        <f>データ入力!AJ132</f>
        <v/>
      </c>
      <c r="C73" s="93" t="str">
        <f>データ入力!AK132</f>
        <v/>
      </c>
      <c r="D73" s="95">
        <f>データ入力!E132</f>
        <v>0</v>
      </c>
      <c r="E73" s="95" t="str">
        <f>データ入力!G132</f>
        <v/>
      </c>
      <c r="F73" s="95">
        <f>データ入力!H132</f>
        <v>0</v>
      </c>
      <c r="G73" s="95">
        <f>データ入力!I132</f>
        <v>0</v>
      </c>
      <c r="H73" s="95">
        <f>データ入力!J132</f>
        <v>0</v>
      </c>
      <c r="I73" s="95">
        <f>データ入力!K132</f>
        <v>0</v>
      </c>
      <c r="J73" s="95">
        <f>データ入力!L132</f>
        <v>0</v>
      </c>
      <c r="K73" s="95">
        <f>データ入力!M132</f>
        <v>0</v>
      </c>
      <c r="L73" s="95">
        <f>データ入力!N132</f>
        <v>0</v>
      </c>
      <c r="M73" s="95">
        <f>データ入力!O132</f>
        <v>0</v>
      </c>
      <c r="N73" s="95">
        <f>データ入力!P132</f>
        <v>0</v>
      </c>
      <c r="O73" s="95">
        <f>データ入力!Q132</f>
        <v>0</v>
      </c>
      <c r="P73" s="95">
        <f>データ入力!R132</f>
        <v>0</v>
      </c>
      <c r="Q73" s="95" t="str">
        <f>データ入力!S132</f>
        <v/>
      </c>
      <c r="R73" s="95">
        <f>データ入力!T132</f>
        <v>0</v>
      </c>
      <c r="S73" s="95">
        <f>データ入力!U132</f>
        <v>0</v>
      </c>
      <c r="T73" s="93" t="str">
        <f>データ入力!V132</f>
        <v/>
      </c>
      <c r="U73" s="93" t="str">
        <f>データ入力!W132</f>
        <v/>
      </c>
      <c r="V73" s="93" t="str">
        <f>データ入力!X132</f>
        <v/>
      </c>
      <c r="W73" s="93" t="str">
        <f>データ入力!Y132</f>
        <v/>
      </c>
      <c r="X73" s="93" t="str">
        <f>データ入力!Z132</f>
        <v/>
      </c>
      <c r="Y73" s="95" t="str">
        <f>データ入力!AA132</f>
        <v/>
      </c>
      <c r="Z73" s="95" t="str">
        <f>データ入力!AB132</f>
        <v/>
      </c>
      <c r="AA73" s="95" t="str">
        <f>データ入力!AC132</f>
        <v/>
      </c>
      <c r="AB73" s="94" t="str">
        <f>データ入力!AL132</f>
        <v/>
      </c>
      <c r="AC73" s="94" t="str">
        <f>データ入力!AM132</f>
        <v/>
      </c>
      <c r="AD73" s="94" t="str">
        <f>データ入力!AN132</f>
        <v/>
      </c>
      <c r="AE73" s="94" t="str">
        <f>データ入力!AO132</f>
        <v/>
      </c>
      <c r="AF73" s="241" t="str">
        <f>データ入力!AP132</f>
        <v/>
      </c>
      <c r="AG73" s="94" t="str">
        <f>データ入力!AQ132</f>
        <v/>
      </c>
      <c r="AH73" s="94" t="str">
        <f>データ入力!AR132</f>
        <v/>
      </c>
      <c r="AI73" s="94" t="str">
        <f>データ入力!AS132</f>
        <v/>
      </c>
      <c r="AJ73" s="94" t="str">
        <f>データ入力!AT132</f>
        <v/>
      </c>
      <c r="AK73" s="94" t="str">
        <f>データ入力!AU132</f>
        <v/>
      </c>
      <c r="AL73" s="94" t="str">
        <f>データ入力!AV132</f>
        <v/>
      </c>
    </row>
    <row r="74" spans="1:38" ht="26.25" customHeight="1">
      <c r="A74" s="90" t="str">
        <f>データ入力!AI133</f>
        <v/>
      </c>
      <c r="B74" s="180" t="str">
        <f>データ入力!AJ133</f>
        <v/>
      </c>
      <c r="C74" s="93" t="str">
        <f>データ入力!AK133</f>
        <v/>
      </c>
      <c r="D74" s="95">
        <f>データ入力!E133</f>
        <v>0</v>
      </c>
      <c r="E74" s="95" t="str">
        <f>データ入力!G133</f>
        <v/>
      </c>
      <c r="F74" s="95">
        <f>データ入力!H133</f>
        <v>0</v>
      </c>
      <c r="G74" s="95">
        <f>データ入力!I133</f>
        <v>0</v>
      </c>
      <c r="H74" s="95">
        <f>データ入力!J133</f>
        <v>0</v>
      </c>
      <c r="I74" s="95">
        <f>データ入力!K133</f>
        <v>0</v>
      </c>
      <c r="J74" s="95">
        <f>データ入力!L133</f>
        <v>0</v>
      </c>
      <c r="K74" s="95">
        <f>データ入力!M133</f>
        <v>0</v>
      </c>
      <c r="L74" s="95">
        <f>データ入力!N133</f>
        <v>0</v>
      </c>
      <c r="M74" s="95">
        <f>データ入力!O133</f>
        <v>0</v>
      </c>
      <c r="N74" s="95">
        <f>データ入力!P133</f>
        <v>0</v>
      </c>
      <c r="O74" s="95">
        <f>データ入力!Q133</f>
        <v>0</v>
      </c>
      <c r="P74" s="95">
        <f>データ入力!R133</f>
        <v>0</v>
      </c>
      <c r="Q74" s="95" t="str">
        <f>データ入力!S133</f>
        <v/>
      </c>
      <c r="R74" s="95">
        <f>データ入力!T133</f>
        <v>0</v>
      </c>
      <c r="S74" s="95">
        <f>データ入力!U133</f>
        <v>0</v>
      </c>
      <c r="T74" s="93" t="str">
        <f>データ入力!V133</f>
        <v/>
      </c>
      <c r="U74" s="93" t="str">
        <f>データ入力!W133</f>
        <v/>
      </c>
      <c r="V74" s="93" t="str">
        <f>データ入力!X133</f>
        <v/>
      </c>
      <c r="W74" s="93" t="str">
        <f>データ入力!Y133</f>
        <v/>
      </c>
      <c r="X74" s="93" t="str">
        <f>データ入力!Z133</f>
        <v/>
      </c>
      <c r="Y74" s="95" t="str">
        <f>データ入力!AA133</f>
        <v/>
      </c>
      <c r="Z74" s="95" t="str">
        <f>データ入力!AB133</f>
        <v/>
      </c>
      <c r="AA74" s="95" t="str">
        <f>データ入力!AC133</f>
        <v/>
      </c>
      <c r="AB74" s="94" t="str">
        <f>データ入力!AL133</f>
        <v/>
      </c>
      <c r="AC74" s="94" t="str">
        <f>データ入力!AM133</f>
        <v/>
      </c>
      <c r="AD74" s="94" t="str">
        <f>データ入力!AN133</f>
        <v/>
      </c>
      <c r="AE74" s="94" t="str">
        <f>データ入力!AO133</f>
        <v/>
      </c>
      <c r="AF74" s="241" t="str">
        <f>データ入力!AP133</f>
        <v/>
      </c>
      <c r="AG74" s="94" t="str">
        <f>データ入力!AQ133</f>
        <v/>
      </c>
      <c r="AH74" s="94" t="str">
        <f>データ入力!AR133</f>
        <v/>
      </c>
      <c r="AI74" s="94" t="str">
        <f>データ入力!AS133</f>
        <v/>
      </c>
      <c r="AJ74" s="94" t="str">
        <f>データ入力!AT133</f>
        <v/>
      </c>
      <c r="AK74" s="94" t="str">
        <f>データ入力!AU133</f>
        <v/>
      </c>
      <c r="AL74" s="94" t="str">
        <f>データ入力!AV133</f>
        <v/>
      </c>
    </row>
    <row r="75" spans="1:38" ht="26.25" customHeight="1">
      <c r="A75" s="90" t="str">
        <f>データ入力!AI134</f>
        <v/>
      </c>
      <c r="B75" s="180" t="str">
        <f>データ入力!AJ134</f>
        <v/>
      </c>
      <c r="C75" s="93" t="str">
        <f>データ入力!AK134</f>
        <v/>
      </c>
      <c r="D75" s="95">
        <f>データ入力!E134</f>
        <v>0</v>
      </c>
      <c r="E75" s="95" t="str">
        <f>データ入力!G134</f>
        <v/>
      </c>
      <c r="F75" s="95">
        <f>データ入力!H134</f>
        <v>0</v>
      </c>
      <c r="G75" s="95">
        <f>データ入力!I134</f>
        <v>0</v>
      </c>
      <c r="H75" s="95">
        <f>データ入力!J134</f>
        <v>0</v>
      </c>
      <c r="I75" s="95">
        <f>データ入力!K134</f>
        <v>0</v>
      </c>
      <c r="J75" s="95">
        <f>データ入力!L134</f>
        <v>0</v>
      </c>
      <c r="K75" s="95">
        <f>データ入力!M134</f>
        <v>0</v>
      </c>
      <c r="L75" s="95">
        <f>データ入力!N134</f>
        <v>0</v>
      </c>
      <c r="M75" s="95">
        <f>データ入力!O134</f>
        <v>0</v>
      </c>
      <c r="N75" s="95">
        <f>データ入力!P134</f>
        <v>0</v>
      </c>
      <c r="O75" s="95">
        <f>データ入力!Q134</f>
        <v>0</v>
      </c>
      <c r="P75" s="95">
        <f>データ入力!R134</f>
        <v>0</v>
      </c>
      <c r="Q75" s="95" t="str">
        <f>データ入力!S134</f>
        <v/>
      </c>
      <c r="R75" s="95">
        <f>データ入力!T134</f>
        <v>0</v>
      </c>
      <c r="S75" s="95">
        <f>データ入力!U134</f>
        <v>0</v>
      </c>
      <c r="T75" s="93" t="str">
        <f>データ入力!V134</f>
        <v/>
      </c>
      <c r="U75" s="93" t="str">
        <f>データ入力!W134</f>
        <v/>
      </c>
      <c r="V75" s="93" t="str">
        <f>データ入力!X134</f>
        <v/>
      </c>
      <c r="W75" s="93" t="str">
        <f>データ入力!Y134</f>
        <v/>
      </c>
      <c r="X75" s="93" t="str">
        <f>データ入力!Z134</f>
        <v/>
      </c>
      <c r="Y75" s="95" t="str">
        <f>データ入力!AA134</f>
        <v/>
      </c>
      <c r="Z75" s="95" t="str">
        <f>データ入力!AB134</f>
        <v/>
      </c>
      <c r="AA75" s="95" t="str">
        <f>データ入力!AC134</f>
        <v/>
      </c>
      <c r="AB75" s="94" t="str">
        <f>データ入力!AL134</f>
        <v/>
      </c>
      <c r="AC75" s="94" t="str">
        <f>データ入力!AM134</f>
        <v/>
      </c>
      <c r="AD75" s="94" t="str">
        <f>データ入力!AN134</f>
        <v/>
      </c>
      <c r="AE75" s="94" t="str">
        <f>データ入力!AO134</f>
        <v/>
      </c>
      <c r="AF75" s="241" t="str">
        <f>データ入力!AP134</f>
        <v/>
      </c>
      <c r="AG75" s="94" t="str">
        <f>データ入力!AQ134</f>
        <v/>
      </c>
      <c r="AH75" s="94" t="str">
        <f>データ入力!AR134</f>
        <v/>
      </c>
      <c r="AI75" s="94" t="str">
        <f>データ入力!AS134</f>
        <v/>
      </c>
      <c r="AJ75" s="94" t="str">
        <f>データ入力!AT134</f>
        <v/>
      </c>
      <c r="AK75" s="94" t="str">
        <f>データ入力!AU134</f>
        <v/>
      </c>
      <c r="AL75" s="94" t="str">
        <f>データ入力!AV134</f>
        <v/>
      </c>
    </row>
    <row r="76" spans="1:38" ht="26.25" customHeight="1">
      <c r="A76" s="90" t="str">
        <f>データ入力!AI135</f>
        <v/>
      </c>
      <c r="B76" s="180" t="str">
        <f>データ入力!AJ135</f>
        <v/>
      </c>
      <c r="C76" s="93" t="str">
        <f>データ入力!AK135</f>
        <v/>
      </c>
      <c r="D76" s="95">
        <f>データ入力!E135</f>
        <v>0</v>
      </c>
      <c r="E76" s="95" t="str">
        <f>データ入力!G135</f>
        <v/>
      </c>
      <c r="F76" s="95">
        <f>データ入力!H135</f>
        <v>0</v>
      </c>
      <c r="G76" s="95">
        <f>データ入力!I135</f>
        <v>0</v>
      </c>
      <c r="H76" s="95">
        <f>データ入力!J135</f>
        <v>0</v>
      </c>
      <c r="I76" s="95">
        <f>データ入力!K135</f>
        <v>0</v>
      </c>
      <c r="J76" s="95">
        <f>データ入力!L135</f>
        <v>0</v>
      </c>
      <c r="K76" s="95">
        <f>データ入力!M135</f>
        <v>0</v>
      </c>
      <c r="L76" s="95">
        <f>データ入力!N135</f>
        <v>0</v>
      </c>
      <c r="M76" s="95">
        <f>データ入力!O135</f>
        <v>0</v>
      </c>
      <c r="N76" s="95">
        <f>データ入力!P135</f>
        <v>0</v>
      </c>
      <c r="O76" s="95">
        <f>データ入力!Q135</f>
        <v>0</v>
      </c>
      <c r="P76" s="95">
        <f>データ入力!R135</f>
        <v>0</v>
      </c>
      <c r="Q76" s="95" t="str">
        <f>データ入力!S135</f>
        <v/>
      </c>
      <c r="R76" s="95">
        <f>データ入力!T135</f>
        <v>0</v>
      </c>
      <c r="S76" s="95">
        <f>データ入力!U135</f>
        <v>0</v>
      </c>
      <c r="T76" s="93" t="str">
        <f>データ入力!V135</f>
        <v/>
      </c>
      <c r="U76" s="93" t="str">
        <f>データ入力!W135</f>
        <v/>
      </c>
      <c r="V76" s="93" t="str">
        <f>データ入力!X135</f>
        <v/>
      </c>
      <c r="W76" s="93" t="str">
        <f>データ入力!Y135</f>
        <v/>
      </c>
      <c r="X76" s="93" t="str">
        <f>データ入力!Z135</f>
        <v/>
      </c>
      <c r="Y76" s="95" t="str">
        <f>データ入力!AA135</f>
        <v/>
      </c>
      <c r="Z76" s="95" t="str">
        <f>データ入力!AB135</f>
        <v/>
      </c>
      <c r="AA76" s="95" t="str">
        <f>データ入力!AC135</f>
        <v/>
      </c>
      <c r="AB76" s="94" t="str">
        <f>データ入力!AL135</f>
        <v/>
      </c>
      <c r="AC76" s="94" t="str">
        <f>データ入力!AM135</f>
        <v/>
      </c>
      <c r="AD76" s="94" t="str">
        <f>データ入力!AN135</f>
        <v/>
      </c>
      <c r="AE76" s="94" t="str">
        <f>データ入力!AO135</f>
        <v/>
      </c>
      <c r="AF76" s="241" t="str">
        <f>データ入力!AP135</f>
        <v/>
      </c>
      <c r="AG76" s="94" t="str">
        <f>データ入力!AQ135</f>
        <v/>
      </c>
      <c r="AH76" s="94" t="str">
        <f>データ入力!AR135</f>
        <v/>
      </c>
      <c r="AI76" s="94" t="str">
        <f>データ入力!AS135</f>
        <v/>
      </c>
      <c r="AJ76" s="94" t="str">
        <f>データ入力!AT135</f>
        <v/>
      </c>
      <c r="AK76" s="94" t="str">
        <f>データ入力!AU135</f>
        <v/>
      </c>
      <c r="AL76" s="94" t="str">
        <f>データ入力!AV135</f>
        <v/>
      </c>
    </row>
    <row r="77" spans="1:38" ht="26.25" customHeight="1">
      <c r="A77" s="90" t="str">
        <f>データ入力!AI136</f>
        <v/>
      </c>
      <c r="B77" s="180" t="str">
        <f>データ入力!AJ136</f>
        <v/>
      </c>
      <c r="C77" s="93" t="str">
        <f>データ入力!AK136</f>
        <v/>
      </c>
      <c r="D77" s="95">
        <f>データ入力!E136</f>
        <v>0</v>
      </c>
      <c r="E77" s="95" t="str">
        <f>データ入力!G136</f>
        <v/>
      </c>
      <c r="F77" s="95">
        <f>データ入力!H136</f>
        <v>0</v>
      </c>
      <c r="G77" s="95">
        <f>データ入力!I136</f>
        <v>0</v>
      </c>
      <c r="H77" s="95">
        <f>データ入力!J136</f>
        <v>0</v>
      </c>
      <c r="I77" s="95">
        <f>データ入力!K136</f>
        <v>0</v>
      </c>
      <c r="J77" s="95">
        <f>データ入力!L136</f>
        <v>0</v>
      </c>
      <c r="K77" s="95">
        <f>データ入力!M136</f>
        <v>0</v>
      </c>
      <c r="L77" s="95">
        <f>データ入力!N136</f>
        <v>0</v>
      </c>
      <c r="M77" s="95">
        <f>データ入力!O136</f>
        <v>0</v>
      </c>
      <c r="N77" s="95">
        <f>データ入力!P136</f>
        <v>0</v>
      </c>
      <c r="O77" s="95">
        <f>データ入力!Q136</f>
        <v>0</v>
      </c>
      <c r="P77" s="95">
        <f>データ入力!R136</f>
        <v>0</v>
      </c>
      <c r="Q77" s="95" t="str">
        <f>データ入力!S136</f>
        <v/>
      </c>
      <c r="R77" s="95">
        <f>データ入力!T136</f>
        <v>0</v>
      </c>
      <c r="S77" s="95">
        <f>データ入力!U136</f>
        <v>0</v>
      </c>
      <c r="T77" s="93" t="str">
        <f>データ入力!V136</f>
        <v/>
      </c>
      <c r="U77" s="93" t="str">
        <f>データ入力!W136</f>
        <v/>
      </c>
      <c r="V77" s="93" t="str">
        <f>データ入力!X136</f>
        <v/>
      </c>
      <c r="W77" s="93" t="str">
        <f>データ入力!Y136</f>
        <v/>
      </c>
      <c r="X77" s="93" t="str">
        <f>データ入力!Z136</f>
        <v/>
      </c>
      <c r="Y77" s="95" t="str">
        <f>データ入力!AA136</f>
        <v/>
      </c>
      <c r="Z77" s="95" t="str">
        <f>データ入力!AB136</f>
        <v/>
      </c>
      <c r="AA77" s="95" t="str">
        <f>データ入力!AC136</f>
        <v/>
      </c>
      <c r="AB77" s="94" t="str">
        <f>データ入力!AL136</f>
        <v/>
      </c>
      <c r="AC77" s="94" t="str">
        <f>データ入力!AM136</f>
        <v/>
      </c>
      <c r="AD77" s="94" t="str">
        <f>データ入力!AN136</f>
        <v/>
      </c>
      <c r="AE77" s="94" t="str">
        <f>データ入力!AO136</f>
        <v/>
      </c>
      <c r="AF77" s="241" t="str">
        <f>データ入力!AP136</f>
        <v/>
      </c>
      <c r="AG77" s="94" t="str">
        <f>データ入力!AQ136</f>
        <v/>
      </c>
      <c r="AH77" s="94" t="str">
        <f>データ入力!AR136</f>
        <v/>
      </c>
      <c r="AI77" s="94" t="str">
        <f>データ入力!AS136</f>
        <v/>
      </c>
      <c r="AJ77" s="94" t="str">
        <f>データ入力!AT136</f>
        <v/>
      </c>
      <c r="AK77" s="94" t="str">
        <f>データ入力!AU136</f>
        <v/>
      </c>
      <c r="AL77" s="94" t="str">
        <f>データ入力!AV136</f>
        <v/>
      </c>
    </row>
    <row r="78" spans="1:38" ht="26.25" customHeight="1">
      <c r="A78" s="90" t="str">
        <f>データ入力!AI137</f>
        <v/>
      </c>
      <c r="B78" s="180" t="str">
        <f>データ入力!AJ137</f>
        <v/>
      </c>
      <c r="C78" s="93" t="str">
        <f>データ入力!AK137</f>
        <v/>
      </c>
      <c r="D78" s="95">
        <f>データ入力!E137</f>
        <v>0</v>
      </c>
      <c r="E78" s="95" t="str">
        <f>データ入力!G137</f>
        <v/>
      </c>
      <c r="F78" s="95">
        <f>データ入力!H137</f>
        <v>0</v>
      </c>
      <c r="G78" s="95">
        <f>データ入力!I137</f>
        <v>0</v>
      </c>
      <c r="H78" s="95">
        <f>データ入力!J137</f>
        <v>0</v>
      </c>
      <c r="I78" s="95">
        <f>データ入力!K137</f>
        <v>0</v>
      </c>
      <c r="J78" s="95">
        <f>データ入力!L137</f>
        <v>0</v>
      </c>
      <c r="K78" s="95">
        <f>データ入力!M137</f>
        <v>0</v>
      </c>
      <c r="L78" s="95">
        <f>データ入力!N137</f>
        <v>0</v>
      </c>
      <c r="M78" s="95">
        <f>データ入力!O137</f>
        <v>0</v>
      </c>
      <c r="N78" s="95">
        <f>データ入力!P137</f>
        <v>0</v>
      </c>
      <c r="O78" s="95">
        <f>データ入力!Q137</f>
        <v>0</v>
      </c>
      <c r="P78" s="95">
        <f>データ入力!R137</f>
        <v>0</v>
      </c>
      <c r="Q78" s="95" t="str">
        <f>データ入力!S137</f>
        <v/>
      </c>
      <c r="R78" s="95">
        <f>データ入力!T137</f>
        <v>0</v>
      </c>
      <c r="S78" s="95">
        <f>データ入力!U137</f>
        <v>0</v>
      </c>
      <c r="T78" s="93" t="str">
        <f>データ入力!V137</f>
        <v/>
      </c>
      <c r="U78" s="93" t="str">
        <f>データ入力!W137</f>
        <v/>
      </c>
      <c r="V78" s="93" t="str">
        <f>データ入力!X137</f>
        <v/>
      </c>
      <c r="W78" s="93" t="str">
        <f>データ入力!Y137</f>
        <v/>
      </c>
      <c r="X78" s="93" t="str">
        <f>データ入力!Z137</f>
        <v/>
      </c>
      <c r="Y78" s="95" t="str">
        <f>データ入力!AA137</f>
        <v/>
      </c>
      <c r="Z78" s="95" t="str">
        <f>データ入力!AB137</f>
        <v/>
      </c>
      <c r="AA78" s="95" t="str">
        <f>データ入力!AC137</f>
        <v/>
      </c>
      <c r="AB78" s="94" t="str">
        <f>データ入力!AL137</f>
        <v/>
      </c>
      <c r="AC78" s="94" t="str">
        <f>データ入力!AM137</f>
        <v/>
      </c>
      <c r="AD78" s="94" t="str">
        <f>データ入力!AN137</f>
        <v/>
      </c>
      <c r="AE78" s="94" t="str">
        <f>データ入力!AO137</f>
        <v/>
      </c>
      <c r="AF78" s="241" t="str">
        <f>データ入力!AP137</f>
        <v/>
      </c>
      <c r="AG78" s="94" t="str">
        <f>データ入力!AQ137</f>
        <v/>
      </c>
      <c r="AH78" s="94" t="str">
        <f>データ入力!AR137</f>
        <v/>
      </c>
      <c r="AI78" s="94" t="str">
        <f>データ入力!AS137</f>
        <v/>
      </c>
      <c r="AJ78" s="94" t="str">
        <f>データ入力!AT137</f>
        <v/>
      </c>
      <c r="AK78" s="94" t="str">
        <f>データ入力!AU137</f>
        <v/>
      </c>
      <c r="AL78" s="94" t="str">
        <f>データ入力!AV137</f>
        <v/>
      </c>
    </row>
    <row r="79" spans="1:38" ht="26.25" customHeight="1">
      <c r="A79" s="90" t="str">
        <f>データ入力!AI138</f>
        <v/>
      </c>
      <c r="B79" s="180" t="str">
        <f>データ入力!AJ138</f>
        <v/>
      </c>
      <c r="C79" s="93" t="str">
        <f>データ入力!AK138</f>
        <v/>
      </c>
      <c r="D79" s="95">
        <f>データ入力!E138</f>
        <v>0</v>
      </c>
      <c r="E79" s="95" t="str">
        <f>データ入力!G138</f>
        <v/>
      </c>
      <c r="F79" s="95">
        <f>データ入力!H138</f>
        <v>0</v>
      </c>
      <c r="G79" s="95">
        <f>データ入力!I138</f>
        <v>0</v>
      </c>
      <c r="H79" s="95">
        <f>データ入力!J138</f>
        <v>0</v>
      </c>
      <c r="I79" s="95">
        <f>データ入力!K138</f>
        <v>0</v>
      </c>
      <c r="J79" s="95">
        <f>データ入力!L138</f>
        <v>0</v>
      </c>
      <c r="K79" s="95">
        <f>データ入力!M138</f>
        <v>0</v>
      </c>
      <c r="L79" s="95">
        <f>データ入力!N138</f>
        <v>0</v>
      </c>
      <c r="M79" s="95">
        <f>データ入力!O138</f>
        <v>0</v>
      </c>
      <c r="N79" s="95">
        <f>データ入力!P138</f>
        <v>0</v>
      </c>
      <c r="O79" s="95">
        <f>データ入力!Q138</f>
        <v>0</v>
      </c>
      <c r="P79" s="95">
        <f>データ入力!R138</f>
        <v>0</v>
      </c>
      <c r="Q79" s="95" t="str">
        <f>データ入力!S138</f>
        <v/>
      </c>
      <c r="R79" s="95">
        <f>データ入力!T138</f>
        <v>0</v>
      </c>
      <c r="S79" s="95">
        <f>データ入力!U138</f>
        <v>0</v>
      </c>
      <c r="T79" s="93" t="str">
        <f>データ入力!V138</f>
        <v/>
      </c>
      <c r="U79" s="93" t="str">
        <f>データ入力!W138</f>
        <v/>
      </c>
      <c r="V79" s="93" t="str">
        <f>データ入力!X138</f>
        <v/>
      </c>
      <c r="W79" s="93" t="str">
        <f>データ入力!Y138</f>
        <v/>
      </c>
      <c r="X79" s="93" t="str">
        <f>データ入力!Z138</f>
        <v/>
      </c>
      <c r="Y79" s="95" t="str">
        <f>データ入力!AA138</f>
        <v/>
      </c>
      <c r="Z79" s="95" t="str">
        <f>データ入力!AB138</f>
        <v/>
      </c>
      <c r="AA79" s="95" t="str">
        <f>データ入力!AC138</f>
        <v/>
      </c>
      <c r="AB79" s="94" t="str">
        <f>データ入力!AL138</f>
        <v/>
      </c>
      <c r="AC79" s="94" t="str">
        <f>データ入力!AM138</f>
        <v/>
      </c>
      <c r="AD79" s="94" t="str">
        <f>データ入力!AN138</f>
        <v/>
      </c>
      <c r="AE79" s="94" t="str">
        <f>データ入力!AO138</f>
        <v/>
      </c>
      <c r="AF79" s="241" t="str">
        <f>データ入力!AP138</f>
        <v/>
      </c>
      <c r="AG79" s="94" t="str">
        <f>データ入力!AQ138</f>
        <v/>
      </c>
      <c r="AH79" s="94" t="str">
        <f>データ入力!AR138</f>
        <v/>
      </c>
      <c r="AI79" s="94" t="str">
        <f>データ入力!AS138</f>
        <v/>
      </c>
      <c r="AJ79" s="94" t="str">
        <f>データ入力!AT138</f>
        <v/>
      </c>
      <c r="AK79" s="94" t="str">
        <f>データ入力!AU138</f>
        <v/>
      </c>
      <c r="AL79" s="94" t="str">
        <f>データ入力!AV138</f>
        <v/>
      </c>
    </row>
    <row r="80" spans="1:38" ht="26.25" customHeight="1">
      <c r="A80" s="90" t="str">
        <f>データ入力!AI139</f>
        <v/>
      </c>
      <c r="B80" s="180" t="str">
        <f>データ入力!AJ139</f>
        <v/>
      </c>
      <c r="C80" s="93" t="str">
        <f>データ入力!AK139</f>
        <v/>
      </c>
      <c r="D80" s="95">
        <f>データ入力!E139</f>
        <v>0</v>
      </c>
      <c r="E80" s="95" t="str">
        <f>データ入力!G139</f>
        <v/>
      </c>
      <c r="F80" s="95">
        <f>データ入力!H139</f>
        <v>0</v>
      </c>
      <c r="G80" s="95">
        <f>データ入力!I139</f>
        <v>0</v>
      </c>
      <c r="H80" s="95">
        <f>データ入力!J139</f>
        <v>0</v>
      </c>
      <c r="I80" s="95">
        <f>データ入力!K139</f>
        <v>0</v>
      </c>
      <c r="J80" s="95">
        <f>データ入力!L139</f>
        <v>0</v>
      </c>
      <c r="K80" s="95">
        <f>データ入力!M139</f>
        <v>0</v>
      </c>
      <c r="L80" s="95">
        <f>データ入力!N139</f>
        <v>0</v>
      </c>
      <c r="M80" s="95">
        <f>データ入力!O139</f>
        <v>0</v>
      </c>
      <c r="N80" s="95">
        <f>データ入力!P139</f>
        <v>0</v>
      </c>
      <c r="O80" s="95">
        <f>データ入力!Q139</f>
        <v>0</v>
      </c>
      <c r="P80" s="95">
        <f>データ入力!R139</f>
        <v>0</v>
      </c>
      <c r="Q80" s="95" t="str">
        <f>データ入力!S139</f>
        <v/>
      </c>
      <c r="R80" s="95">
        <f>データ入力!T139</f>
        <v>0</v>
      </c>
      <c r="S80" s="95">
        <f>データ入力!U139</f>
        <v>0</v>
      </c>
      <c r="T80" s="93" t="str">
        <f>データ入力!V139</f>
        <v/>
      </c>
      <c r="U80" s="93" t="str">
        <f>データ入力!W139</f>
        <v/>
      </c>
      <c r="V80" s="93" t="str">
        <f>データ入力!X139</f>
        <v/>
      </c>
      <c r="W80" s="93" t="str">
        <f>データ入力!Y139</f>
        <v/>
      </c>
      <c r="X80" s="93" t="str">
        <f>データ入力!Z139</f>
        <v/>
      </c>
      <c r="Y80" s="95" t="str">
        <f>データ入力!AA139</f>
        <v/>
      </c>
      <c r="Z80" s="95" t="str">
        <f>データ入力!AB139</f>
        <v/>
      </c>
      <c r="AA80" s="95" t="str">
        <f>データ入力!AC139</f>
        <v/>
      </c>
      <c r="AB80" s="94" t="str">
        <f>データ入力!AL139</f>
        <v/>
      </c>
      <c r="AC80" s="94" t="str">
        <f>データ入力!AM139</f>
        <v/>
      </c>
      <c r="AD80" s="94" t="str">
        <f>データ入力!AN139</f>
        <v/>
      </c>
      <c r="AE80" s="94" t="str">
        <f>データ入力!AO139</f>
        <v/>
      </c>
      <c r="AF80" s="241" t="str">
        <f>データ入力!AP139</f>
        <v/>
      </c>
      <c r="AG80" s="94" t="str">
        <f>データ入力!AQ139</f>
        <v/>
      </c>
      <c r="AH80" s="94" t="str">
        <f>データ入力!AR139</f>
        <v/>
      </c>
      <c r="AI80" s="94" t="str">
        <f>データ入力!AS139</f>
        <v/>
      </c>
      <c r="AJ80" s="94" t="str">
        <f>データ入力!AT139</f>
        <v/>
      </c>
      <c r="AK80" s="94" t="str">
        <f>データ入力!AU139</f>
        <v/>
      </c>
      <c r="AL80" s="94" t="str">
        <f>データ入力!AV139</f>
        <v/>
      </c>
    </row>
    <row r="81" spans="1:38" ht="26.25" customHeight="1">
      <c r="A81" s="90" t="str">
        <f>データ入力!AI140</f>
        <v/>
      </c>
      <c r="B81" s="180" t="str">
        <f>データ入力!AJ140</f>
        <v/>
      </c>
      <c r="C81" s="93" t="str">
        <f>データ入力!AK140</f>
        <v/>
      </c>
      <c r="D81" s="95">
        <f>データ入力!E140</f>
        <v>0</v>
      </c>
      <c r="E81" s="95" t="str">
        <f>データ入力!G140</f>
        <v/>
      </c>
      <c r="F81" s="95">
        <f>データ入力!H140</f>
        <v>0</v>
      </c>
      <c r="G81" s="95">
        <f>データ入力!I140</f>
        <v>0</v>
      </c>
      <c r="H81" s="95">
        <f>データ入力!J140</f>
        <v>0</v>
      </c>
      <c r="I81" s="95">
        <f>データ入力!K140</f>
        <v>0</v>
      </c>
      <c r="J81" s="95">
        <f>データ入力!L140</f>
        <v>0</v>
      </c>
      <c r="K81" s="95">
        <f>データ入力!M140</f>
        <v>0</v>
      </c>
      <c r="L81" s="95">
        <f>データ入力!N140</f>
        <v>0</v>
      </c>
      <c r="M81" s="95">
        <f>データ入力!O140</f>
        <v>0</v>
      </c>
      <c r="N81" s="95">
        <f>データ入力!P140</f>
        <v>0</v>
      </c>
      <c r="O81" s="95">
        <f>データ入力!Q140</f>
        <v>0</v>
      </c>
      <c r="P81" s="95">
        <f>データ入力!R140</f>
        <v>0</v>
      </c>
      <c r="Q81" s="95" t="str">
        <f>データ入力!S140</f>
        <v/>
      </c>
      <c r="R81" s="95">
        <f>データ入力!T140</f>
        <v>0</v>
      </c>
      <c r="S81" s="95">
        <f>データ入力!U140</f>
        <v>0</v>
      </c>
      <c r="T81" s="93" t="str">
        <f>データ入力!V140</f>
        <v/>
      </c>
      <c r="U81" s="93" t="str">
        <f>データ入力!W140</f>
        <v/>
      </c>
      <c r="V81" s="93" t="str">
        <f>データ入力!X140</f>
        <v/>
      </c>
      <c r="W81" s="93" t="str">
        <f>データ入力!Y140</f>
        <v/>
      </c>
      <c r="X81" s="93" t="str">
        <f>データ入力!Z140</f>
        <v/>
      </c>
      <c r="Y81" s="95" t="str">
        <f>データ入力!AA140</f>
        <v/>
      </c>
      <c r="Z81" s="95" t="str">
        <f>データ入力!AB140</f>
        <v/>
      </c>
      <c r="AA81" s="95" t="str">
        <f>データ入力!AC140</f>
        <v/>
      </c>
      <c r="AB81" s="94" t="str">
        <f>データ入力!AL140</f>
        <v/>
      </c>
      <c r="AC81" s="94" t="str">
        <f>データ入力!AM140</f>
        <v/>
      </c>
      <c r="AD81" s="94" t="str">
        <f>データ入力!AN140</f>
        <v/>
      </c>
      <c r="AE81" s="94" t="str">
        <f>データ入力!AO140</f>
        <v/>
      </c>
      <c r="AF81" s="241" t="str">
        <f>データ入力!AP140</f>
        <v/>
      </c>
      <c r="AG81" s="94" t="str">
        <f>データ入力!AQ140</f>
        <v/>
      </c>
      <c r="AH81" s="94" t="str">
        <f>データ入力!AR140</f>
        <v/>
      </c>
      <c r="AI81" s="94" t="str">
        <f>データ入力!AS140</f>
        <v/>
      </c>
      <c r="AJ81" s="94" t="str">
        <f>データ入力!AT140</f>
        <v/>
      </c>
      <c r="AK81" s="94" t="str">
        <f>データ入力!AU140</f>
        <v/>
      </c>
      <c r="AL81" s="94" t="str">
        <f>データ入力!AV140</f>
        <v/>
      </c>
    </row>
    <row r="82" spans="1:38" ht="26.25" customHeight="1">
      <c r="A82" s="90" t="str">
        <f>データ入力!AI141</f>
        <v/>
      </c>
      <c r="B82" s="180" t="str">
        <f>データ入力!AJ141</f>
        <v/>
      </c>
      <c r="C82" s="93" t="str">
        <f>データ入力!AK141</f>
        <v/>
      </c>
      <c r="D82" s="95">
        <f>データ入力!E141</f>
        <v>0</v>
      </c>
      <c r="E82" s="95" t="str">
        <f>データ入力!G141</f>
        <v/>
      </c>
      <c r="F82" s="95">
        <f>データ入力!H141</f>
        <v>0</v>
      </c>
      <c r="G82" s="95">
        <f>データ入力!I141</f>
        <v>0</v>
      </c>
      <c r="H82" s="95">
        <f>データ入力!J141</f>
        <v>0</v>
      </c>
      <c r="I82" s="95">
        <f>データ入力!K141</f>
        <v>0</v>
      </c>
      <c r="J82" s="95">
        <f>データ入力!L141</f>
        <v>0</v>
      </c>
      <c r="K82" s="95">
        <f>データ入力!M141</f>
        <v>0</v>
      </c>
      <c r="L82" s="95">
        <f>データ入力!N141</f>
        <v>0</v>
      </c>
      <c r="M82" s="95">
        <f>データ入力!O141</f>
        <v>0</v>
      </c>
      <c r="N82" s="95">
        <f>データ入力!P141</f>
        <v>0</v>
      </c>
      <c r="O82" s="95">
        <f>データ入力!Q141</f>
        <v>0</v>
      </c>
      <c r="P82" s="95">
        <f>データ入力!R141</f>
        <v>0</v>
      </c>
      <c r="Q82" s="95" t="str">
        <f>データ入力!S141</f>
        <v/>
      </c>
      <c r="R82" s="95">
        <f>データ入力!T141</f>
        <v>0</v>
      </c>
      <c r="S82" s="95">
        <f>データ入力!U141</f>
        <v>0</v>
      </c>
      <c r="T82" s="93" t="str">
        <f>データ入力!V141</f>
        <v/>
      </c>
      <c r="U82" s="93" t="str">
        <f>データ入力!W141</f>
        <v/>
      </c>
      <c r="V82" s="93" t="str">
        <f>データ入力!X141</f>
        <v/>
      </c>
      <c r="W82" s="93" t="str">
        <f>データ入力!Y141</f>
        <v/>
      </c>
      <c r="X82" s="93" t="str">
        <f>データ入力!Z141</f>
        <v/>
      </c>
      <c r="Y82" s="95" t="str">
        <f>データ入力!AA141</f>
        <v/>
      </c>
      <c r="Z82" s="95" t="str">
        <f>データ入力!AB141</f>
        <v/>
      </c>
      <c r="AA82" s="95" t="str">
        <f>データ入力!AC141</f>
        <v/>
      </c>
      <c r="AB82" s="94" t="str">
        <f>データ入力!AL141</f>
        <v/>
      </c>
      <c r="AC82" s="94" t="str">
        <f>データ入力!AM141</f>
        <v/>
      </c>
      <c r="AD82" s="94" t="str">
        <f>データ入力!AN141</f>
        <v/>
      </c>
      <c r="AE82" s="94" t="str">
        <f>データ入力!AO141</f>
        <v/>
      </c>
      <c r="AF82" s="241" t="str">
        <f>データ入力!AP141</f>
        <v/>
      </c>
      <c r="AG82" s="94" t="str">
        <f>データ入力!AQ141</f>
        <v/>
      </c>
      <c r="AH82" s="94" t="str">
        <f>データ入力!AR141</f>
        <v/>
      </c>
      <c r="AI82" s="94" t="str">
        <f>データ入力!AS141</f>
        <v/>
      </c>
      <c r="AJ82" s="94" t="str">
        <f>データ入力!AT141</f>
        <v/>
      </c>
      <c r="AK82" s="94" t="str">
        <f>データ入力!AU141</f>
        <v/>
      </c>
      <c r="AL82" s="94" t="str">
        <f>データ入力!AV141</f>
        <v/>
      </c>
    </row>
    <row r="83" spans="1:38" ht="26.25" customHeight="1">
      <c r="A83" s="90" t="str">
        <f>データ入力!AI142</f>
        <v/>
      </c>
      <c r="B83" s="180" t="str">
        <f>データ入力!AJ142</f>
        <v/>
      </c>
      <c r="C83" s="93" t="str">
        <f>データ入力!AK142</f>
        <v/>
      </c>
      <c r="D83" s="95">
        <f>データ入力!E142</f>
        <v>0</v>
      </c>
      <c r="E83" s="95" t="str">
        <f>データ入力!G142</f>
        <v/>
      </c>
      <c r="F83" s="95">
        <f>データ入力!H142</f>
        <v>0</v>
      </c>
      <c r="G83" s="95">
        <f>データ入力!I142</f>
        <v>0</v>
      </c>
      <c r="H83" s="95">
        <f>データ入力!J142</f>
        <v>0</v>
      </c>
      <c r="I83" s="95">
        <f>データ入力!K142</f>
        <v>0</v>
      </c>
      <c r="J83" s="95">
        <f>データ入力!L142</f>
        <v>0</v>
      </c>
      <c r="K83" s="95">
        <f>データ入力!M142</f>
        <v>0</v>
      </c>
      <c r="L83" s="95">
        <f>データ入力!N142</f>
        <v>0</v>
      </c>
      <c r="M83" s="95">
        <f>データ入力!O142</f>
        <v>0</v>
      </c>
      <c r="N83" s="95">
        <f>データ入力!P142</f>
        <v>0</v>
      </c>
      <c r="O83" s="95">
        <f>データ入力!Q142</f>
        <v>0</v>
      </c>
      <c r="P83" s="95">
        <f>データ入力!R142</f>
        <v>0</v>
      </c>
      <c r="Q83" s="95" t="str">
        <f>データ入力!S142</f>
        <v/>
      </c>
      <c r="R83" s="95">
        <f>データ入力!T142</f>
        <v>0</v>
      </c>
      <c r="S83" s="95">
        <f>データ入力!U142</f>
        <v>0</v>
      </c>
      <c r="T83" s="93" t="str">
        <f>データ入力!V142</f>
        <v/>
      </c>
      <c r="U83" s="93" t="str">
        <f>データ入力!W142</f>
        <v/>
      </c>
      <c r="V83" s="93" t="str">
        <f>データ入力!X142</f>
        <v/>
      </c>
      <c r="W83" s="93" t="str">
        <f>データ入力!Y142</f>
        <v/>
      </c>
      <c r="X83" s="93" t="str">
        <f>データ入力!Z142</f>
        <v/>
      </c>
      <c r="Y83" s="95" t="str">
        <f>データ入力!AA142</f>
        <v/>
      </c>
      <c r="Z83" s="95" t="str">
        <f>データ入力!AB142</f>
        <v/>
      </c>
      <c r="AA83" s="95" t="str">
        <f>データ入力!AC142</f>
        <v/>
      </c>
      <c r="AB83" s="94" t="str">
        <f>データ入力!AL142</f>
        <v/>
      </c>
      <c r="AC83" s="94" t="str">
        <f>データ入力!AM142</f>
        <v/>
      </c>
      <c r="AD83" s="94" t="str">
        <f>データ入力!AN142</f>
        <v/>
      </c>
      <c r="AE83" s="94" t="str">
        <f>データ入力!AO142</f>
        <v/>
      </c>
      <c r="AF83" s="241" t="str">
        <f>データ入力!AP142</f>
        <v/>
      </c>
      <c r="AG83" s="94" t="str">
        <f>データ入力!AQ142</f>
        <v/>
      </c>
      <c r="AH83" s="94" t="str">
        <f>データ入力!AR142</f>
        <v/>
      </c>
      <c r="AI83" s="94" t="str">
        <f>データ入力!AS142</f>
        <v/>
      </c>
      <c r="AJ83" s="94" t="str">
        <f>データ入力!AT142</f>
        <v/>
      </c>
      <c r="AK83" s="94" t="str">
        <f>データ入力!AU142</f>
        <v/>
      </c>
      <c r="AL83" s="94" t="str">
        <f>データ入力!AV142</f>
        <v/>
      </c>
    </row>
    <row r="84" spans="1:38" ht="26.25" customHeight="1">
      <c r="A84" s="90" t="str">
        <f>データ入力!AI143</f>
        <v/>
      </c>
      <c r="B84" s="180" t="str">
        <f>データ入力!AJ143</f>
        <v/>
      </c>
      <c r="C84" s="93" t="str">
        <f>データ入力!AK143</f>
        <v/>
      </c>
      <c r="D84" s="95">
        <f>データ入力!E143</f>
        <v>0</v>
      </c>
      <c r="E84" s="95" t="str">
        <f>データ入力!G143</f>
        <v/>
      </c>
      <c r="F84" s="95">
        <f>データ入力!H143</f>
        <v>0</v>
      </c>
      <c r="G84" s="95">
        <f>データ入力!I143</f>
        <v>0</v>
      </c>
      <c r="H84" s="95">
        <f>データ入力!J143</f>
        <v>0</v>
      </c>
      <c r="I84" s="95">
        <f>データ入力!K143</f>
        <v>0</v>
      </c>
      <c r="J84" s="95">
        <f>データ入力!L143</f>
        <v>0</v>
      </c>
      <c r="K84" s="95">
        <f>データ入力!M143</f>
        <v>0</v>
      </c>
      <c r="L84" s="95">
        <f>データ入力!N143</f>
        <v>0</v>
      </c>
      <c r="M84" s="95">
        <f>データ入力!O143</f>
        <v>0</v>
      </c>
      <c r="N84" s="95">
        <f>データ入力!P143</f>
        <v>0</v>
      </c>
      <c r="O84" s="95">
        <f>データ入力!Q143</f>
        <v>0</v>
      </c>
      <c r="P84" s="95">
        <f>データ入力!R143</f>
        <v>0</v>
      </c>
      <c r="Q84" s="95" t="str">
        <f>データ入力!S143</f>
        <v/>
      </c>
      <c r="R84" s="95">
        <f>データ入力!T143</f>
        <v>0</v>
      </c>
      <c r="S84" s="95">
        <f>データ入力!U143</f>
        <v>0</v>
      </c>
      <c r="T84" s="93" t="str">
        <f>データ入力!V143</f>
        <v/>
      </c>
      <c r="U84" s="93" t="str">
        <f>データ入力!W143</f>
        <v/>
      </c>
      <c r="V84" s="93" t="str">
        <f>データ入力!X143</f>
        <v/>
      </c>
      <c r="W84" s="93" t="str">
        <f>データ入力!Y143</f>
        <v/>
      </c>
      <c r="X84" s="93" t="str">
        <f>データ入力!Z143</f>
        <v/>
      </c>
      <c r="Y84" s="95" t="str">
        <f>データ入力!AA143</f>
        <v/>
      </c>
      <c r="Z84" s="95" t="str">
        <f>データ入力!AB143</f>
        <v/>
      </c>
      <c r="AA84" s="95" t="str">
        <f>データ入力!AC143</f>
        <v/>
      </c>
      <c r="AB84" s="94" t="str">
        <f>データ入力!AL143</f>
        <v/>
      </c>
      <c r="AC84" s="94" t="str">
        <f>データ入力!AM143</f>
        <v/>
      </c>
      <c r="AD84" s="94" t="str">
        <f>データ入力!AN143</f>
        <v/>
      </c>
      <c r="AE84" s="94" t="str">
        <f>データ入力!AO143</f>
        <v/>
      </c>
      <c r="AF84" s="241" t="str">
        <f>データ入力!AP143</f>
        <v/>
      </c>
      <c r="AG84" s="94" t="str">
        <f>データ入力!AQ143</f>
        <v/>
      </c>
      <c r="AH84" s="94" t="str">
        <f>データ入力!AR143</f>
        <v/>
      </c>
      <c r="AI84" s="94" t="str">
        <f>データ入力!AS143</f>
        <v/>
      </c>
      <c r="AJ84" s="94" t="str">
        <f>データ入力!AT143</f>
        <v/>
      </c>
      <c r="AK84" s="94" t="str">
        <f>データ入力!AU143</f>
        <v/>
      </c>
      <c r="AL84" s="94" t="str">
        <f>データ入力!AV143</f>
        <v/>
      </c>
    </row>
    <row r="85" spans="1:38" ht="26.25" customHeight="1">
      <c r="A85" s="90" t="str">
        <f>データ入力!AI144</f>
        <v/>
      </c>
      <c r="B85" s="180" t="str">
        <f>データ入力!AJ144</f>
        <v/>
      </c>
      <c r="C85" s="93" t="str">
        <f>データ入力!AK144</f>
        <v/>
      </c>
      <c r="D85" s="95">
        <f>データ入力!E144</f>
        <v>0</v>
      </c>
      <c r="E85" s="95" t="str">
        <f>データ入力!G144</f>
        <v/>
      </c>
      <c r="F85" s="95">
        <f>データ入力!H144</f>
        <v>0</v>
      </c>
      <c r="G85" s="95">
        <f>データ入力!I144</f>
        <v>0</v>
      </c>
      <c r="H85" s="95">
        <f>データ入力!J144</f>
        <v>0</v>
      </c>
      <c r="I85" s="95">
        <f>データ入力!K144</f>
        <v>0</v>
      </c>
      <c r="J85" s="95">
        <f>データ入力!L144</f>
        <v>0</v>
      </c>
      <c r="K85" s="95">
        <f>データ入力!M144</f>
        <v>0</v>
      </c>
      <c r="L85" s="95">
        <f>データ入力!N144</f>
        <v>0</v>
      </c>
      <c r="M85" s="95">
        <f>データ入力!O144</f>
        <v>0</v>
      </c>
      <c r="N85" s="95">
        <f>データ入力!P144</f>
        <v>0</v>
      </c>
      <c r="O85" s="95">
        <f>データ入力!Q144</f>
        <v>0</v>
      </c>
      <c r="P85" s="95">
        <f>データ入力!R144</f>
        <v>0</v>
      </c>
      <c r="Q85" s="95" t="str">
        <f>データ入力!S144</f>
        <v/>
      </c>
      <c r="R85" s="95">
        <f>データ入力!T144</f>
        <v>0</v>
      </c>
      <c r="S85" s="95">
        <f>データ入力!U144</f>
        <v>0</v>
      </c>
      <c r="T85" s="93" t="str">
        <f>データ入力!V144</f>
        <v/>
      </c>
      <c r="U85" s="93" t="str">
        <f>データ入力!W144</f>
        <v/>
      </c>
      <c r="V85" s="93" t="str">
        <f>データ入力!X144</f>
        <v/>
      </c>
      <c r="W85" s="93" t="str">
        <f>データ入力!Y144</f>
        <v/>
      </c>
      <c r="X85" s="93" t="str">
        <f>データ入力!Z144</f>
        <v/>
      </c>
      <c r="Y85" s="95" t="str">
        <f>データ入力!AA144</f>
        <v/>
      </c>
      <c r="Z85" s="95" t="str">
        <f>データ入力!AB144</f>
        <v/>
      </c>
      <c r="AA85" s="95" t="str">
        <f>データ入力!AC144</f>
        <v/>
      </c>
      <c r="AB85" s="94" t="str">
        <f>データ入力!AL144</f>
        <v/>
      </c>
      <c r="AC85" s="94" t="str">
        <f>データ入力!AM144</f>
        <v/>
      </c>
      <c r="AD85" s="94" t="str">
        <f>データ入力!AN144</f>
        <v/>
      </c>
      <c r="AE85" s="94" t="str">
        <f>データ入力!AO144</f>
        <v/>
      </c>
      <c r="AF85" s="241" t="str">
        <f>データ入力!AP144</f>
        <v/>
      </c>
      <c r="AG85" s="94" t="str">
        <f>データ入力!AQ144</f>
        <v/>
      </c>
      <c r="AH85" s="94" t="str">
        <f>データ入力!AR144</f>
        <v/>
      </c>
      <c r="AI85" s="94" t="str">
        <f>データ入力!AS144</f>
        <v/>
      </c>
      <c r="AJ85" s="94" t="str">
        <f>データ入力!AT144</f>
        <v/>
      </c>
      <c r="AK85" s="94" t="str">
        <f>データ入力!AU144</f>
        <v/>
      </c>
      <c r="AL85" s="94" t="str">
        <f>データ入力!AV144</f>
        <v/>
      </c>
    </row>
    <row r="86" spans="1:38" ht="26.25" customHeight="1">
      <c r="A86" s="90" t="str">
        <f>データ入力!AI145</f>
        <v/>
      </c>
      <c r="B86" s="180" t="str">
        <f>データ入力!AJ145</f>
        <v/>
      </c>
      <c r="C86" s="93" t="str">
        <f>データ入力!AK145</f>
        <v/>
      </c>
      <c r="D86" s="95">
        <f>データ入力!E145</f>
        <v>0</v>
      </c>
      <c r="E86" s="95" t="str">
        <f>データ入力!G145</f>
        <v/>
      </c>
      <c r="F86" s="95">
        <f>データ入力!H145</f>
        <v>0</v>
      </c>
      <c r="G86" s="95">
        <f>データ入力!I145</f>
        <v>0</v>
      </c>
      <c r="H86" s="95">
        <f>データ入力!J145</f>
        <v>0</v>
      </c>
      <c r="I86" s="95">
        <f>データ入力!K145</f>
        <v>0</v>
      </c>
      <c r="J86" s="95">
        <f>データ入力!L145</f>
        <v>0</v>
      </c>
      <c r="K86" s="95">
        <f>データ入力!M145</f>
        <v>0</v>
      </c>
      <c r="L86" s="95">
        <f>データ入力!N145</f>
        <v>0</v>
      </c>
      <c r="M86" s="95">
        <f>データ入力!O145</f>
        <v>0</v>
      </c>
      <c r="N86" s="95">
        <f>データ入力!P145</f>
        <v>0</v>
      </c>
      <c r="O86" s="95">
        <f>データ入力!Q145</f>
        <v>0</v>
      </c>
      <c r="P86" s="95">
        <f>データ入力!R145</f>
        <v>0</v>
      </c>
      <c r="Q86" s="95" t="str">
        <f>データ入力!S145</f>
        <v/>
      </c>
      <c r="R86" s="95">
        <f>データ入力!T145</f>
        <v>0</v>
      </c>
      <c r="S86" s="95">
        <f>データ入力!U145</f>
        <v>0</v>
      </c>
      <c r="T86" s="93" t="str">
        <f>データ入力!V145</f>
        <v/>
      </c>
      <c r="U86" s="93" t="str">
        <f>データ入力!W145</f>
        <v/>
      </c>
      <c r="V86" s="93" t="str">
        <f>データ入力!X145</f>
        <v/>
      </c>
      <c r="W86" s="93" t="str">
        <f>データ入力!Y145</f>
        <v/>
      </c>
      <c r="X86" s="93" t="str">
        <f>データ入力!Z145</f>
        <v/>
      </c>
      <c r="Y86" s="95" t="str">
        <f>データ入力!AA145</f>
        <v/>
      </c>
      <c r="Z86" s="95" t="str">
        <f>データ入力!AB145</f>
        <v/>
      </c>
      <c r="AA86" s="95" t="str">
        <f>データ入力!AC145</f>
        <v/>
      </c>
      <c r="AB86" s="94" t="str">
        <f>データ入力!AL145</f>
        <v/>
      </c>
      <c r="AC86" s="94" t="str">
        <f>データ入力!AM145</f>
        <v/>
      </c>
      <c r="AD86" s="94" t="str">
        <f>データ入力!AN145</f>
        <v/>
      </c>
      <c r="AE86" s="94" t="str">
        <f>データ入力!AO145</f>
        <v/>
      </c>
      <c r="AF86" s="241" t="str">
        <f>データ入力!AP145</f>
        <v/>
      </c>
      <c r="AG86" s="94" t="str">
        <f>データ入力!AQ145</f>
        <v/>
      </c>
      <c r="AH86" s="94" t="str">
        <f>データ入力!AR145</f>
        <v/>
      </c>
      <c r="AI86" s="94" t="str">
        <f>データ入力!AS145</f>
        <v/>
      </c>
      <c r="AJ86" s="94" t="str">
        <f>データ入力!AT145</f>
        <v/>
      </c>
      <c r="AK86" s="94" t="str">
        <f>データ入力!AU145</f>
        <v/>
      </c>
      <c r="AL86" s="94" t="str">
        <f>データ入力!AV145</f>
        <v/>
      </c>
    </row>
    <row r="87" spans="1:38" ht="26.25" customHeight="1">
      <c r="A87" s="90" t="str">
        <f>データ入力!AI146</f>
        <v/>
      </c>
      <c r="B87" s="180" t="str">
        <f>データ入力!AJ146</f>
        <v/>
      </c>
      <c r="C87" s="93" t="str">
        <f>データ入力!AK146</f>
        <v/>
      </c>
      <c r="D87" s="95">
        <f>データ入力!E146</f>
        <v>0</v>
      </c>
      <c r="E87" s="95" t="str">
        <f>データ入力!G146</f>
        <v/>
      </c>
      <c r="F87" s="95">
        <f>データ入力!H146</f>
        <v>0</v>
      </c>
      <c r="G87" s="95">
        <f>データ入力!I146</f>
        <v>0</v>
      </c>
      <c r="H87" s="95">
        <f>データ入力!J146</f>
        <v>0</v>
      </c>
      <c r="I87" s="95">
        <f>データ入力!K146</f>
        <v>0</v>
      </c>
      <c r="J87" s="95">
        <f>データ入力!L146</f>
        <v>0</v>
      </c>
      <c r="K87" s="95">
        <f>データ入力!M146</f>
        <v>0</v>
      </c>
      <c r="L87" s="95">
        <f>データ入力!N146</f>
        <v>0</v>
      </c>
      <c r="M87" s="95">
        <f>データ入力!O146</f>
        <v>0</v>
      </c>
      <c r="N87" s="95">
        <f>データ入力!P146</f>
        <v>0</v>
      </c>
      <c r="O87" s="95">
        <f>データ入力!Q146</f>
        <v>0</v>
      </c>
      <c r="P87" s="95">
        <f>データ入力!R146</f>
        <v>0</v>
      </c>
      <c r="Q87" s="95" t="str">
        <f>データ入力!S146</f>
        <v/>
      </c>
      <c r="R87" s="95">
        <f>データ入力!T146</f>
        <v>0</v>
      </c>
      <c r="S87" s="95">
        <f>データ入力!U146</f>
        <v>0</v>
      </c>
      <c r="T87" s="93" t="str">
        <f>データ入力!V146</f>
        <v/>
      </c>
      <c r="U87" s="93" t="str">
        <f>データ入力!W146</f>
        <v/>
      </c>
      <c r="V87" s="93" t="str">
        <f>データ入力!X146</f>
        <v/>
      </c>
      <c r="W87" s="93" t="str">
        <f>データ入力!Y146</f>
        <v/>
      </c>
      <c r="X87" s="93" t="str">
        <f>データ入力!Z146</f>
        <v/>
      </c>
      <c r="Y87" s="95" t="str">
        <f>データ入力!AA146</f>
        <v/>
      </c>
      <c r="Z87" s="95" t="str">
        <f>データ入力!AB146</f>
        <v/>
      </c>
      <c r="AA87" s="95" t="str">
        <f>データ入力!AC146</f>
        <v/>
      </c>
      <c r="AB87" s="94" t="str">
        <f>データ入力!AL146</f>
        <v/>
      </c>
      <c r="AC87" s="94" t="str">
        <f>データ入力!AM146</f>
        <v/>
      </c>
      <c r="AD87" s="94" t="str">
        <f>データ入力!AN146</f>
        <v/>
      </c>
      <c r="AE87" s="94" t="str">
        <f>データ入力!AO146</f>
        <v/>
      </c>
      <c r="AF87" s="241" t="str">
        <f>データ入力!AP146</f>
        <v/>
      </c>
      <c r="AG87" s="94" t="str">
        <f>データ入力!AQ146</f>
        <v/>
      </c>
      <c r="AH87" s="94" t="str">
        <f>データ入力!AR146</f>
        <v/>
      </c>
      <c r="AI87" s="94" t="str">
        <f>データ入力!AS146</f>
        <v/>
      </c>
      <c r="AJ87" s="94" t="str">
        <f>データ入力!AT146</f>
        <v/>
      </c>
      <c r="AK87" s="94" t="str">
        <f>データ入力!AU146</f>
        <v/>
      </c>
      <c r="AL87" s="94" t="str">
        <f>データ入力!AV146</f>
        <v/>
      </c>
    </row>
    <row r="88" spans="1:38" ht="26.25" customHeight="1">
      <c r="A88" s="90" t="str">
        <f>データ入力!AI147</f>
        <v/>
      </c>
      <c r="B88" s="180" t="str">
        <f>データ入力!AJ147</f>
        <v/>
      </c>
      <c r="C88" s="93" t="str">
        <f>データ入力!AK147</f>
        <v/>
      </c>
      <c r="D88" s="95">
        <f>データ入力!E147</f>
        <v>0</v>
      </c>
      <c r="E88" s="95" t="str">
        <f>データ入力!G147</f>
        <v/>
      </c>
      <c r="F88" s="95">
        <f>データ入力!H147</f>
        <v>0</v>
      </c>
      <c r="G88" s="95">
        <f>データ入力!I147</f>
        <v>0</v>
      </c>
      <c r="H88" s="95">
        <f>データ入力!J147</f>
        <v>0</v>
      </c>
      <c r="I88" s="95">
        <f>データ入力!K147</f>
        <v>0</v>
      </c>
      <c r="J88" s="95">
        <f>データ入力!L147</f>
        <v>0</v>
      </c>
      <c r="K88" s="95">
        <f>データ入力!M147</f>
        <v>0</v>
      </c>
      <c r="L88" s="95">
        <f>データ入力!N147</f>
        <v>0</v>
      </c>
      <c r="M88" s="95">
        <f>データ入力!O147</f>
        <v>0</v>
      </c>
      <c r="N88" s="95">
        <f>データ入力!P147</f>
        <v>0</v>
      </c>
      <c r="O88" s="95">
        <f>データ入力!Q147</f>
        <v>0</v>
      </c>
      <c r="P88" s="95">
        <f>データ入力!R147</f>
        <v>0</v>
      </c>
      <c r="Q88" s="95" t="str">
        <f>データ入力!S147</f>
        <v/>
      </c>
      <c r="R88" s="95">
        <f>データ入力!T147</f>
        <v>0</v>
      </c>
      <c r="S88" s="95">
        <f>データ入力!U147</f>
        <v>0</v>
      </c>
      <c r="T88" s="93" t="str">
        <f>データ入力!V147</f>
        <v/>
      </c>
      <c r="U88" s="93" t="str">
        <f>データ入力!W147</f>
        <v/>
      </c>
      <c r="V88" s="93" t="str">
        <f>データ入力!X147</f>
        <v/>
      </c>
      <c r="W88" s="93" t="str">
        <f>データ入力!Y147</f>
        <v/>
      </c>
      <c r="X88" s="93" t="str">
        <f>データ入力!Z147</f>
        <v/>
      </c>
      <c r="Y88" s="95" t="str">
        <f>データ入力!AA147</f>
        <v/>
      </c>
      <c r="Z88" s="95" t="str">
        <f>データ入力!AB147</f>
        <v/>
      </c>
      <c r="AA88" s="95" t="str">
        <f>データ入力!AC147</f>
        <v/>
      </c>
      <c r="AB88" s="94" t="str">
        <f>データ入力!AL147</f>
        <v/>
      </c>
      <c r="AC88" s="94" t="str">
        <f>データ入力!AM147</f>
        <v/>
      </c>
      <c r="AD88" s="94" t="str">
        <f>データ入力!AN147</f>
        <v/>
      </c>
      <c r="AE88" s="94" t="str">
        <f>データ入力!AO147</f>
        <v/>
      </c>
      <c r="AF88" s="241" t="str">
        <f>データ入力!AP147</f>
        <v/>
      </c>
      <c r="AG88" s="94" t="str">
        <f>データ入力!AQ147</f>
        <v/>
      </c>
      <c r="AH88" s="94" t="str">
        <f>データ入力!AR147</f>
        <v/>
      </c>
      <c r="AI88" s="94" t="str">
        <f>データ入力!AS147</f>
        <v/>
      </c>
      <c r="AJ88" s="94" t="str">
        <f>データ入力!AT147</f>
        <v/>
      </c>
      <c r="AK88" s="94" t="str">
        <f>データ入力!AU147</f>
        <v/>
      </c>
      <c r="AL88" s="94" t="str">
        <f>データ入力!AV147</f>
        <v/>
      </c>
    </row>
    <row r="89" spans="1:38" ht="26.25" customHeight="1">
      <c r="A89" s="90" t="str">
        <f>データ入力!AI148</f>
        <v/>
      </c>
      <c r="B89" s="180" t="str">
        <f>データ入力!AJ148</f>
        <v/>
      </c>
      <c r="C89" s="93" t="str">
        <f>データ入力!AK148</f>
        <v/>
      </c>
      <c r="D89" s="95">
        <f>データ入力!E148</f>
        <v>0</v>
      </c>
      <c r="E89" s="95" t="str">
        <f>データ入力!G148</f>
        <v/>
      </c>
      <c r="F89" s="95">
        <f>データ入力!H148</f>
        <v>0</v>
      </c>
      <c r="G89" s="95">
        <f>データ入力!I148</f>
        <v>0</v>
      </c>
      <c r="H89" s="95">
        <f>データ入力!J148</f>
        <v>0</v>
      </c>
      <c r="I89" s="95">
        <f>データ入力!K148</f>
        <v>0</v>
      </c>
      <c r="J89" s="95">
        <f>データ入力!L148</f>
        <v>0</v>
      </c>
      <c r="K89" s="95">
        <f>データ入力!M148</f>
        <v>0</v>
      </c>
      <c r="L89" s="95">
        <f>データ入力!N148</f>
        <v>0</v>
      </c>
      <c r="M89" s="95">
        <f>データ入力!O148</f>
        <v>0</v>
      </c>
      <c r="N89" s="95">
        <f>データ入力!P148</f>
        <v>0</v>
      </c>
      <c r="O89" s="95">
        <f>データ入力!Q148</f>
        <v>0</v>
      </c>
      <c r="P89" s="95">
        <f>データ入力!R148</f>
        <v>0</v>
      </c>
      <c r="Q89" s="95" t="str">
        <f>データ入力!S148</f>
        <v/>
      </c>
      <c r="R89" s="95">
        <f>データ入力!T148</f>
        <v>0</v>
      </c>
      <c r="S89" s="95">
        <f>データ入力!U148</f>
        <v>0</v>
      </c>
      <c r="T89" s="93" t="str">
        <f>データ入力!V148</f>
        <v/>
      </c>
      <c r="U89" s="93" t="str">
        <f>データ入力!W148</f>
        <v/>
      </c>
      <c r="V89" s="93" t="str">
        <f>データ入力!X148</f>
        <v/>
      </c>
      <c r="W89" s="93" t="str">
        <f>データ入力!Y148</f>
        <v/>
      </c>
      <c r="X89" s="93" t="str">
        <f>データ入力!Z148</f>
        <v/>
      </c>
      <c r="Y89" s="95" t="str">
        <f>データ入力!AA148</f>
        <v/>
      </c>
      <c r="Z89" s="95" t="str">
        <f>データ入力!AB148</f>
        <v/>
      </c>
      <c r="AA89" s="95" t="str">
        <f>データ入力!AC148</f>
        <v/>
      </c>
      <c r="AB89" s="94" t="str">
        <f>データ入力!AL148</f>
        <v/>
      </c>
      <c r="AC89" s="94" t="str">
        <f>データ入力!AM148</f>
        <v/>
      </c>
      <c r="AD89" s="94" t="str">
        <f>データ入力!AN148</f>
        <v/>
      </c>
      <c r="AE89" s="94" t="str">
        <f>データ入力!AO148</f>
        <v/>
      </c>
      <c r="AF89" s="241" t="str">
        <f>データ入力!AP148</f>
        <v/>
      </c>
      <c r="AG89" s="94" t="str">
        <f>データ入力!AQ148</f>
        <v/>
      </c>
      <c r="AH89" s="94" t="str">
        <f>データ入力!AR148</f>
        <v/>
      </c>
      <c r="AI89" s="94" t="str">
        <f>データ入力!AS148</f>
        <v/>
      </c>
      <c r="AJ89" s="94" t="str">
        <f>データ入力!AT148</f>
        <v/>
      </c>
      <c r="AK89" s="94" t="str">
        <f>データ入力!AU148</f>
        <v/>
      </c>
      <c r="AL89" s="94" t="str">
        <f>データ入力!AV148</f>
        <v/>
      </c>
    </row>
    <row r="90" spans="1:38" ht="26.25" customHeight="1">
      <c r="A90" s="90" t="str">
        <f>データ入力!AI149</f>
        <v/>
      </c>
      <c r="B90" s="180" t="str">
        <f>データ入力!AJ149</f>
        <v/>
      </c>
      <c r="C90" s="93" t="str">
        <f>データ入力!AK149</f>
        <v/>
      </c>
      <c r="D90" s="95">
        <f>データ入力!E149</f>
        <v>0</v>
      </c>
      <c r="E90" s="95" t="str">
        <f>データ入力!G149</f>
        <v/>
      </c>
      <c r="F90" s="95">
        <f>データ入力!H149</f>
        <v>0</v>
      </c>
      <c r="G90" s="95">
        <f>データ入力!I149</f>
        <v>0</v>
      </c>
      <c r="H90" s="95">
        <f>データ入力!J149</f>
        <v>0</v>
      </c>
      <c r="I90" s="95">
        <f>データ入力!K149</f>
        <v>0</v>
      </c>
      <c r="J90" s="95">
        <f>データ入力!L149</f>
        <v>0</v>
      </c>
      <c r="K90" s="95">
        <f>データ入力!M149</f>
        <v>0</v>
      </c>
      <c r="L90" s="95">
        <f>データ入力!N149</f>
        <v>0</v>
      </c>
      <c r="M90" s="95">
        <f>データ入力!O149</f>
        <v>0</v>
      </c>
      <c r="N90" s="95">
        <f>データ入力!P149</f>
        <v>0</v>
      </c>
      <c r="O90" s="95">
        <f>データ入力!Q149</f>
        <v>0</v>
      </c>
      <c r="P90" s="95">
        <f>データ入力!R149</f>
        <v>0</v>
      </c>
      <c r="Q90" s="95" t="str">
        <f>データ入力!S149</f>
        <v/>
      </c>
      <c r="R90" s="95">
        <f>データ入力!T149</f>
        <v>0</v>
      </c>
      <c r="S90" s="95">
        <f>データ入力!U149</f>
        <v>0</v>
      </c>
      <c r="T90" s="93" t="str">
        <f>データ入力!V149</f>
        <v/>
      </c>
      <c r="U90" s="93" t="str">
        <f>データ入力!W149</f>
        <v/>
      </c>
      <c r="V90" s="93" t="str">
        <f>データ入力!X149</f>
        <v/>
      </c>
      <c r="W90" s="93" t="str">
        <f>データ入力!Y149</f>
        <v/>
      </c>
      <c r="X90" s="93" t="str">
        <f>データ入力!Z149</f>
        <v/>
      </c>
      <c r="Y90" s="95" t="str">
        <f>データ入力!AA149</f>
        <v/>
      </c>
      <c r="Z90" s="95" t="str">
        <f>データ入力!AB149</f>
        <v/>
      </c>
      <c r="AA90" s="95" t="str">
        <f>データ入力!AC149</f>
        <v/>
      </c>
      <c r="AB90" s="94" t="str">
        <f>データ入力!AL149</f>
        <v/>
      </c>
      <c r="AC90" s="94" t="str">
        <f>データ入力!AM149</f>
        <v/>
      </c>
      <c r="AD90" s="94" t="str">
        <f>データ入力!AN149</f>
        <v/>
      </c>
      <c r="AE90" s="94" t="str">
        <f>データ入力!AO149</f>
        <v/>
      </c>
      <c r="AF90" s="241" t="str">
        <f>データ入力!AP149</f>
        <v/>
      </c>
      <c r="AG90" s="94" t="str">
        <f>データ入力!AQ149</f>
        <v/>
      </c>
      <c r="AH90" s="94" t="str">
        <f>データ入力!AR149</f>
        <v/>
      </c>
      <c r="AI90" s="94" t="str">
        <f>データ入力!AS149</f>
        <v/>
      </c>
      <c r="AJ90" s="94" t="str">
        <f>データ入力!AT149</f>
        <v/>
      </c>
      <c r="AK90" s="94" t="str">
        <f>データ入力!AU149</f>
        <v/>
      </c>
      <c r="AL90" s="94" t="str">
        <f>データ入力!AV149</f>
        <v/>
      </c>
    </row>
    <row r="91" spans="1:38" ht="26.25" customHeight="1">
      <c r="A91" s="90" t="str">
        <f>データ入力!AI150</f>
        <v/>
      </c>
      <c r="B91" s="180" t="str">
        <f>データ入力!AJ150</f>
        <v/>
      </c>
      <c r="C91" s="93" t="str">
        <f>データ入力!AK150</f>
        <v/>
      </c>
      <c r="D91" s="95">
        <f>データ入力!E150</f>
        <v>0</v>
      </c>
      <c r="E91" s="95" t="str">
        <f>データ入力!G150</f>
        <v/>
      </c>
      <c r="F91" s="95">
        <f>データ入力!H150</f>
        <v>0</v>
      </c>
      <c r="G91" s="95">
        <f>データ入力!I150</f>
        <v>0</v>
      </c>
      <c r="H91" s="95">
        <f>データ入力!J150</f>
        <v>0</v>
      </c>
      <c r="I91" s="95">
        <f>データ入力!K150</f>
        <v>0</v>
      </c>
      <c r="J91" s="95">
        <f>データ入力!L150</f>
        <v>0</v>
      </c>
      <c r="K91" s="95">
        <f>データ入力!M150</f>
        <v>0</v>
      </c>
      <c r="L91" s="95">
        <f>データ入力!N150</f>
        <v>0</v>
      </c>
      <c r="M91" s="95">
        <f>データ入力!O150</f>
        <v>0</v>
      </c>
      <c r="N91" s="95">
        <f>データ入力!P150</f>
        <v>0</v>
      </c>
      <c r="O91" s="95">
        <f>データ入力!Q150</f>
        <v>0</v>
      </c>
      <c r="P91" s="95">
        <f>データ入力!R150</f>
        <v>0</v>
      </c>
      <c r="Q91" s="95" t="str">
        <f>データ入力!S150</f>
        <v/>
      </c>
      <c r="R91" s="95">
        <f>データ入力!T150</f>
        <v>0</v>
      </c>
      <c r="S91" s="95">
        <f>データ入力!U150</f>
        <v>0</v>
      </c>
      <c r="T91" s="93" t="str">
        <f>データ入力!V150</f>
        <v/>
      </c>
      <c r="U91" s="93" t="str">
        <f>データ入力!W150</f>
        <v/>
      </c>
      <c r="V91" s="93" t="str">
        <f>データ入力!X150</f>
        <v/>
      </c>
      <c r="W91" s="93" t="str">
        <f>データ入力!Y150</f>
        <v/>
      </c>
      <c r="X91" s="93" t="str">
        <f>データ入力!Z150</f>
        <v/>
      </c>
      <c r="Y91" s="95" t="str">
        <f>データ入力!AA150</f>
        <v/>
      </c>
      <c r="Z91" s="95" t="str">
        <f>データ入力!AB150</f>
        <v/>
      </c>
      <c r="AA91" s="95" t="str">
        <f>データ入力!AC150</f>
        <v/>
      </c>
      <c r="AB91" s="94" t="str">
        <f>データ入力!AL150</f>
        <v/>
      </c>
      <c r="AC91" s="94" t="str">
        <f>データ入力!AM150</f>
        <v/>
      </c>
      <c r="AD91" s="94" t="str">
        <f>データ入力!AN150</f>
        <v/>
      </c>
      <c r="AE91" s="94" t="str">
        <f>データ入力!AO150</f>
        <v/>
      </c>
      <c r="AF91" s="241" t="str">
        <f>データ入力!AP150</f>
        <v/>
      </c>
      <c r="AG91" s="94" t="str">
        <f>データ入力!AQ150</f>
        <v/>
      </c>
      <c r="AH91" s="94" t="str">
        <f>データ入力!AR150</f>
        <v/>
      </c>
      <c r="AI91" s="94" t="str">
        <f>データ入力!AS150</f>
        <v/>
      </c>
      <c r="AJ91" s="94" t="str">
        <f>データ入力!AT150</f>
        <v/>
      </c>
      <c r="AK91" s="94" t="str">
        <f>データ入力!AU150</f>
        <v/>
      </c>
      <c r="AL91" s="94" t="str">
        <f>データ入力!AV150</f>
        <v/>
      </c>
    </row>
    <row r="92" spans="1:38" ht="26.25" customHeight="1">
      <c r="A92" s="90" t="str">
        <f>データ入力!AI151</f>
        <v/>
      </c>
      <c r="B92" s="180" t="str">
        <f>データ入力!AJ151</f>
        <v/>
      </c>
      <c r="C92" s="93" t="str">
        <f>データ入力!AK151</f>
        <v/>
      </c>
      <c r="D92" s="95">
        <f>データ入力!E151</f>
        <v>0</v>
      </c>
      <c r="E92" s="95" t="str">
        <f>データ入力!G151</f>
        <v/>
      </c>
      <c r="F92" s="95">
        <f>データ入力!H151</f>
        <v>0</v>
      </c>
      <c r="G92" s="95">
        <f>データ入力!I151</f>
        <v>0</v>
      </c>
      <c r="H92" s="95">
        <f>データ入力!J151</f>
        <v>0</v>
      </c>
      <c r="I92" s="95">
        <f>データ入力!K151</f>
        <v>0</v>
      </c>
      <c r="J92" s="95">
        <f>データ入力!L151</f>
        <v>0</v>
      </c>
      <c r="K92" s="95">
        <f>データ入力!M151</f>
        <v>0</v>
      </c>
      <c r="L92" s="95">
        <f>データ入力!N151</f>
        <v>0</v>
      </c>
      <c r="M92" s="95">
        <f>データ入力!O151</f>
        <v>0</v>
      </c>
      <c r="N92" s="95">
        <f>データ入力!P151</f>
        <v>0</v>
      </c>
      <c r="O92" s="95">
        <f>データ入力!Q151</f>
        <v>0</v>
      </c>
      <c r="P92" s="95">
        <f>データ入力!R151</f>
        <v>0</v>
      </c>
      <c r="Q92" s="95" t="str">
        <f>データ入力!S151</f>
        <v/>
      </c>
      <c r="R92" s="95">
        <f>データ入力!T151</f>
        <v>0</v>
      </c>
      <c r="S92" s="95">
        <f>データ入力!U151</f>
        <v>0</v>
      </c>
      <c r="T92" s="93" t="str">
        <f>データ入力!V151</f>
        <v/>
      </c>
      <c r="U92" s="93" t="str">
        <f>データ入力!W151</f>
        <v/>
      </c>
      <c r="V92" s="93" t="str">
        <f>データ入力!X151</f>
        <v/>
      </c>
      <c r="W92" s="93" t="str">
        <f>データ入力!Y151</f>
        <v/>
      </c>
      <c r="X92" s="93" t="str">
        <f>データ入力!Z151</f>
        <v/>
      </c>
      <c r="Y92" s="95" t="str">
        <f>データ入力!AA151</f>
        <v/>
      </c>
      <c r="Z92" s="95" t="str">
        <f>データ入力!AB151</f>
        <v/>
      </c>
      <c r="AA92" s="95" t="str">
        <f>データ入力!AC151</f>
        <v/>
      </c>
      <c r="AB92" s="94" t="str">
        <f>データ入力!AL151</f>
        <v/>
      </c>
      <c r="AC92" s="94" t="str">
        <f>データ入力!AM151</f>
        <v/>
      </c>
      <c r="AD92" s="94" t="str">
        <f>データ入力!AN151</f>
        <v/>
      </c>
      <c r="AE92" s="94" t="str">
        <f>データ入力!AO151</f>
        <v/>
      </c>
      <c r="AF92" s="241" t="str">
        <f>データ入力!AP151</f>
        <v/>
      </c>
      <c r="AG92" s="94" t="str">
        <f>データ入力!AQ151</f>
        <v/>
      </c>
      <c r="AH92" s="94" t="str">
        <f>データ入力!AR151</f>
        <v/>
      </c>
      <c r="AI92" s="94" t="str">
        <f>データ入力!AS151</f>
        <v/>
      </c>
      <c r="AJ92" s="94" t="str">
        <f>データ入力!AT151</f>
        <v/>
      </c>
      <c r="AK92" s="94" t="str">
        <f>データ入力!AU151</f>
        <v/>
      </c>
      <c r="AL92" s="94" t="str">
        <f>データ入力!AV151</f>
        <v/>
      </c>
    </row>
    <row r="93" spans="1:38" ht="26.25" customHeight="1">
      <c r="A93" s="90" t="str">
        <f>データ入力!AI152</f>
        <v/>
      </c>
      <c r="B93" s="180" t="str">
        <f>データ入力!AJ152</f>
        <v/>
      </c>
      <c r="C93" s="93" t="str">
        <f>データ入力!AK152</f>
        <v/>
      </c>
      <c r="D93" s="95">
        <f>データ入力!E152</f>
        <v>0</v>
      </c>
      <c r="E93" s="95" t="str">
        <f>データ入力!G152</f>
        <v/>
      </c>
      <c r="F93" s="95">
        <f>データ入力!H152</f>
        <v>0</v>
      </c>
      <c r="G93" s="95">
        <f>データ入力!I152</f>
        <v>0</v>
      </c>
      <c r="H93" s="95">
        <f>データ入力!J152</f>
        <v>0</v>
      </c>
      <c r="I93" s="95">
        <f>データ入力!K152</f>
        <v>0</v>
      </c>
      <c r="J93" s="95">
        <f>データ入力!L152</f>
        <v>0</v>
      </c>
      <c r="K93" s="95">
        <f>データ入力!M152</f>
        <v>0</v>
      </c>
      <c r="L93" s="95">
        <f>データ入力!N152</f>
        <v>0</v>
      </c>
      <c r="M93" s="95">
        <f>データ入力!O152</f>
        <v>0</v>
      </c>
      <c r="N93" s="95">
        <f>データ入力!P152</f>
        <v>0</v>
      </c>
      <c r="O93" s="95">
        <f>データ入力!Q152</f>
        <v>0</v>
      </c>
      <c r="P93" s="95">
        <f>データ入力!R152</f>
        <v>0</v>
      </c>
      <c r="Q93" s="95" t="str">
        <f>データ入力!S152</f>
        <v/>
      </c>
      <c r="R93" s="95">
        <f>データ入力!T152</f>
        <v>0</v>
      </c>
      <c r="S93" s="95">
        <f>データ入力!U152</f>
        <v>0</v>
      </c>
      <c r="T93" s="93" t="str">
        <f>データ入力!V152</f>
        <v/>
      </c>
      <c r="U93" s="93" t="str">
        <f>データ入力!W152</f>
        <v/>
      </c>
      <c r="V93" s="93" t="str">
        <f>データ入力!X152</f>
        <v/>
      </c>
      <c r="W93" s="93" t="str">
        <f>データ入力!Y152</f>
        <v/>
      </c>
      <c r="X93" s="93" t="str">
        <f>データ入力!Z152</f>
        <v/>
      </c>
      <c r="Y93" s="95" t="str">
        <f>データ入力!AA152</f>
        <v/>
      </c>
      <c r="Z93" s="95" t="str">
        <f>データ入力!AB152</f>
        <v/>
      </c>
      <c r="AA93" s="95" t="str">
        <f>データ入力!AC152</f>
        <v/>
      </c>
      <c r="AB93" s="94" t="str">
        <f>データ入力!AL152</f>
        <v/>
      </c>
      <c r="AC93" s="94" t="str">
        <f>データ入力!AM152</f>
        <v/>
      </c>
      <c r="AD93" s="94" t="str">
        <f>データ入力!AN152</f>
        <v/>
      </c>
      <c r="AE93" s="94" t="str">
        <f>データ入力!AO152</f>
        <v/>
      </c>
      <c r="AF93" s="241" t="str">
        <f>データ入力!AP152</f>
        <v/>
      </c>
      <c r="AG93" s="94" t="str">
        <f>データ入力!AQ152</f>
        <v/>
      </c>
      <c r="AH93" s="94" t="str">
        <f>データ入力!AR152</f>
        <v/>
      </c>
      <c r="AI93" s="94" t="str">
        <f>データ入力!AS152</f>
        <v/>
      </c>
      <c r="AJ93" s="94" t="str">
        <f>データ入力!AT152</f>
        <v/>
      </c>
      <c r="AK93" s="94" t="str">
        <f>データ入力!AU152</f>
        <v/>
      </c>
      <c r="AL93" s="94" t="str">
        <f>データ入力!AV152</f>
        <v/>
      </c>
    </row>
    <row r="94" spans="1:38" ht="26.25" customHeight="1">
      <c r="A94" s="90" t="str">
        <f>データ入力!AI153</f>
        <v/>
      </c>
      <c r="B94" s="180" t="str">
        <f>データ入力!AJ153</f>
        <v/>
      </c>
      <c r="C94" s="93" t="str">
        <f>データ入力!AK153</f>
        <v/>
      </c>
      <c r="D94" s="95">
        <f>データ入力!E153</f>
        <v>0</v>
      </c>
      <c r="E94" s="95" t="str">
        <f>データ入力!G153</f>
        <v/>
      </c>
      <c r="F94" s="95">
        <f>データ入力!H153</f>
        <v>0</v>
      </c>
      <c r="G94" s="95">
        <f>データ入力!I153</f>
        <v>0</v>
      </c>
      <c r="H94" s="95">
        <f>データ入力!J153</f>
        <v>0</v>
      </c>
      <c r="I94" s="95">
        <f>データ入力!K153</f>
        <v>0</v>
      </c>
      <c r="J94" s="95">
        <f>データ入力!L153</f>
        <v>0</v>
      </c>
      <c r="K94" s="95">
        <f>データ入力!M153</f>
        <v>0</v>
      </c>
      <c r="L94" s="95">
        <f>データ入力!N153</f>
        <v>0</v>
      </c>
      <c r="M94" s="95">
        <f>データ入力!O153</f>
        <v>0</v>
      </c>
      <c r="N94" s="95">
        <f>データ入力!P153</f>
        <v>0</v>
      </c>
      <c r="O94" s="95">
        <f>データ入力!Q153</f>
        <v>0</v>
      </c>
      <c r="P94" s="95">
        <f>データ入力!R153</f>
        <v>0</v>
      </c>
      <c r="Q94" s="95" t="str">
        <f>データ入力!S153</f>
        <v/>
      </c>
      <c r="R94" s="95">
        <f>データ入力!T153</f>
        <v>0</v>
      </c>
      <c r="S94" s="95">
        <f>データ入力!U153</f>
        <v>0</v>
      </c>
      <c r="T94" s="93" t="str">
        <f>データ入力!V153</f>
        <v/>
      </c>
      <c r="U94" s="93" t="str">
        <f>データ入力!W153</f>
        <v/>
      </c>
      <c r="V94" s="93" t="str">
        <f>データ入力!X153</f>
        <v/>
      </c>
      <c r="W94" s="93" t="str">
        <f>データ入力!Y153</f>
        <v/>
      </c>
      <c r="X94" s="93" t="str">
        <f>データ入力!Z153</f>
        <v/>
      </c>
      <c r="Y94" s="95" t="str">
        <f>データ入力!AA153</f>
        <v/>
      </c>
      <c r="Z94" s="95" t="str">
        <f>データ入力!AB153</f>
        <v/>
      </c>
      <c r="AA94" s="95" t="str">
        <f>データ入力!AC153</f>
        <v/>
      </c>
      <c r="AB94" s="94" t="str">
        <f>データ入力!AL153</f>
        <v/>
      </c>
      <c r="AC94" s="94" t="str">
        <f>データ入力!AM153</f>
        <v/>
      </c>
      <c r="AD94" s="94" t="str">
        <f>データ入力!AN153</f>
        <v/>
      </c>
      <c r="AE94" s="94" t="str">
        <f>データ入力!AO153</f>
        <v/>
      </c>
      <c r="AF94" s="241" t="str">
        <f>データ入力!AP153</f>
        <v/>
      </c>
      <c r="AG94" s="94" t="str">
        <f>データ入力!AQ153</f>
        <v/>
      </c>
      <c r="AH94" s="94" t="str">
        <f>データ入力!AR153</f>
        <v/>
      </c>
      <c r="AI94" s="94" t="str">
        <f>データ入力!AS153</f>
        <v/>
      </c>
      <c r="AJ94" s="94" t="str">
        <f>データ入力!AT153</f>
        <v/>
      </c>
      <c r="AK94" s="94" t="str">
        <f>データ入力!AU153</f>
        <v/>
      </c>
      <c r="AL94" s="94" t="str">
        <f>データ入力!AV153</f>
        <v/>
      </c>
    </row>
    <row r="95" spans="1:38" ht="26.25" customHeight="1">
      <c r="A95" s="90" t="str">
        <f>データ入力!AI154</f>
        <v/>
      </c>
      <c r="B95" s="180" t="str">
        <f>データ入力!AJ154</f>
        <v/>
      </c>
      <c r="C95" s="93" t="str">
        <f>データ入力!AK154</f>
        <v/>
      </c>
      <c r="D95" s="95">
        <f>データ入力!E154</f>
        <v>0</v>
      </c>
      <c r="E95" s="95" t="str">
        <f>データ入力!G154</f>
        <v/>
      </c>
      <c r="F95" s="95">
        <f>データ入力!H154</f>
        <v>0</v>
      </c>
      <c r="G95" s="95">
        <f>データ入力!I154</f>
        <v>0</v>
      </c>
      <c r="H95" s="95">
        <f>データ入力!J154</f>
        <v>0</v>
      </c>
      <c r="I95" s="95">
        <f>データ入力!K154</f>
        <v>0</v>
      </c>
      <c r="J95" s="95">
        <f>データ入力!L154</f>
        <v>0</v>
      </c>
      <c r="K95" s="95">
        <f>データ入力!M154</f>
        <v>0</v>
      </c>
      <c r="L95" s="95">
        <f>データ入力!N154</f>
        <v>0</v>
      </c>
      <c r="M95" s="95">
        <f>データ入力!O154</f>
        <v>0</v>
      </c>
      <c r="N95" s="95">
        <f>データ入力!P154</f>
        <v>0</v>
      </c>
      <c r="O95" s="95">
        <f>データ入力!Q154</f>
        <v>0</v>
      </c>
      <c r="P95" s="95">
        <f>データ入力!R154</f>
        <v>0</v>
      </c>
      <c r="Q95" s="95" t="str">
        <f>データ入力!S154</f>
        <v/>
      </c>
      <c r="R95" s="95">
        <f>データ入力!T154</f>
        <v>0</v>
      </c>
      <c r="S95" s="95">
        <f>データ入力!U154</f>
        <v>0</v>
      </c>
      <c r="T95" s="93" t="str">
        <f>データ入力!V154</f>
        <v/>
      </c>
      <c r="U95" s="93" t="str">
        <f>データ入力!W154</f>
        <v/>
      </c>
      <c r="V95" s="93" t="str">
        <f>データ入力!X154</f>
        <v/>
      </c>
      <c r="W95" s="93" t="str">
        <f>データ入力!Y154</f>
        <v/>
      </c>
      <c r="X95" s="93" t="str">
        <f>データ入力!Z154</f>
        <v/>
      </c>
      <c r="Y95" s="95" t="str">
        <f>データ入力!AA154</f>
        <v/>
      </c>
      <c r="Z95" s="95" t="str">
        <f>データ入力!AB154</f>
        <v/>
      </c>
      <c r="AA95" s="95" t="str">
        <f>データ入力!AC154</f>
        <v/>
      </c>
      <c r="AB95" s="94" t="str">
        <f>データ入力!AL154</f>
        <v/>
      </c>
      <c r="AC95" s="94" t="str">
        <f>データ入力!AM154</f>
        <v/>
      </c>
      <c r="AD95" s="94" t="str">
        <f>データ入力!AN154</f>
        <v/>
      </c>
      <c r="AE95" s="94" t="str">
        <f>データ入力!AO154</f>
        <v/>
      </c>
      <c r="AF95" s="241" t="str">
        <f>データ入力!AP154</f>
        <v/>
      </c>
      <c r="AG95" s="94" t="str">
        <f>データ入力!AQ154</f>
        <v/>
      </c>
      <c r="AH95" s="94" t="str">
        <f>データ入力!AR154</f>
        <v/>
      </c>
      <c r="AI95" s="94" t="str">
        <f>データ入力!AS154</f>
        <v/>
      </c>
      <c r="AJ95" s="94" t="str">
        <f>データ入力!AT154</f>
        <v/>
      </c>
      <c r="AK95" s="94" t="str">
        <f>データ入力!AU154</f>
        <v/>
      </c>
      <c r="AL95" s="94" t="str">
        <f>データ入力!AV154</f>
        <v/>
      </c>
    </row>
    <row r="96" spans="1:38" ht="26.25" customHeight="1">
      <c r="A96" s="90" t="str">
        <f>データ入力!AI155</f>
        <v/>
      </c>
      <c r="B96" s="180" t="str">
        <f>データ入力!AJ155</f>
        <v/>
      </c>
      <c r="C96" s="93" t="str">
        <f>データ入力!AK155</f>
        <v/>
      </c>
      <c r="D96" s="95">
        <f>データ入力!E155</f>
        <v>0</v>
      </c>
      <c r="E96" s="95" t="str">
        <f>データ入力!G155</f>
        <v/>
      </c>
      <c r="F96" s="95">
        <f>データ入力!H155</f>
        <v>0</v>
      </c>
      <c r="G96" s="95">
        <f>データ入力!I155</f>
        <v>0</v>
      </c>
      <c r="H96" s="95">
        <f>データ入力!J155</f>
        <v>0</v>
      </c>
      <c r="I96" s="95">
        <f>データ入力!K155</f>
        <v>0</v>
      </c>
      <c r="J96" s="95">
        <f>データ入力!L155</f>
        <v>0</v>
      </c>
      <c r="K96" s="95">
        <f>データ入力!M155</f>
        <v>0</v>
      </c>
      <c r="L96" s="95">
        <f>データ入力!N155</f>
        <v>0</v>
      </c>
      <c r="M96" s="95">
        <f>データ入力!O155</f>
        <v>0</v>
      </c>
      <c r="N96" s="95">
        <f>データ入力!P155</f>
        <v>0</v>
      </c>
      <c r="O96" s="95">
        <f>データ入力!Q155</f>
        <v>0</v>
      </c>
      <c r="P96" s="95">
        <f>データ入力!R155</f>
        <v>0</v>
      </c>
      <c r="Q96" s="95" t="str">
        <f>データ入力!S155</f>
        <v/>
      </c>
      <c r="R96" s="95">
        <f>データ入力!T155</f>
        <v>0</v>
      </c>
      <c r="S96" s="95">
        <f>データ入力!U155</f>
        <v>0</v>
      </c>
      <c r="T96" s="93" t="str">
        <f>データ入力!V155</f>
        <v/>
      </c>
      <c r="U96" s="93" t="str">
        <f>データ入力!W155</f>
        <v/>
      </c>
      <c r="V96" s="93" t="str">
        <f>データ入力!X155</f>
        <v/>
      </c>
      <c r="W96" s="93" t="str">
        <f>データ入力!Y155</f>
        <v/>
      </c>
      <c r="X96" s="93" t="str">
        <f>データ入力!Z155</f>
        <v/>
      </c>
      <c r="Y96" s="95" t="str">
        <f>データ入力!AA155</f>
        <v/>
      </c>
      <c r="Z96" s="95" t="str">
        <f>データ入力!AB155</f>
        <v/>
      </c>
      <c r="AA96" s="95" t="str">
        <f>データ入力!AC155</f>
        <v/>
      </c>
      <c r="AB96" s="94" t="str">
        <f>データ入力!AL155</f>
        <v/>
      </c>
      <c r="AC96" s="94" t="str">
        <f>データ入力!AM155</f>
        <v/>
      </c>
      <c r="AD96" s="94" t="str">
        <f>データ入力!AN155</f>
        <v/>
      </c>
      <c r="AE96" s="94" t="str">
        <f>データ入力!AO155</f>
        <v/>
      </c>
      <c r="AF96" s="241" t="str">
        <f>データ入力!AP155</f>
        <v/>
      </c>
      <c r="AG96" s="94" t="str">
        <f>データ入力!AQ155</f>
        <v/>
      </c>
      <c r="AH96" s="94" t="str">
        <f>データ入力!AR155</f>
        <v/>
      </c>
      <c r="AI96" s="94" t="str">
        <f>データ入力!AS155</f>
        <v/>
      </c>
      <c r="AJ96" s="94" t="str">
        <f>データ入力!AT155</f>
        <v/>
      </c>
      <c r="AK96" s="94" t="str">
        <f>データ入力!AU155</f>
        <v/>
      </c>
      <c r="AL96" s="94" t="str">
        <f>データ入力!AV155</f>
        <v/>
      </c>
    </row>
    <row r="97" spans="1:38" ht="26.25" customHeight="1">
      <c r="A97" s="90" t="str">
        <f>データ入力!AI156</f>
        <v/>
      </c>
      <c r="B97" s="180" t="str">
        <f>データ入力!AJ156</f>
        <v/>
      </c>
      <c r="C97" s="93" t="str">
        <f>データ入力!AK156</f>
        <v/>
      </c>
      <c r="D97" s="95">
        <f>データ入力!E156</f>
        <v>0</v>
      </c>
      <c r="E97" s="95" t="str">
        <f>データ入力!G156</f>
        <v/>
      </c>
      <c r="F97" s="95">
        <f>データ入力!H156</f>
        <v>0</v>
      </c>
      <c r="G97" s="95">
        <f>データ入力!I156</f>
        <v>0</v>
      </c>
      <c r="H97" s="95">
        <f>データ入力!J156</f>
        <v>0</v>
      </c>
      <c r="I97" s="95">
        <f>データ入力!K156</f>
        <v>0</v>
      </c>
      <c r="J97" s="95">
        <f>データ入力!L156</f>
        <v>0</v>
      </c>
      <c r="K97" s="95">
        <f>データ入力!M156</f>
        <v>0</v>
      </c>
      <c r="L97" s="95">
        <f>データ入力!N156</f>
        <v>0</v>
      </c>
      <c r="M97" s="95">
        <f>データ入力!O156</f>
        <v>0</v>
      </c>
      <c r="N97" s="95">
        <f>データ入力!P156</f>
        <v>0</v>
      </c>
      <c r="O97" s="95">
        <f>データ入力!Q156</f>
        <v>0</v>
      </c>
      <c r="P97" s="95">
        <f>データ入力!R156</f>
        <v>0</v>
      </c>
      <c r="Q97" s="95" t="str">
        <f>データ入力!S156</f>
        <v/>
      </c>
      <c r="R97" s="95">
        <f>データ入力!T156</f>
        <v>0</v>
      </c>
      <c r="S97" s="95">
        <f>データ入力!U156</f>
        <v>0</v>
      </c>
      <c r="T97" s="93" t="str">
        <f>データ入力!V156</f>
        <v/>
      </c>
      <c r="U97" s="93" t="str">
        <f>データ入力!W156</f>
        <v/>
      </c>
      <c r="V97" s="93" t="str">
        <f>データ入力!X156</f>
        <v/>
      </c>
      <c r="W97" s="93" t="str">
        <f>データ入力!Y156</f>
        <v/>
      </c>
      <c r="X97" s="93" t="str">
        <f>データ入力!Z156</f>
        <v/>
      </c>
      <c r="Y97" s="95" t="str">
        <f>データ入力!AA156</f>
        <v/>
      </c>
      <c r="Z97" s="95" t="str">
        <f>データ入力!AB156</f>
        <v/>
      </c>
      <c r="AA97" s="95" t="str">
        <f>データ入力!AC156</f>
        <v/>
      </c>
      <c r="AB97" s="94" t="str">
        <f>データ入力!AL156</f>
        <v/>
      </c>
      <c r="AC97" s="94" t="str">
        <f>データ入力!AM156</f>
        <v/>
      </c>
      <c r="AD97" s="94" t="str">
        <f>データ入力!AN156</f>
        <v/>
      </c>
      <c r="AE97" s="94" t="str">
        <f>データ入力!AO156</f>
        <v/>
      </c>
      <c r="AF97" s="241" t="str">
        <f>データ入力!AP156</f>
        <v/>
      </c>
      <c r="AG97" s="94" t="str">
        <f>データ入力!AQ156</f>
        <v/>
      </c>
      <c r="AH97" s="94" t="str">
        <f>データ入力!AR156</f>
        <v/>
      </c>
      <c r="AI97" s="94" t="str">
        <f>データ入力!AS156</f>
        <v/>
      </c>
      <c r="AJ97" s="94" t="str">
        <f>データ入力!AT156</f>
        <v/>
      </c>
      <c r="AK97" s="94" t="str">
        <f>データ入力!AU156</f>
        <v/>
      </c>
      <c r="AL97" s="94" t="str">
        <f>データ入力!AV156</f>
        <v/>
      </c>
    </row>
    <row r="98" spans="1:38" ht="26.25" customHeight="1">
      <c r="A98" s="90" t="str">
        <f>データ入力!AI157</f>
        <v/>
      </c>
      <c r="B98" s="180" t="str">
        <f>データ入力!AJ157</f>
        <v/>
      </c>
      <c r="C98" s="93" t="str">
        <f>データ入力!AK157</f>
        <v/>
      </c>
      <c r="D98" s="95">
        <f>データ入力!E157</f>
        <v>0</v>
      </c>
      <c r="E98" s="95" t="str">
        <f>データ入力!G157</f>
        <v/>
      </c>
      <c r="F98" s="95">
        <f>データ入力!H157</f>
        <v>0</v>
      </c>
      <c r="G98" s="95">
        <f>データ入力!I157</f>
        <v>0</v>
      </c>
      <c r="H98" s="95">
        <f>データ入力!J157</f>
        <v>0</v>
      </c>
      <c r="I98" s="95">
        <f>データ入力!K157</f>
        <v>0</v>
      </c>
      <c r="J98" s="95">
        <f>データ入力!L157</f>
        <v>0</v>
      </c>
      <c r="K98" s="95">
        <f>データ入力!M157</f>
        <v>0</v>
      </c>
      <c r="L98" s="95">
        <f>データ入力!N157</f>
        <v>0</v>
      </c>
      <c r="M98" s="95">
        <f>データ入力!O157</f>
        <v>0</v>
      </c>
      <c r="N98" s="95">
        <f>データ入力!P157</f>
        <v>0</v>
      </c>
      <c r="O98" s="95">
        <f>データ入力!Q157</f>
        <v>0</v>
      </c>
      <c r="P98" s="95">
        <f>データ入力!R157</f>
        <v>0</v>
      </c>
      <c r="Q98" s="95" t="str">
        <f>データ入力!S157</f>
        <v/>
      </c>
      <c r="R98" s="95">
        <f>データ入力!T157</f>
        <v>0</v>
      </c>
      <c r="S98" s="95">
        <f>データ入力!U157</f>
        <v>0</v>
      </c>
      <c r="T98" s="93" t="str">
        <f>データ入力!V157</f>
        <v/>
      </c>
      <c r="U98" s="93" t="str">
        <f>データ入力!W157</f>
        <v/>
      </c>
      <c r="V98" s="93" t="str">
        <f>データ入力!X157</f>
        <v/>
      </c>
      <c r="W98" s="93" t="str">
        <f>データ入力!Y157</f>
        <v/>
      </c>
      <c r="X98" s="93" t="str">
        <f>データ入力!Z157</f>
        <v/>
      </c>
      <c r="Y98" s="95" t="str">
        <f>データ入力!AA157</f>
        <v/>
      </c>
      <c r="Z98" s="95" t="str">
        <f>データ入力!AB157</f>
        <v/>
      </c>
      <c r="AA98" s="95" t="str">
        <f>データ入力!AC157</f>
        <v/>
      </c>
      <c r="AB98" s="94" t="str">
        <f>データ入力!AL157</f>
        <v/>
      </c>
      <c r="AC98" s="94" t="str">
        <f>データ入力!AM157</f>
        <v/>
      </c>
      <c r="AD98" s="94" t="str">
        <f>データ入力!AN157</f>
        <v/>
      </c>
      <c r="AE98" s="94" t="str">
        <f>データ入力!AO157</f>
        <v/>
      </c>
      <c r="AF98" s="241" t="str">
        <f>データ入力!AP157</f>
        <v/>
      </c>
      <c r="AG98" s="94" t="str">
        <f>データ入力!AQ157</f>
        <v/>
      </c>
      <c r="AH98" s="94" t="str">
        <f>データ入力!AR157</f>
        <v/>
      </c>
      <c r="AI98" s="94" t="str">
        <f>データ入力!AS157</f>
        <v/>
      </c>
      <c r="AJ98" s="94" t="str">
        <f>データ入力!AT157</f>
        <v/>
      </c>
      <c r="AK98" s="94" t="str">
        <f>データ入力!AU157</f>
        <v/>
      </c>
      <c r="AL98" s="94" t="str">
        <f>データ入力!AV157</f>
        <v/>
      </c>
    </row>
    <row r="99" spans="1:38" ht="26.25" customHeight="1">
      <c r="A99" s="90" t="str">
        <f>データ入力!AI158</f>
        <v/>
      </c>
      <c r="B99" s="180" t="str">
        <f>データ入力!AJ158</f>
        <v/>
      </c>
      <c r="C99" s="93" t="str">
        <f>データ入力!AK158</f>
        <v/>
      </c>
      <c r="D99" s="95">
        <f>データ入力!E158</f>
        <v>0</v>
      </c>
      <c r="E99" s="95" t="str">
        <f>データ入力!G158</f>
        <v/>
      </c>
      <c r="F99" s="95">
        <f>データ入力!H158</f>
        <v>0</v>
      </c>
      <c r="G99" s="95">
        <f>データ入力!I158</f>
        <v>0</v>
      </c>
      <c r="H99" s="95">
        <f>データ入力!J158</f>
        <v>0</v>
      </c>
      <c r="I99" s="95">
        <f>データ入力!K158</f>
        <v>0</v>
      </c>
      <c r="J99" s="95">
        <f>データ入力!L158</f>
        <v>0</v>
      </c>
      <c r="K99" s="95">
        <f>データ入力!M158</f>
        <v>0</v>
      </c>
      <c r="L99" s="95">
        <f>データ入力!N158</f>
        <v>0</v>
      </c>
      <c r="M99" s="95">
        <f>データ入力!O158</f>
        <v>0</v>
      </c>
      <c r="N99" s="95">
        <f>データ入力!P158</f>
        <v>0</v>
      </c>
      <c r="O99" s="95">
        <f>データ入力!Q158</f>
        <v>0</v>
      </c>
      <c r="P99" s="95">
        <f>データ入力!R158</f>
        <v>0</v>
      </c>
      <c r="Q99" s="95" t="str">
        <f>データ入力!S158</f>
        <v/>
      </c>
      <c r="R99" s="95">
        <f>データ入力!T158</f>
        <v>0</v>
      </c>
      <c r="S99" s="95">
        <f>データ入力!U158</f>
        <v>0</v>
      </c>
      <c r="T99" s="93" t="str">
        <f>データ入力!V158</f>
        <v/>
      </c>
      <c r="U99" s="93" t="str">
        <f>データ入力!W158</f>
        <v/>
      </c>
      <c r="V99" s="93" t="str">
        <f>データ入力!X158</f>
        <v/>
      </c>
      <c r="W99" s="93" t="str">
        <f>データ入力!Y158</f>
        <v/>
      </c>
      <c r="X99" s="93" t="str">
        <f>データ入力!Z158</f>
        <v/>
      </c>
      <c r="Y99" s="95" t="str">
        <f>データ入力!AA158</f>
        <v/>
      </c>
      <c r="Z99" s="95" t="str">
        <f>データ入力!AB158</f>
        <v/>
      </c>
      <c r="AA99" s="95" t="str">
        <f>データ入力!AC158</f>
        <v/>
      </c>
      <c r="AB99" s="94" t="str">
        <f>データ入力!AL158</f>
        <v/>
      </c>
      <c r="AC99" s="94" t="str">
        <f>データ入力!AM158</f>
        <v/>
      </c>
      <c r="AD99" s="94" t="str">
        <f>データ入力!AN158</f>
        <v/>
      </c>
      <c r="AE99" s="94" t="str">
        <f>データ入力!AO158</f>
        <v/>
      </c>
      <c r="AF99" s="241" t="str">
        <f>データ入力!AP158</f>
        <v/>
      </c>
      <c r="AG99" s="94" t="str">
        <f>データ入力!AQ158</f>
        <v/>
      </c>
      <c r="AH99" s="94" t="str">
        <f>データ入力!AR158</f>
        <v/>
      </c>
      <c r="AI99" s="94" t="str">
        <f>データ入力!AS158</f>
        <v/>
      </c>
      <c r="AJ99" s="94" t="str">
        <f>データ入力!AT158</f>
        <v/>
      </c>
      <c r="AK99" s="94" t="str">
        <f>データ入力!AU158</f>
        <v/>
      </c>
      <c r="AL99" s="94" t="str">
        <f>データ入力!AV158</f>
        <v/>
      </c>
    </row>
    <row r="100" spans="1:38" ht="26.25" customHeight="1">
      <c r="A100" s="90" t="str">
        <f>データ入力!AI159</f>
        <v/>
      </c>
      <c r="B100" s="180" t="str">
        <f>データ入力!AJ159</f>
        <v/>
      </c>
      <c r="C100" s="93" t="str">
        <f>データ入力!AK159</f>
        <v/>
      </c>
      <c r="D100" s="95">
        <f>データ入力!E159</f>
        <v>0</v>
      </c>
      <c r="E100" s="95" t="str">
        <f>データ入力!G159</f>
        <v/>
      </c>
      <c r="F100" s="95">
        <f>データ入力!H159</f>
        <v>0</v>
      </c>
      <c r="G100" s="95">
        <f>データ入力!I159</f>
        <v>0</v>
      </c>
      <c r="H100" s="95">
        <f>データ入力!J159</f>
        <v>0</v>
      </c>
      <c r="I100" s="95">
        <f>データ入力!K159</f>
        <v>0</v>
      </c>
      <c r="J100" s="95">
        <f>データ入力!L159</f>
        <v>0</v>
      </c>
      <c r="K100" s="95">
        <f>データ入力!M159</f>
        <v>0</v>
      </c>
      <c r="L100" s="95">
        <f>データ入力!N159</f>
        <v>0</v>
      </c>
      <c r="M100" s="95">
        <f>データ入力!O159</f>
        <v>0</v>
      </c>
      <c r="N100" s="95">
        <f>データ入力!P159</f>
        <v>0</v>
      </c>
      <c r="O100" s="95">
        <f>データ入力!Q159</f>
        <v>0</v>
      </c>
      <c r="P100" s="95">
        <f>データ入力!R159</f>
        <v>0</v>
      </c>
      <c r="Q100" s="95" t="str">
        <f>データ入力!S159</f>
        <v/>
      </c>
      <c r="R100" s="95">
        <f>データ入力!T159</f>
        <v>0</v>
      </c>
      <c r="S100" s="95">
        <f>データ入力!U159</f>
        <v>0</v>
      </c>
      <c r="T100" s="93" t="str">
        <f>データ入力!V159</f>
        <v/>
      </c>
      <c r="U100" s="93" t="str">
        <f>データ入力!W159</f>
        <v/>
      </c>
      <c r="V100" s="93" t="str">
        <f>データ入力!X159</f>
        <v/>
      </c>
      <c r="W100" s="93" t="str">
        <f>データ入力!Y159</f>
        <v/>
      </c>
      <c r="X100" s="93" t="str">
        <f>データ入力!Z159</f>
        <v/>
      </c>
      <c r="Y100" s="95" t="str">
        <f>データ入力!AA159</f>
        <v/>
      </c>
      <c r="Z100" s="95" t="str">
        <f>データ入力!AB159</f>
        <v/>
      </c>
      <c r="AA100" s="95" t="str">
        <f>データ入力!AC159</f>
        <v/>
      </c>
      <c r="AB100" s="94" t="str">
        <f>データ入力!AL159</f>
        <v/>
      </c>
      <c r="AC100" s="94" t="str">
        <f>データ入力!AM159</f>
        <v/>
      </c>
      <c r="AD100" s="94" t="str">
        <f>データ入力!AN159</f>
        <v/>
      </c>
      <c r="AE100" s="94" t="str">
        <f>データ入力!AO159</f>
        <v/>
      </c>
      <c r="AF100" s="241" t="str">
        <f>データ入力!AP159</f>
        <v/>
      </c>
      <c r="AG100" s="94" t="str">
        <f>データ入力!AQ159</f>
        <v/>
      </c>
      <c r="AH100" s="94" t="str">
        <f>データ入力!AR159</f>
        <v/>
      </c>
      <c r="AI100" s="94" t="str">
        <f>データ入力!AS159</f>
        <v/>
      </c>
      <c r="AJ100" s="94" t="str">
        <f>データ入力!AT159</f>
        <v/>
      </c>
      <c r="AK100" s="94" t="str">
        <f>データ入力!AU159</f>
        <v/>
      </c>
      <c r="AL100" s="94" t="str">
        <f>データ入力!AV159</f>
        <v/>
      </c>
    </row>
    <row r="101" spans="1:38" ht="26.25" customHeight="1">
      <c r="A101" s="90" t="str">
        <f>データ入力!AI160</f>
        <v/>
      </c>
      <c r="B101" s="180" t="str">
        <f>データ入力!AJ160</f>
        <v/>
      </c>
      <c r="C101" s="93" t="str">
        <f>データ入力!AK160</f>
        <v/>
      </c>
      <c r="D101" s="95">
        <f>データ入力!E160</f>
        <v>0</v>
      </c>
      <c r="E101" s="95" t="str">
        <f>データ入力!G160</f>
        <v/>
      </c>
      <c r="F101" s="95">
        <f>データ入力!H160</f>
        <v>0</v>
      </c>
      <c r="G101" s="95">
        <f>データ入力!I160</f>
        <v>0</v>
      </c>
      <c r="H101" s="95">
        <f>データ入力!J160</f>
        <v>0</v>
      </c>
      <c r="I101" s="95">
        <f>データ入力!K160</f>
        <v>0</v>
      </c>
      <c r="J101" s="95">
        <f>データ入力!L160</f>
        <v>0</v>
      </c>
      <c r="K101" s="95">
        <f>データ入力!M160</f>
        <v>0</v>
      </c>
      <c r="L101" s="95">
        <f>データ入力!N160</f>
        <v>0</v>
      </c>
      <c r="M101" s="95">
        <f>データ入力!O160</f>
        <v>0</v>
      </c>
      <c r="N101" s="95">
        <f>データ入力!P160</f>
        <v>0</v>
      </c>
      <c r="O101" s="95">
        <f>データ入力!Q160</f>
        <v>0</v>
      </c>
      <c r="P101" s="95">
        <f>データ入力!R160</f>
        <v>0</v>
      </c>
      <c r="Q101" s="95" t="str">
        <f>データ入力!S160</f>
        <v/>
      </c>
      <c r="R101" s="95">
        <f>データ入力!T160</f>
        <v>0</v>
      </c>
      <c r="S101" s="95">
        <f>データ入力!U160</f>
        <v>0</v>
      </c>
      <c r="T101" s="93" t="str">
        <f>データ入力!V160</f>
        <v/>
      </c>
      <c r="U101" s="93" t="str">
        <f>データ入力!W160</f>
        <v/>
      </c>
      <c r="V101" s="93" t="str">
        <f>データ入力!X160</f>
        <v/>
      </c>
      <c r="W101" s="93" t="str">
        <f>データ入力!Y160</f>
        <v/>
      </c>
      <c r="X101" s="93" t="str">
        <f>データ入力!Z160</f>
        <v/>
      </c>
      <c r="Y101" s="95" t="str">
        <f>データ入力!AA160</f>
        <v/>
      </c>
      <c r="Z101" s="95" t="str">
        <f>データ入力!AB160</f>
        <v/>
      </c>
      <c r="AA101" s="95" t="str">
        <f>データ入力!AC160</f>
        <v/>
      </c>
      <c r="AB101" s="94" t="str">
        <f>データ入力!AL160</f>
        <v/>
      </c>
      <c r="AC101" s="94" t="str">
        <f>データ入力!AM160</f>
        <v/>
      </c>
      <c r="AD101" s="94" t="str">
        <f>データ入力!AN160</f>
        <v/>
      </c>
      <c r="AE101" s="94" t="str">
        <f>データ入力!AO160</f>
        <v/>
      </c>
      <c r="AF101" s="241" t="str">
        <f>データ入力!AP160</f>
        <v/>
      </c>
      <c r="AG101" s="94" t="str">
        <f>データ入力!AQ160</f>
        <v/>
      </c>
      <c r="AH101" s="94" t="str">
        <f>データ入力!AR160</f>
        <v/>
      </c>
      <c r="AI101" s="94" t="str">
        <f>データ入力!AS160</f>
        <v/>
      </c>
      <c r="AJ101" s="94" t="str">
        <f>データ入力!AT160</f>
        <v/>
      </c>
      <c r="AK101" s="94" t="str">
        <f>データ入力!AU160</f>
        <v/>
      </c>
      <c r="AL101" s="94" t="str">
        <f>データ入力!AV160</f>
        <v/>
      </c>
    </row>
    <row r="102" spans="1:38" ht="26.25" customHeight="1">
      <c r="A102" s="90" t="str">
        <f>データ入力!AI161</f>
        <v/>
      </c>
      <c r="B102" s="180" t="str">
        <f>データ入力!AJ161</f>
        <v/>
      </c>
      <c r="C102" s="93" t="str">
        <f>データ入力!AK161</f>
        <v/>
      </c>
      <c r="D102" s="95">
        <f>データ入力!E161</f>
        <v>0</v>
      </c>
      <c r="E102" s="95" t="str">
        <f>データ入力!G161</f>
        <v/>
      </c>
      <c r="F102" s="95">
        <f>データ入力!H161</f>
        <v>0</v>
      </c>
      <c r="G102" s="95">
        <f>データ入力!I161</f>
        <v>0</v>
      </c>
      <c r="H102" s="95">
        <f>データ入力!J161</f>
        <v>0</v>
      </c>
      <c r="I102" s="95">
        <f>データ入力!K161</f>
        <v>0</v>
      </c>
      <c r="J102" s="95">
        <f>データ入力!L161</f>
        <v>0</v>
      </c>
      <c r="K102" s="95">
        <f>データ入力!M161</f>
        <v>0</v>
      </c>
      <c r="L102" s="95">
        <f>データ入力!N161</f>
        <v>0</v>
      </c>
      <c r="M102" s="95">
        <f>データ入力!O161</f>
        <v>0</v>
      </c>
      <c r="N102" s="95">
        <f>データ入力!P161</f>
        <v>0</v>
      </c>
      <c r="O102" s="95">
        <f>データ入力!Q161</f>
        <v>0</v>
      </c>
      <c r="P102" s="95">
        <f>データ入力!R161</f>
        <v>0</v>
      </c>
      <c r="Q102" s="95" t="str">
        <f>データ入力!S161</f>
        <v/>
      </c>
      <c r="R102" s="95">
        <f>データ入力!T161</f>
        <v>0</v>
      </c>
      <c r="S102" s="95">
        <f>データ入力!U161</f>
        <v>0</v>
      </c>
      <c r="T102" s="93" t="str">
        <f>データ入力!V161</f>
        <v/>
      </c>
      <c r="U102" s="93" t="str">
        <f>データ入力!W161</f>
        <v/>
      </c>
      <c r="V102" s="93" t="str">
        <f>データ入力!X161</f>
        <v/>
      </c>
      <c r="W102" s="93" t="str">
        <f>データ入力!Y161</f>
        <v/>
      </c>
      <c r="X102" s="93" t="str">
        <f>データ入力!Z161</f>
        <v/>
      </c>
      <c r="Y102" s="95" t="str">
        <f>データ入力!AA161</f>
        <v/>
      </c>
      <c r="Z102" s="95" t="str">
        <f>データ入力!AB161</f>
        <v/>
      </c>
      <c r="AA102" s="95" t="str">
        <f>データ入力!AC161</f>
        <v/>
      </c>
      <c r="AB102" s="94" t="str">
        <f>データ入力!AL161</f>
        <v/>
      </c>
      <c r="AC102" s="94" t="str">
        <f>データ入力!AM161</f>
        <v/>
      </c>
      <c r="AD102" s="94" t="str">
        <f>データ入力!AN161</f>
        <v/>
      </c>
      <c r="AE102" s="94" t="str">
        <f>データ入力!AO161</f>
        <v/>
      </c>
      <c r="AF102" s="241" t="str">
        <f>データ入力!AP161</f>
        <v/>
      </c>
      <c r="AG102" s="94" t="str">
        <f>データ入力!AQ161</f>
        <v/>
      </c>
      <c r="AH102" s="94" t="str">
        <f>データ入力!AR161</f>
        <v/>
      </c>
      <c r="AI102" s="94" t="str">
        <f>データ入力!AS161</f>
        <v/>
      </c>
      <c r="AJ102" s="94" t="str">
        <f>データ入力!AT161</f>
        <v/>
      </c>
      <c r="AK102" s="94" t="str">
        <f>データ入力!AU161</f>
        <v/>
      </c>
      <c r="AL102" s="94" t="str">
        <f>データ入力!AV161</f>
        <v/>
      </c>
    </row>
    <row r="103" spans="1:38" ht="26.25" customHeight="1">
      <c r="A103" s="90" t="str">
        <f>データ入力!AI162</f>
        <v/>
      </c>
      <c r="B103" s="180" t="str">
        <f>データ入力!AJ162</f>
        <v/>
      </c>
      <c r="C103" s="93" t="str">
        <f>データ入力!AK162</f>
        <v/>
      </c>
      <c r="D103" s="95">
        <f>データ入力!E162</f>
        <v>0</v>
      </c>
      <c r="E103" s="95" t="str">
        <f>データ入力!G162</f>
        <v/>
      </c>
      <c r="F103" s="95">
        <f>データ入力!H162</f>
        <v>0</v>
      </c>
      <c r="G103" s="95">
        <f>データ入力!I162</f>
        <v>0</v>
      </c>
      <c r="H103" s="95">
        <f>データ入力!J162</f>
        <v>0</v>
      </c>
      <c r="I103" s="95">
        <f>データ入力!K162</f>
        <v>0</v>
      </c>
      <c r="J103" s="95">
        <f>データ入力!L162</f>
        <v>0</v>
      </c>
      <c r="K103" s="95">
        <f>データ入力!M162</f>
        <v>0</v>
      </c>
      <c r="L103" s="95">
        <f>データ入力!N162</f>
        <v>0</v>
      </c>
      <c r="M103" s="95">
        <f>データ入力!O162</f>
        <v>0</v>
      </c>
      <c r="N103" s="95">
        <f>データ入力!P162</f>
        <v>0</v>
      </c>
      <c r="O103" s="95">
        <f>データ入力!Q162</f>
        <v>0</v>
      </c>
      <c r="P103" s="95">
        <f>データ入力!R162</f>
        <v>0</v>
      </c>
      <c r="Q103" s="95" t="str">
        <f>データ入力!S162</f>
        <v/>
      </c>
      <c r="R103" s="95">
        <f>データ入力!T162</f>
        <v>0</v>
      </c>
      <c r="S103" s="95">
        <f>データ入力!U162</f>
        <v>0</v>
      </c>
      <c r="T103" s="93" t="str">
        <f>データ入力!V162</f>
        <v/>
      </c>
      <c r="U103" s="93" t="str">
        <f>データ入力!W162</f>
        <v/>
      </c>
      <c r="V103" s="93" t="str">
        <f>データ入力!X162</f>
        <v/>
      </c>
      <c r="W103" s="93" t="str">
        <f>データ入力!Y162</f>
        <v/>
      </c>
      <c r="X103" s="93" t="str">
        <f>データ入力!Z162</f>
        <v/>
      </c>
      <c r="Y103" s="95" t="str">
        <f>データ入力!AA162</f>
        <v/>
      </c>
      <c r="Z103" s="95" t="str">
        <f>データ入力!AB162</f>
        <v/>
      </c>
      <c r="AA103" s="95" t="str">
        <f>データ入力!AC162</f>
        <v/>
      </c>
      <c r="AB103" s="94" t="str">
        <f>データ入力!AL162</f>
        <v/>
      </c>
      <c r="AC103" s="94" t="str">
        <f>データ入力!AM162</f>
        <v/>
      </c>
      <c r="AD103" s="94" t="str">
        <f>データ入力!AN162</f>
        <v/>
      </c>
      <c r="AE103" s="94" t="str">
        <f>データ入力!AO162</f>
        <v/>
      </c>
      <c r="AF103" s="241" t="str">
        <f>データ入力!AP162</f>
        <v/>
      </c>
      <c r="AG103" s="94" t="str">
        <f>データ入力!AQ162</f>
        <v/>
      </c>
      <c r="AH103" s="94" t="str">
        <f>データ入力!AR162</f>
        <v/>
      </c>
      <c r="AI103" s="94" t="str">
        <f>データ入力!AS162</f>
        <v/>
      </c>
      <c r="AJ103" s="94" t="str">
        <f>データ入力!AT162</f>
        <v/>
      </c>
      <c r="AK103" s="94" t="str">
        <f>データ入力!AU162</f>
        <v/>
      </c>
      <c r="AL103" s="94" t="str">
        <f>データ入力!AV162</f>
        <v/>
      </c>
    </row>
    <row r="104" spans="1:38" ht="26.25" customHeight="1">
      <c r="A104" s="90" t="str">
        <f>データ入力!AI163</f>
        <v/>
      </c>
      <c r="B104" s="180" t="str">
        <f>データ入力!AJ163</f>
        <v/>
      </c>
      <c r="C104" s="93" t="str">
        <f>データ入力!AK163</f>
        <v/>
      </c>
      <c r="D104" s="95">
        <f>データ入力!E163</f>
        <v>0</v>
      </c>
      <c r="E104" s="95" t="str">
        <f>データ入力!G163</f>
        <v/>
      </c>
      <c r="F104" s="95">
        <f>データ入力!H163</f>
        <v>0</v>
      </c>
      <c r="G104" s="95">
        <f>データ入力!I163</f>
        <v>0</v>
      </c>
      <c r="H104" s="95">
        <f>データ入力!J163</f>
        <v>0</v>
      </c>
      <c r="I104" s="95">
        <f>データ入力!K163</f>
        <v>0</v>
      </c>
      <c r="J104" s="95">
        <f>データ入力!L163</f>
        <v>0</v>
      </c>
      <c r="K104" s="95">
        <f>データ入力!M163</f>
        <v>0</v>
      </c>
      <c r="L104" s="95">
        <f>データ入力!N163</f>
        <v>0</v>
      </c>
      <c r="M104" s="95">
        <f>データ入力!O163</f>
        <v>0</v>
      </c>
      <c r="N104" s="95">
        <f>データ入力!P163</f>
        <v>0</v>
      </c>
      <c r="O104" s="95">
        <f>データ入力!Q163</f>
        <v>0</v>
      </c>
      <c r="P104" s="95">
        <f>データ入力!R163</f>
        <v>0</v>
      </c>
      <c r="Q104" s="95" t="str">
        <f>データ入力!S163</f>
        <v/>
      </c>
      <c r="R104" s="95">
        <f>データ入力!T163</f>
        <v>0</v>
      </c>
      <c r="S104" s="95">
        <f>データ入力!U163</f>
        <v>0</v>
      </c>
      <c r="T104" s="93" t="str">
        <f>データ入力!V163</f>
        <v/>
      </c>
      <c r="U104" s="93" t="str">
        <f>データ入力!W163</f>
        <v/>
      </c>
      <c r="V104" s="93" t="str">
        <f>データ入力!X163</f>
        <v/>
      </c>
      <c r="W104" s="93" t="str">
        <f>データ入力!Y163</f>
        <v/>
      </c>
      <c r="X104" s="93" t="str">
        <f>データ入力!Z163</f>
        <v/>
      </c>
      <c r="Y104" s="95" t="str">
        <f>データ入力!AA163</f>
        <v/>
      </c>
      <c r="Z104" s="95" t="str">
        <f>データ入力!AB163</f>
        <v/>
      </c>
      <c r="AA104" s="95" t="str">
        <f>データ入力!AC163</f>
        <v/>
      </c>
      <c r="AB104" s="94" t="str">
        <f>データ入力!AL163</f>
        <v/>
      </c>
      <c r="AC104" s="94" t="str">
        <f>データ入力!AM163</f>
        <v/>
      </c>
      <c r="AD104" s="94" t="str">
        <f>データ入力!AN163</f>
        <v/>
      </c>
      <c r="AE104" s="94" t="str">
        <f>データ入力!AO163</f>
        <v/>
      </c>
      <c r="AF104" s="241" t="str">
        <f>データ入力!AP163</f>
        <v/>
      </c>
      <c r="AG104" s="94" t="str">
        <f>データ入力!AQ163</f>
        <v/>
      </c>
      <c r="AH104" s="94" t="str">
        <f>データ入力!AR163</f>
        <v/>
      </c>
      <c r="AI104" s="94" t="str">
        <f>データ入力!AS163</f>
        <v/>
      </c>
      <c r="AJ104" s="94" t="str">
        <f>データ入力!AT163</f>
        <v/>
      </c>
      <c r="AK104" s="94" t="str">
        <f>データ入力!AU163</f>
        <v/>
      </c>
      <c r="AL104" s="94" t="str">
        <f>データ入力!AV163</f>
        <v/>
      </c>
    </row>
    <row r="105" spans="1:38" ht="26.25" customHeight="1">
      <c r="A105" s="90" t="str">
        <f>データ入力!AI164</f>
        <v/>
      </c>
      <c r="B105" s="180" t="str">
        <f>データ入力!AJ164</f>
        <v/>
      </c>
      <c r="C105" s="93" t="str">
        <f>データ入力!AK164</f>
        <v/>
      </c>
      <c r="D105" s="95">
        <f>データ入力!E164</f>
        <v>0</v>
      </c>
      <c r="E105" s="95" t="str">
        <f>データ入力!G164</f>
        <v/>
      </c>
      <c r="F105" s="95">
        <f>データ入力!H164</f>
        <v>0</v>
      </c>
      <c r="G105" s="95">
        <f>データ入力!I164</f>
        <v>0</v>
      </c>
      <c r="H105" s="95">
        <f>データ入力!J164</f>
        <v>0</v>
      </c>
      <c r="I105" s="95">
        <f>データ入力!K164</f>
        <v>0</v>
      </c>
      <c r="J105" s="95">
        <f>データ入力!L164</f>
        <v>0</v>
      </c>
      <c r="K105" s="95">
        <f>データ入力!M164</f>
        <v>0</v>
      </c>
      <c r="L105" s="95">
        <f>データ入力!N164</f>
        <v>0</v>
      </c>
      <c r="M105" s="95">
        <f>データ入力!O164</f>
        <v>0</v>
      </c>
      <c r="N105" s="95">
        <f>データ入力!P164</f>
        <v>0</v>
      </c>
      <c r="O105" s="95">
        <f>データ入力!Q164</f>
        <v>0</v>
      </c>
      <c r="P105" s="95">
        <f>データ入力!R164</f>
        <v>0</v>
      </c>
      <c r="Q105" s="95" t="str">
        <f>データ入力!S164</f>
        <v/>
      </c>
      <c r="R105" s="95">
        <f>データ入力!T164</f>
        <v>0</v>
      </c>
      <c r="S105" s="95">
        <f>データ入力!U164</f>
        <v>0</v>
      </c>
      <c r="T105" s="93" t="str">
        <f>データ入力!V164</f>
        <v/>
      </c>
      <c r="U105" s="93" t="str">
        <f>データ入力!W164</f>
        <v/>
      </c>
      <c r="V105" s="93" t="str">
        <f>データ入力!X164</f>
        <v/>
      </c>
      <c r="W105" s="93" t="str">
        <f>データ入力!Y164</f>
        <v/>
      </c>
      <c r="X105" s="93" t="str">
        <f>データ入力!Z164</f>
        <v/>
      </c>
      <c r="Y105" s="95" t="str">
        <f>データ入力!AA164</f>
        <v/>
      </c>
      <c r="Z105" s="95" t="str">
        <f>データ入力!AB164</f>
        <v/>
      </c>
      <c r="AA105" s="95" t="str">
        <f>データ入力!AC164</f>
        <v/>
      </c>
      <c r="AB105" s="94" t="str">
        <f>データ入力!AL164</f>
        <v/>
      </c>
      <c r="AC105" s="94" t="str">
        <f>データ入力!AM164</f>
        <v/>
      </c>
      <c r="AD105" s="94" t="str">
        <f>データ入力!AN164</f>
        <v/>
      </c>
      <c r="AE105" s="94" t="str">
        <f>データ入力!AO164</f>
        <v/>
      </c>
      <c r="AF105" s="241" t="str">
        <f>データ入力!AP164</f>
        <v/>
      </c>
      <c r="AG105" s="94" t="str">
        <f>データ入力!AQ164</f>
        <v/>
      </c>
      <c r="AH105" s="94" t="str">
        <f>データ入力!AR164</f>
        <v/>
      </c>
      <c r="AI105" s="94" t="str">
        <f>データ入力!AS164</f>
        <v/>
      </c>
      <c r="AJ105" s="94" t="str">
        <f>データ入力!AT164</f>
        <v/>
      </c>
      <c r="AK105" s="94" t="str">
        <f>データ入力!AU164</f>
        <v/>
      </c>
      <c r="AL105" s="94" t="str">
        <f>データ入力!AV164</f>
        <v/>
      </c>
    </row>
    <row r="106" spans="1:38" ht="26.25" customHeight="1">
      <c r="A106" s="90" t="str">
        <f>データ入力!AI165</f>
        <v/>
      </c>
      <c r="B106" s="180" t="str">
        <f>データ入力!AJ165</f>
        <v/>
      </c>
      <c r="C106" s="93" t="str">
        <f>データ入力!AK165</f>
        <v/>
      </c>
      <c r="D106" s="95">
        <f>データ入力!E165</f>
        <v>0</v>
      </c>
      <c r="E106" s="95" t="str">
        <f>データ入力!G165</f>
        <v/>
      </c>
      <c r="F106" s="95">
        <f>データ入力!H165</f>
        <v>0</v>
      </c>
      <c r="G106" s="95">
        <f>データ入力!I165</f>
        <v>0</v>
      </c>
      <c r="H106" s="95">
        <f>データ入力!J165</f>
        <v>0</v>
      </c>
      <c r="I106" s="95">
        <f>データ入力!K165</f>
        <v>0</v>
      </c>
      <c r="J106" s="95">
        <f>データ入力!L165</f>
        <v>0</v>
      </c>
      <c r="K106" s="95">
        <f>データ入力!M165</f>
        <v>0</v>
      </c>
      <c r="L106" s="95">
        <f>データ入力!N165</f>
        <v>0</v>
      </c>
      <c r="M106" s="95">
        <f>データ入力!O165</f>
        <v>0</v>
      </c>
      <c r="N106" s="95">
        <f>データ入力!P165</f>
        <v>0</v>
      </c>
      <c r="O106" s="95">
        <f>データ入力!Q165</f>
        <v>0</v>
      </c>
      <c r="P106" s="95">
        <f>データ入力!R165</f>
        <v>0</v>
      </c>
      <c r="Q106" s="95" t="str">
        <f>データ入力!S165</f>
        <v/>
      </c>
      <c r="R106" s="95">
        <f>データ入力!T165</f>
        <v>0</v>
      </c>
      <c r="S106" s="95">
        <f>データ入力!U165</f>
        <v>0</v>
      </c>
      <c r="T106" s="93" t="str">
        <f>データ入力!V165</f>
        <v/>
      </c>
      <c r="U106" s="93" t="str">
        <f>データ入力!W165</f>
        <v/>
      </c>
      <c r="V106" s="93" t="str">
        <f>データ入力!X165</f>
        <v/>
      </c>
      <c r="W106" s="93" t="str">
        <f>データ入力!Y165</f>
        <v/>
      </c>
      <c r="X106" s="93" t="str">
        <f>データ入力!Z165</f>
        <v/>
      </c>
      <c r="Y106" s="95" t="str">
        <f>データ入力!AA165</f>
        <v/>
      </c>
      <c r="Z106" s="95" t="str">
        <f>データ入力!AB165</f>
        <v/>
      </c>
      <c r="AA106" s="95" t="str">
        <f>データ入力!AC165</f>
        <v/>
      </c>
      <c r="AB106" s="94" t="str">
        <f>データ入力!AL165</f>
        <v/>
      </c>
      <c r="AC106" s="94" t="str">
        <f>データ入力!AM165</f>
        <v/>
      </c>
      <c r="AD106" s="94" t="str">
        <f>データ入力!AN165</f>
        <v/>
      </c>
      <c r="AE106" s="94" t="str">
        <f>データ入力!AO165</f>
        <v/>
      </c>
      <c r="AF106" s="241" t="str">
        <f>データ入力!AP165</f>
        <v/>
      </c>
      <c r="AG106" s="94" t="str">
        <f>データ入力!AQ165</f>
        <v/>
      </c>
      <c r="AH106" s="94" t="str">
        <f>データ入力!AR165</f>
        <v/>
      </c>
      <c r="AI106" s="94" t="str">
        <f>データ入力!AS165</f>
        <v/>
      </c>
      <c r="AJ106" s="94" t="str">
        <f>データ入力!AT165</f>
        <v/>
      </c>
      <c r="AK106" s="94" t="str">
        <f>データ入力!AU165</f>
        <v/>
      </c>
      <c r="AL106" s="94" t="str">
        <f>データ入力!AV165</f>
        <v/>
      </c>
    </row>
    <row r="107" spans="1:38" ht="26.25" customHeight="1">
      <c r="A107" s="90" t="str">
        <f>データ入力!AI166</f>
        <v/>
      </c>
      <c r="B107" s="180" t="str">
        <f>データ入力!AJ166</f>
        <v/>
      </c>
      <c r="C107" s="93" t="str">
        <f>データ入力!AK166</f>
        <v/>
      </c>
      <c r="D107" s="95">
        <f>データ入力!E166</f>
        <v>0</v>
      </c>
      <c r="E107" s="95" t="str">
        <f>データ入力!G166</f>
        <v/>
      </c>
      <c r="F107" s="95">
        <f>データ入力!H166</f>
        <v>0</v>
      </c>
      <c r="G107" s="95">
        <f>データ入力!I166</f>
        <v>0</v>
      </c>
      <c r="H107" s="95">
        <f>データ入力!J166</f>
        <v>0</v>
      </c>
      <c r="I107" s="95">
        <f>データ入力!K166</f>
        <v>0</v>
      </c>
      <c r="J107" s="95">
        <f>データ入力!L166</f>
        <v>0</v>
      </c>
      <c r="K107" s="95">
        <f>データ入力!M166</f>
        <v>0</v>
      </c>
      <c r="L107" s="95">
        <f>データ入力!N166</f>
        <v>0</v>
      </c>
      <c r="M107" s="95">
        <f>データ入力!O166</f>
        <v>0</v>
      </c>
      <c r="N107" s="95">
        <f>データ入力!P166</f>
        <v>0</v>
      </c>
      <c r="O107" s="95">
        <f>データ入力!Q166</f>
        <v>0</v>
      </c>
      <c r="P107" s="95">
        <f>データ入力!R166</f>
        <v>0</v>
      </c>
      <c r="Q107" s="95" t="str">
        <f>データ入力!S166</f>
        <v/>
      </c>
      <c r="R107" s="95">
        <f>データ入力!T166</f>
        <v>0</v>
      </c>
      <c r="S107" s="95">
        <f>データ入力!U166</f>
        <v>0</v>
      </c>
      <c r="T107" s="93" t="str">
        <f>データ入力!V166</f>
        <v/>
      </c>
      <c r="U107" s="93" t="str">
        <f>データ入力!W166</f>
        <v/>
      </c>
      <c r="V107" s="93" t="str">
        <f>データ入力!X166</f>
        <v/>
      </c>
      <c r="W107" s="93" t="str">
        <f>データ入力!Y166</f>
        <v/>
      </c>
      <c r="X107" s="93" t="str">
        <f>データ入力!Z166</f>
        <v/>
      </c>
      <c r="Y107" s="95" t="str">
        <f>データ入力!AA166</f>
        <v/>
      </c>
      <c r="Z107" s="95" t="str">
        <f>データ入力!AB166</f>
        <v/>
      </c>
      <c r="AA107" s="95" t="str">
        <f>データ入力!AC166</f>
        <v/>
      </c>
      <c r="AB107" s="94" t="str">
        <f>データ入力!AL166</f>
        <v/>
      </c>
      <c r="AC107" s="94" t="str">
        <f>データ入力!AM166</f>
        <v/>
      </c>
      <c r="AD107" s="94" t="str">
        <f>データ入力!AN166</f>
        <v/>
      </c>
      <c r="AE107" s="94" t="str">
        <f>データ入力!AO166</f>
        <v/>
      </c>
      <c r="AF107" s="241" t="str">
        <f>データ入力!AP166</f>
        <v/>
      </c>
      <c r="AG107" s="94" t="str">
        <f>データ入力!AQ166</f>
        <v/>
      </c>
      <c r="AH107" s="94" t="str">
        <f>データ入力!AR166</f>
        <v/>
      </c>
      <c r="AI107" s="94" t="str">
        <f>データ入力!AS166</f>
        <v/>
      </c>
      <c r="AJ107" s="94" t="str">
        <f>データ入力!AT166</f>
        <v/>
      </c>
      <c r="AK107" s="94" t="str">
        <f>データ入力!AU166</f>
        <v/>
      </c>
      <c r="AL107" s="94" t="str">
        <f>データ入力!AV166</f>
        <v/>
      </c>
    </row>
    <row r="108" spans="1:38" ht="26.25" customHeight="1">
      <c r="A108" s="90" t="str">
        <f>データ入力!AI167</f>
        <v/>
      </c>
      <c r="B108" s="180" t="str">
        <f>データ入力!AJ167</f>
        <v/>
      </c>
      <c r="C108" s="93" t="str">
        <f>データ入力!AK167</f>
        <v/>
      </c>
      <c r="D108" s="95">
        <f>データ入力!E167</f>
        <v>0</v>
      </c>
      <c r="E108" s="95" t="str">
        <f>データ入力!G167</f>
        <v/>
      </c>
      <c r="F108" s="95">
        <f>データ入力!H167</f>
        <v>0</v>
      </c>
      <c r="G108" s="95">
        <f>データ入力!I167</f>
        <v>0</v>
      </c>
      <c r="H108" s="95">
        <f>データ入力!J167</f>
        <v>0</v>
      </c>
      <c r="I108" s="95">
        <f>データ入力!K167</f>
        <v>0</v>
      </c>
      <c r="J108" s="95">
        <f>データ入力!L167</f>
        <v>0</v>
      </c>
      <c r="K108" s="95">
        <f>データ入力!M167</f>
        <v>0</v>
      </c>
      <c r="L108" s="95">
        <f>データ入力!N167</f>
        <v>0</v>
      </c>
      <c r="M108" s="95">
        <f>データ入力!O167</f>
        <v>0</v>
      </c>
      <c r="N108" s="95">
        <f>データ入力!P167</f>
        <v>0</v>
      </c>
      <c r="O108" s="95">
        <f>データ入力!Q167</f>
        <v>0</v>
      </c>
      <c r="P108" s="95">
        <f>データ入力!R167</f>
        <v>0</v>
      </c>
      <c r="Q108" s="95" t="str">
        <f>データ入力!S167</f>
        <v/>
      </c>
      <c r="R108" s="95">
        <f>データ入力!T167</f>
        <v>0</v>
      </c>
      <c r="S108" s="95">
        <f>データ入力!U167</f>
        <v>0</v>
      </c>
      <c r="T108" s="93" t="str">
        <f>データ入力!V167</f>
        <v/>
      </c>
      <c r="U108" s="93" t="str">
        <f>データ入力!W167</f>
        <v/>
      </c>
      <c r="V108" s="93" t="str">
        <f>データ入力!X167</f>
        <v/>
      </c>
      <c r="W108" s="93" t="str">
        <f>データ入力!Y167</f>
        <v/>
      </c>
      <c r="X108" s="93" t="str">
        <f>データ入力!Z167</f>
        <v/>
      </c>
      <c r="Y108" s="95" t="str">
        <f>データ入力!AA167</f>
        <v/>
      </c>
      <c r="Z108" s="95" t="str">
        <f>データ入力!AB167</f>
        <v/>
      </c>
      <c r="AA108" s="95" t="str">
        <f>データ入力!AC167</f>
        <v/>
      </c>
      <c r="AB108" s="94" t="str">
        <f>データ入力!AL167</f>
        <v/>
      </c>
      <c r="AC108" s="94" t="str">
        <f>データ入力!AM167</f>
        <v/>
      </c>
      <c r="AD108" s="94" t="str">
        <f>データ入力!AN167</f>
        <v/>
      </c>
      <c r="AE108" s="94" t="str">
        <f>データ入力!AO167</f>
        <v/>
      </c>
      <c r="AF108" s="241" t="str">
        <f>データ入力!AP167</f>
        <v/>
      </c>
      <c r="AG108" s="94" t="str">
        <f>データ入力!AQ167</f>
        <v/>
      </c>
      <c r="AH108" s="94" t="str">
        <f>データ入力!AR167</f>
        <v/>
      </c>
      <c r="AI108" s="94" t="str">
        <f>データ入力!AS167</f>
        <v/>
      </c>
      <c r="AJ108" s="94" t="str">
        <f>データ入力!AT167</f>
        <v/>
      </c>
      <c r="AK108" s="94" t="str">
        <f>データ入力!AU167</f>
        <v/>
      </c>
      <c r="AL108" s="94" t="str">
        <f>データ入力!AV167</f>
        <v/>
      </c>
    </row>
    <row r="109" spans="1:38" ht="26.25" customHeight="1">
      <c r="A109" s="90" t="str">
        <f>データ入力!AI168</f>
        <v/>
      </c>
      <c r="B109" s="180" t="str">
        <f>データ入力!AJ168</f>
        <v/>
      </c>
      <c r="C109" s="93" t="str">
        <f>データ入力!AK168</f>
        <v/>
      </c>
      <c r="D109" s="95">
        <f>データ入力!E168</f>
        <v>0</v>
      </c>
      <c r="E109" s="95" t="str">
        <f>データ入力!G168</f>
        <v/>
      </c>
      <c r="F109" s="95">
        <f>データ入力!H168</f>
        <v>0</v>
      </c>
      <c r="G109" s="95">
        <f>データ入力!I168</f>
        <v>0</v>
      </c>
      <c r="H109" s="95">
        <f>データ入力!J168</f>
        <v>0</v>
      </c>
      <c r="I109" s="95">
        <f>データ入力!K168</f>
        <v>0</v>
      </c>
      <c r="J109" s="95">
        <f>データ入力!L168</f>
        <v>0</v>
      </c>
      <c r="K109" s="95">
        <f>データ入力!M168</f>
        <v>0</v>
      </c>
      <c r="L109" s="95">
        <f>データ入力!N168</f>
        <v>0</v>
      </c>
      <c r="M109" s="95">
        <f>データ入力!O168</f>
        <v>0</v>
      </c>
      <c r="N109" s="95">
        <f>データ入力!P168</f>
        <v>0</v>
      </c>
      <c r="O109" s="95">
        <f>データ入力!Q168</f>
        <v>0</v>
      </c>
      <c r="P109" s="95">
        <f>データ入力!R168</f>
        <v>0</v>
      </c>
      <c r="Q109" s="95" t="str">
        <f>データ入力!S168</f>
        <v/>
      </c>
      <c r="R109" s="95">
        <f>データ入力!T168</f>
        <v>0</v>
      </c>
      <c r="S109" s="95">
        <f>データ入力!U168</f>
        <v>0</v>
      </c>
      <c r="T109" s="93" t="str">
        <f>データ入力!V168</f>
        <v/>
      </c>
      <c r="U109" s="93" t="str">
        <f>データ入力!W168</f>
        <v/>
      </c>
      <c r="V109" s="93" t="str">
        <f>データ入力!X168</f>
        <v/>
      </c>
      <c r="W109" s="93" t="str">
        <f>データ入力!Y168</f>
        <v/>
      </c>
      <c r="X109" s="93" t="str">
        <f>データ入力!Z168</f>
        <v/>
      </c>
      <c r="Y109" s="95" t="str">
        <f>データ入力!AA168</f>
        <v/>
      </c>
      <c r="Z109" s="95" t="str">
        <f>データ入力!AB168</f>
        <v/>
      </c>
      <c r="AA109" s="95" t="str">
        <f>データ入力!AC168</f>
        <v/>
      </c>
      <c r="AB109" s="94" t="str">
        <f>データ入力!AL168</f>
        <v/>
      </c>
      <c r="AC109" s="94" t="str">
        <f>データ入力!AM168</f>
        <v/>
      </c>
      <c r="AD109" s="94" t="str">
        <f>データ入力!AN168</f>
        <v/>
      </c>
      <c r="AE109" s="94" t="str">
        <f>データ入力!AO168</f>
        <v/>
      </c>
      <c r="AF109" s="241" t="str">
        <f>データ入力!AP168</f>
        <v/>
      </c>
      <c r="AG109" s="94" t="str">
        <f>データ入力!AQ168</f>
        <v/>
      </c>
      <c r="AH109" s="94" t="str">
        <f>データ入力!AR168</f>
        <v/>
      </c>
      <c r="AI109" s="94" t="str">
        <f>データ入力!AS168</f>
        <v/>
      </c>
      <c r="AJ109" s="94" t="str">
        <f>データ入力!AT168</f>
        <v/>
      </c>
      <c r="AK109" s="94" t="str">
        <f>データ入力!AU168</f>
        <v/>
      </c>
      <c r="AL109" s="94" t="str">
        <f>データ入力!AV168</f>
        <v/>
      </c>
    </row>
    <row r="110" spans="1:38" ht="26.25" customHeight="1">
      <c r="A110" s="90" t="str">
        <f>データ入力!AI169</f>
        <v/>
      </c>
      <c r="B110" s="180" t="str">
        <f>データ入力!AJ169</f>
        <v/>
      </c>
      <c r="C110" s="93" t="str">
        <f>データ入力!AK169</f>
        <v/>
      </c>
      <c r="D110" s="95">
        <f>データ入力!E169</f>
        <v>0</v>
      </c>
      <c r="E110" s="95" t="str">
        <f>データ入力!G169</f>
        <v/>
      </c>
      <c r="F110" s="95">
        <f>データ入力!H169</f>
        <v>0</v>
      </c>
      <c r="G110" s="95">
        <f>データ入力!I169</f>
        <v>0</v>
      </c>
      <c r="H110" s="95">
        <f>データ入力!J169</f>
        <v>0</v>
      </c>
      <c r="I110" s="95">
        <f>データ入力!K169</f>
        <v>0</v>
      </c>
      <c r="J110" s="95">
        <f>データ入力!L169</f>
        <v>0</v>
      </c>
      <c r="K110" s="95">
        <f>データ入力!M169</f>
        <v>0</v>
      </c>
      <c r="L110" s="95">
        <f>データ入力!N169</f>
        <v>0</v>
      </c>
      <c r="M110" s="95">
        <f>データ入力!O169</f>
        <v>0</v>
      </c>
      <c r="N110" s="95">
        <f>データ入力!P169</f>
        <v>0</v>
      </c>
      <c r="O110" s="95">
        <f>データ入力!Q169</f>
        <v>0</v>
      </c>
      <c r="P110" s="95">
        <f>データ入力!R169</f>
        <v>0</v>
      </c>
      <c r="Q110" s="95" t="str">
        <f>データ入力!S169</f>
        <v/>
      </c>
      <c r="R110" s="95">
        <f>データ入力!T169</f>
        <v>0</v>
      </c>
      <c r="S110" s="95">
        <f>データ入力!U169</f>
        <v>0</v>
      </c>
      <c r="T110" s="93" t="str">
        <f>データ入力!V169</f>
        <v/>
      </c>
      <c r="U110" s="93" t="str">
        <f>データ入力!W169</f>
        <v/>
      </c>
      <c r="V110" s="93" t="str">
        <f>データ入力!X169</f>
        <v/>
      </c>
      <c r="W110" s="93" t="str">
        <f>データ入力!Y169</f>
        <v/>
      </c>
      <c r="X110" s="93" t="str">
        <f>データ入力!Z169</f>
        <v/>
      </c>
      <c r="Y110" s="95" t="str">
        <f>データ入力!AA169</f>
        <v/>
      </c>
      <c r="Z110" s="95" t="str">
        <f>データ入力!AB169</f>
        <v/>
      </c>
      <c r="AA110" s="95" t="str">
        <f>データ入力!AC169</f>
        <v/>
      </c>
      <c r="AB110" s="94" t="str">
        <f>データ入力!AL169</f>
        <v/>
      </c>
      <c r="AC110" s="94" t="str">
        <f>データ入力!AM169</f>
        <v/>
      </c>
      <c r="AD110" s="94" t="str">
        <f>データ入力!AN169</f>
        <v/>
      </c>
      <c r="AE110" s="94" t="str">
        <f>データ入力!AO169</f>
        <v/>
      </c>
      <c r="AF110" s="241" t="str">
        <f>データ入力!AP169</f>
        <v/>
      </c>
      <c r="AG110" s="94" t="str">
        <f>データ入力!AQ169</f>
        <v/>
      </c>
      <c r="AH110" s="94" t="str">
        <f>データ入力!AR169</f>
        <v/>
      </c>
      <c r="AI110" s="94" t="str">
        <f>データ入力!AS169</f>
        <v/>
      </c>
      <c r="AJ110" s="94" t="str">
        <f>データ入力!AT169</f>
        <v/>
      </c>
      <c r="AK110" s="94" t="str">
        <f>データ入力!AU169</f>
        <v/>
      </c>
      <c r="AL110" s="94" t="str">
        <f>データ入力!AV169</f>
        <v/>
      </c>
    </row>
    <row r="111" spans="1:38" ht="26.25" customHeight="1">
      <c r="A111" s="90" t="str">
        <f>データ入力!AI170</f>
        <v/>
      </c>
      <c r="B111" s="180" t="str">
        <f>データ入力!AJ170</f>
        <v/>
      </c>
      <c r="C111" s="93" t="str">
        <f>データ入力!AK170</f>
        <v/>
      </c>
      <c r="D111" s="95">
        <f>データ入力!E170</f>
        <v>0</v>
      </c>
      <c r="E111" s="95" t="str">
        <f>データ入力!G170</f>
        <v/>
      </c>
      <c r="F111" s="95">
        <f>データ入力!H170</f>
        <v>0</v>
      </c>
      <c r="G111" s="95">
        <f>データ入力!I170</f>
        <v>0</v>
      </c>
      <c r="H111" s="95">
        <f>データ入力!J170</f>
        <v>0</v>
      </c>
      <c r="I111" s="95">
        <f>データ入力!K170</f>
        <v>0</v>
      </c>
      <c r="J111" s="95">
        <f>データ入力!L170</f>
        <v>0</v>
      </c>
      <c r="K111" s="95">
        <f>データ入力!M170</f>
        <v>0</v>
      </c>
      <c r="L111" s="95">
        <f>データ入力!N170</f>
        <v>0</v>
      </c>
      <c r="M111" s="95">
        <f>データ入力!O170</f>
        <v>0</v>
      </c>
      <c r="N111" s="95">
        <f>データ入力!P170</f>
        <v>0</v>
      </c>
      <c r="O111" s="95">
        <f>データ入力!Q170</f>
        <v>0</v>
      </c>
      <c r="P111" s="95">
        <f>データ入力!R170</f>
        <v>0</v>
      </c>
      <c r="Q111" s="95" t="str">
        <f>データ入力!S170</f>
        <v/>
      </c>
      <c r="R111" s="95">
        <f>データ入力!T170</f>
        <v>0</v>
      </c>
      <c r="S111" s="95">
        <f>データ入力!U170</f>
        <v>0</v>
      </c>
      <c r="T111" s="93" t="str">
        <f>データ入力!V170</f>
        <v/>
      </c>
      <c r="U111" s="93" t="str">
        <f>データ入力!W170</f>
        <v/>
      </c>
      <c r="V111" s="93" t="str">
        <f>データ入力!X170</f>
        <v/>
      </c>
      <c r="W111" s="93" t="str">
        <f>データ入力!Y170</f>
        <v/>
      </c>
      <c r="X111" s="93" t="str">
        <f>データ入力!Z170</f>
        <v/>
      </c>
      <c r="Y111" s="95" t="str">
        <f>データ入力!AA170</f>
        <v/>
      </c>
      <c r="Z111" s="95" t="str">
        <f>データ入力!AB170</f>
        <v/>
      </c>
      <c r="AA111" s="95" t="str">
        <f>データ入力!AC170</f>
        <v/>
      </c>
      <c r="AB111" s="94" t="str">
        <f>データ入力!AL170</f>
        <v/>
      </c>
      <c r="AC111" s="94" t="str">
        <f>データ入力!AM170</f>
        <v/>
      </c>
      <c r="AD111" s="94" t="str">
        <f>データ入力!AN170</f>
        <v/>
      </c>
      <c r="AE111" s="94" t="str">
        <f>データ入力!AO170</f>
        <v/>
      </c>
      <c r="AF111" s="241" t="str">
        <f>データ入力!AP170</f>
        <v/>
      </c>
      <c r="AG111" s="94" t="str">
        <f>データ入力!AQ170</f>
        <v/>
      </c>
      <c r="AH111" s="94" t="str">
        <f>データ入力!AR170</f>
        <v/>
      </c>
      <c r="AI111" s="94" t="str">
        <f>データ入力!AS170</f>
        <v/>
      </c>
      <c r="AJ111" s="94" t="str">
        <f>データ入力!AT170</f>
        <v/>
      </c>
      <c r="AK111" s="94" t="str">
        <f>データ入力!AU170</f>
        <v/>
      </c>
      <c r="AL111" s="94" t="str">
        <f>データ入力!AV170</f>
        <v/>
      </c>
    </row>
    <row r="112" spans="1:38" ht="26.25" customHeight="1">
      <c r="A112" s="90" t="str">
        <f>データ入力!AI171</f>
        <v/>
      </c>
      <c r="B112" s="180" t="str">
        <f>データ入力!AJ171</f>
        <v/>
      </c>
      <c r="C112" s="93" t="str">
        <f>データ入力!AK171</f>
        <v/>
      </c>
      <c r="D112" s="95">
        <f>データ入力!E171</f>
        <v>0</v>
      </c>
      <c r="E112" s="95" t="str">
        <f>データ入力!G171</f>
        <v/>
      </c>
      <c r="F112" s="95">
        <f>データ入力!H171</f>
        <v>0</v>
      </c>
      <c r="G112" s="95">
        <f>データ入力!I171</f>
        <v>0</v>
      </c>
      <c r="H112" s="95">
        <f>データ入力!J171</f>
        <v>0</v>
      </c>
      <c r="I112" s="95">
        <f>データ入力!K171</f>
        <v>0</v>
      </c>
      <c r="J112" s="95">
        <f>データ入力!L171</f>
        <v>0</v>
      </c>
      <c r="K112" s="95">
        <f>データ入力!M171</f>
        <v>0</v>
      </c>
      <c r="L112" s="95">
        <f>データ入力!N171</f>
        <v>0</v>
      </c>
      <c r="M112" s="95">
        <f>データ入力!O171</f>
        <v>0</v>
      </c>
      <c r="N112" s="95">
        <f>データ入力!P171</f>
        <v>0</v>
      </c>
      <c r="O112" s="95">
        <f>データ入力!Q171</f>
        <v>0</v>
      </c>
      <c r="P112" s="95">
        <f>データ入力!R171</f>
        <v>0</v>
      </c>
      <c r="Q112" s="95" t="str">
        <f>データ入力!S171</f>
        <v/>
      </c>
      <c r="R112" s="95">
        <f>データ入力!T171</f>
        <v>0</v>
      </c>
      <c r="S112" s="95">
        <f>データ入力!U171</f>
        <v>0</v>
      </c>
      <c r="T112" s="93" t="str">
        <f>データ入力!V171</f>
        <v/>
      </c>
      <c r="U112" s="93" t="str">
        <f>データ入力!W171</f>
        <v/>
      </c>
      <c r="V112" s="93" t="str">
        <f>データ入力!X171</f>
        <v/>
      </c>
      <c r="W112" s="93" t="str">
        <f>データ入力!Y171</f>
        <v/>
      </c>
      <c r="X112" s="93" t="str">
        <f>データ入力!Z171</f>
        <v/>
      </c>
      <c r="Y112" s="95" t="str">
        <f>データ入力!AA171</f>
        <v/>
      </c>
      <c r="Z112" s="95" t="str">
        <f>データ入力!AB171</f>
        <v/>
      </c>
      <c r="AA112" s="95" t="str">
        <f>データ入力!AC171</f>
        <v/>
      </c>
      <c r="AB112" s="94" t="str">
        <f>データ入力!AL171</f>
        <v/>
      </c>
      <c r="AC112" s="94" t="str">
        <f>データ入力!AM171</f>
        <v/>
      </c>
      <c r="AD112" s="94" t="str">
        <f>データ入力!AN171</f>
        <v/>
      </c>
      <c r="AE112" s="94" t="str">
        <f>データ入力!AO171</f>
        <v/>
      </c>
      <c r="AF112" s="241" t="str">
        <f>データ入力!AP171</f>
        <v/>
      </c>
      <c r="AG112" s="94" t="str">
        <f>データ入力!AQ171</f>
        <v/>
      </c>
      <c r="AH112" s="94" t="str">
        <f>データ入力!AR171</f>
        <v/>
      </c>
      <c r="AI112" s="94" t="str">
        <f>データ入力!AS171</f>
        <v/>
      </c>
      <c r="AJ112" s="94" t="str">
        <f>データ入力!AT171</f>
        <v/>
      </c>
      <c r="AK112" s="94" t="str">
        <f>データ入力!AU171</f>
        <v/>
      </c>
      <c r="AL112" s="94" t="str">
        <f>データ入力!AV171</f>
        <v/>
      </c>
    </row>
    <row r="113" spans="1:38" ht="26.25" customHeight="1">
      <c r="A113" s="90" t="str">
        <f>データ入力!AI172</f>
        <v/>
      </c>
      <c r="B113" s="180" t="str">
        <f>データ入力!AJ172</f>
        <v/>
      </c>
      <c r="C113" s="93" t="str">
        <f>データ入力!AK172</f>
        <v/>
      </c>
      <c r="D113" s="95">
        <f>データ入力!E172</f>
        <v>0</v>
      </c>
      <c r="E113" s="95" t="str">
        <f>データ入力!G172</f>
        <v/>
      </c>
      <c r="F113" s="95">
        <f>データ入力!H172</f>
        <v>0</v>
      </c>
      <c r="G113" s="95">
        <f>データ入力!I172</f>
        <v>0</v>
      </c>
      <c r="H113" s="95">
        <f>データ入力!J172</f>
        <v>0</v>
      </c>
      <c r="I113" s="95">
        <f>データ入力!K172</f>
        <v>0</v>
      </c>
      <c r="J113" s="95">
        <f>データ入力!L172</f>
        <v>0</v>
      </c>
      <c r="K113" s="95">
        <f>データ入力!M172</f>
        <v>0</v>
      </c>
      <c r="L113" s="95">
        <f>データ入力!N172</f>
        <v>0</v>
      </c>
      <c r="M113" s="95">
        <f>データ入力!O172</f>
        <v>0</v>
      </c>
      <c r="N113" s="95">
        <f>データ入力!P172</f>
        <v>0</v>
      </c>
      <c r="O113" s="95">
        <f>データ入力!Q172</f>
        <v>0</v>
      </c>
      <c r="P113" s="95">
        <f>データ入力!R172</f>
        <v>0</v>
      </c>
      <c r="Q113" s="95" t="str">
        <f>データ入力!S172</f>
        <v/>
      </c>
      <c r="R113" s="95">
        <f>データ入力!T172</f>
        <v>0</v>
      </c>
      <c r="S113" s="95">
        <f>データ入力!U172</f>
        <v>0</v>
      </c>
      <c r="T113" s="93" t="str">
        <f>データ入力!V172</f>
        <v/>
      </c>
      <c r="U113" s="93" t="str">
        <f>データ入力!W172</f>
        <v/>
      </c>
      <c r="V113" s="93" t="str">
        <f>データ入力!X172</f>
        <v/>
      </c>
      <c r="W113" s="93" t="str">
        <f>データ入力!Y172</f>
        <v/>
      </c>
      <c r="X113" s="93" t="str">
        <f>データ入力!Z172</f>
        <v/>
      </c>
      <c r="Y113" s="95" t="str">
        <f>データ入力!AA172</f>
        <v/>
      </c>
      <c r="Z113" s="95" t="str">
        <f>データ入力!AB172</f>
        <v/>
      </c>
      <c r="AA113" s="95" t="str">
        <f>データ入力!AC172</f>
        <v/>
      </c>
      <c r="AB113" s="94" t="str">
        <f>データ入力!AL172</f>
        <v/>
      </c>
      <c r="AC113" s="94" t="str">
        <f>データ入力!AM172</f>
        <v/>
      </c>
      <c r="AD113" s="94" t="str">
        <f>データ入力!AN172</f>
        <v/>
      </c>
      <c r="AE113" s="94" t="str">
        <f>データ入力!AO172</f>
        <v/>
      </c>
      <c r="AF113" s="241" t="str">
        <f>データ入力!AP172</f>
        <v/>
      </c>
      <c r="AG113" s="94" t="str">
        <f>データ入力!AQ172</f>
        <v/>
      </c>
      <c r="AH113" s="94" t="str">
        <f>データ入力!AR172</f>
        <v/>
      </c>
      <c r="AI113" s="94" t="str">
        <f>データ入力!AS172</f>
        <v/>
      </c>
      <c r="AJ113" s="94" t="str">
        <f>データ入力!AT172</f>
        <v/>
      </c>
      <c r="AK113" s="94" t="str">
        <f>データ入力!AU172</f>
        <v/>
      </c>
      <c r="AL113" s="94" t="str">
        <f>データ入力!AV172</f>
        <v/>
      </c>
    </row>
    <row r="114" spans="1:38" ht="26.25" customHeight="1">
      <c r="A114" s="90" t="str">
        <f>データ入力!AI173</f>
        <v/>
      </c>
      <c r="B114" s="180" t="str">
        <f>データ入力!AJ173</f>
        <v/>
      </c>
      <c r="C114" s="93" t="str">
        <f>データ入力!AK173</f>
        <v/>
      </c>
      <c r="D114" s="95">
        <f>データ入力!E173</f>
        <v>0</v>
      </c>
      <c r="E114" s="95" t="str">
        <f>データ入力!G173</f>
        <v/>
      </c>
      <c r="F114" s="95">
        <f>データ入力!H173</f>
        <v>0</v>
      </c>
      <c r="G114" s="95">
        <f>データ入力!I173</f>
        <v>0</v>
      </c>
      <c r="H114" s="95">
        <f>データ入力!J173</f>
        <v>0</v>
      </c>
      <c r="I114" s="95">
        <f>データ入力!K173</f>
        <v>0</v>
      </c>
      <c r="J114" s="95">
        <f>データ入力!L173</f>
        <v>0</v>
      </c>
      <c r="K114" s="95">
        <f>データ入力!M173</f>
        <v>0</v>
      </c>
      <c r="L114" s="95">
        <f>データ入力!N173</f>
        <v>0</v>
      </c>
      <c r="M114" s="95">
        <f>データ入力!O173</f>
        <v>0</v>
      </c>
      <c r="N114" s="95">
        <f>データ入力!P173</f>
        <v>0</v>
      </c>
      <c r="O114" s="95">
        <f>データ入力!Q173</f>
        <v>0</v>
      </c>
      <c r="P114" s="95">
        <f>データ入力!R173</f>
        <v>0</v>
      </c>
      <c r="Q114" s="95" t="str">
        <f>データ入力!S173</f>
        <v/>
      </c>
      <c r="R114" s="95">
        <f>データ入力!T173</f>
        <v>0</v>
      </c>
      <c r="S114" s="95">
        <f>データ入力!U173</f>
        <v>0</v>
      </c>
      <c r="T114" s="93" t="str">
        <f>データ入力!V173</f>
        <v/>
      </c>
      <c r="U114" s="93" t="str">
        <f>データ入力!W173</f>
        <v/>
      </c>
      <c r="V114" s="93" t="str">
        <f>データ入力!X173</f>
        <v/>
      </c>
      <c r="W114" s="93" t="str">
        <f>データ入力!Y173</f>
        <v/>
      </c>
      <c r="X114" s="93" t="str">
        <f>データ入力!Z173</f>
        <v/>
      </c>
      <c r="Y114" s="95" t="str">
        <f>データ入力!AA173</f>
        <v/>
      </c>
      <c r="Z114" s="95" t="str">
        <f>データ入力!AB173</f>
        <v/>
      </c>
      <c r="AA114" s="95" t="str">
        <f>データ入力!AC173</f>
        <v/>
      </c>
      <c r="AB114" s="94" t="str">
        <f>データ入力!AL173</f>
        <v/>
      </c>
      <c r="AC114" s="94" t="str">
        <f>データ入力!AM173</f>
        <v/>
      </c>
      <c r="AD114" s="94" t="str">
        <f>データ入力!AN173</f>
        <v/>
      </c>
      <c r="AE114" s="94" t="str">
        <f>データ入力!AO173</f>
        <v/>
      </c>
      <c r="AF114" s="241" t="str">
        <f>データ入力!AP173</f>
        <v/>
      </c>
      <c r="AG114" s="94" t="str">
        <f>データ入力!AQ173</f>
        <v/>
      </c>
      <c r="AH114" s="94" t="str">
        <f>データ入力!AR173</f>
        <v/>
      </c>
      <c r="AI114" s="94" t="str">
        <f>データ入力!AS173</f>
        <v/>
      </c>
      <c r="AJ114" s="94" t="str">
        <f>データ入力!AT173</f>
        <v/>
      </c>
      <c r="AK114" s="94" t="str">
        <f>データ入力!AU173</f>
        <v/>
      </c>
      <c r="AL114" s="94" t="str">
        <f>データ入力!AV173</f>
        <v/>
      </c>
    </row>
    <row r="115" spans="1:38" ht="26.25" customHeight="1">
      <c r="A115" s="90" t="str">
        <f>データ入力!AI174</f>
        <v/>
      </c>
      <c r="B115" s="180" t="str">
        <f>データ入力!AJ174</f>
        <v/>
      </c>
      <c r="C115" s="93" t="str">
        <f>データ入力!AK174</f>
        <v/>
      </c>
      <c r="D115" s="95">
        <f>データ入力!E174</f>
        <v>0</v>
      </c>
      <c r="E115" s="95" t="str">
        <f>データ入力!G174</f>
        <v/>
      </c>
      <c r="F115" s="95">
        <f>データ入力!H174</f>
        <v>0</v>
      </c>
      <c r="G115" s="95">
        <f>データ入力!I174</f>
        <v>0</v>
      </c>
      <c r="H115" s="95">
        <f>データ入力!J174</f>
        <v>0</v>
      </c>
      <c r="I115" s="95">
        <f>データ入力!K174</f>
        <v>0</v>
      </c>
      <c r="J115" s="95">
        <f>データ入力!L174</f>
        <v>0</v>
      </c>
      <c r="K115" s="95">
        <f>データ入力!M174</f>
        <v>0</v>
      </c>
      <c r="L115" s="95">
        <f>データ入力!N174</f>
        <v>0</v>
      </c>
      <c r="M115" s="95">
        <f>データ入力!O174</f>
        <v>0</v>
      </c>
      <c r="N115" s="95">
        <f>データ入力!P174</f>
        <v>0</v>
      </c>
      <c r="O115" s="95">
        <f>データ入力!Q174</f>
        <v>0</v>
      </c>
      <c r="P115" s="95">
        <f>データ入力!R174</f>
        <v>0</v>
      </c>
      <c r="Q115" s="95" t="str">
        <f>データ入力!S174</f>
        <v/>
      </c>
      <c r="R115" s="95">
        <f>データ入力!T174</f>
        <v>0</v>
      </c>
      <c r="S115" s="95">
        <f>データ入力!U174</f>
        <v>0</v>
      </c>
      <c r="T115" s="93" t="str">
        <f>データ入力!V174</f>
        <v/>
      </c>
      <c r="U115" s="93" t="str">
        <f>データ入力!W174</f>
        <v/>
      </c>
      <c r="V115" s="93" t="str">
        <f>データ入力!X174</f>
        <v/>
      </c>
      <c r="W115" s="93" t="str">
        <f>データ入力!Y174</f>
        <v/>
      </c>
      <c r="X115" s="93" t="str">
        <f>データ入力!Z174</f>
        <v/>
      </c>
      <c r="Y115" s="95" t="str">
        <f>データ入力!AA174</f>
        <v/>
      </c>
      <c r="Z115" s="95" t="str">
        <f>データ入力!AB174</f>
        <v/>
      </c>
      <c r="AA115" s="95" t="str">
        <f>データ入力!AC174</f>
        <v/>
      </c>
      <c r="AB115" s="94" t="str">
        <f>データ入力!AL174</f>
        <v/>
      </c>
      <c r="AC115" s="94" t="str">
        <f>データ入力!AM174</f>
        <v/>
      </c>
      <c r="AD115" s="94" t="str">
        <f>データ入力!AN174</f>
        <v/>
      </c>
      <c r="AE115" s="94" t="str">
        <f>データ入力!AO174</f>
        <v/>
      </c>
      <c r="AF115" s="241" t="str">
        <f>データ入力!AP174</f>
        <v/>
      </c>
      <c r="AG115" s="94" t="str">
        <f>データ入力!AQ174</f>
        <v/>
      </c>
      <c r="AH115" s="94" t="str">
        <f>データ入力!AR174</f>
        <v/>
      </c>
      <c r="AI115" s="94" t="str">
        <f>データ入力!AS174</f>
        <v/>
      </c>
      <c r="AJ115" s="94" t="str">
        <f>データ入力!AT174</f>
        <v/>
      </c>
      <c r="AK115" s="94" t="str">
        <f>データ入力!AU174</f>
        <v/>
      </c>
      <c r="AL115" s="94" t="str">
        <f>データ入力!AV174</f>
        <v/>
      </c>
    </row>
    <row r="116" spans="1:38" ht="26.25" customHeight="1">
      <c r="A116" s="90" t="str">
        <f>データ入力!AI175</f>
        <v/>
      </c>
      <c r="B116" s="180" t="str">
        <f>データ入力!AJ175</f>
        <v/>
      </c>
      <c r="C116" s="93" t="str">
        <f>データ入力!AK175</f>
        <v/>
      </c>
      <c r="D116" s="95">
        <f>データ入力!E175</f>
        <v>0</v>
      </c>
      <c r="E116" s="95" t="str">
        <f>データ入力!G175</f>
        <v/>
      </c>
      <c r="F116" s="95">
        <f>データ入力!H175</f>
        <v>0</v>
      </c>
      <c r="G116" s="95">
        <f>データ入力!I175</f>
        <v>0</v>
      </c>
      <c r="H116" s="95">
        <f>データ入力!J175</f>
        <v>0</v>
      </c>
      <c r="I116" s="95">
        <f>データ入力!K175</f>
        <v>0</v>
      </c>
      <c r="J116" s="95">
        <f>データ入力!L175</f>
        <v>0</v>
      </c>
      <c r="K116" s="95">
        <f>データ入力!M175</f>
        <v>0</v>
      </c>
      <c r="L116" s="95">
        <f>データ入力!N175</f>
        <v>0</v>
      </c>
      <c r="M116" s="95">
        <f>データ入力!O175</f>
        <v>0</v>
      </c>
      <c r="N116" s="95">
        <f>データ入力!P175</f>
        <v>0</v>
      </c>
      <c r="O116" s="95">
        <f>データ入力!Q175</f>
        <v>0</v>
      </c>
      <c r="P116" s="95">
        <f>データ入力!R175</f>
        <v>0</v>
      </c>
      <c r="Q116" s="95" t="str">
        <f>データ入力!S175</f>
        <v/>
      </c>
      <c r="R116" s="95">
        <f>データ入力!T175</f>
        <v>0</v>
      </c>
      <c r="S116" s="95">
        <f>データ入力!U175</f>
        <v>0</v>
      </c>
      <c r="T116" s="93" t="str">
        <f>データ入力!V175</f>
        <v/>
      </c>
      <c r="U116" s="93" t="str">
        <f>データ入力!W175</f>
        <v/>
      </c>
      <c r="V116" s="93" t="str">
        <f>データ入力!X175</f>
        <v/>
      </c>
      <c r="W116" s="93" t="str">
        <f>データ入力!Y175</f>
        <v/>
      </c>
      <c r="X116" s="93" t="str">
        <f>データ入力!Z175</f>
        <v/>
      </c>
      <c r="Y116" s="95" t="str">
        <f>データ入力!AA175</f>
        <v/>
      </c>
      <c r="Z116" s="95" t="str">
        <f>データ入力!AB175</f>
        <v/>
      </c>
      <c r="AA116" s="95" t="str">
        <f>データ入力!AC175</f>
        <v/>
      </c>
      <c r="AB116" s="94" t="str">
        <f>データ入力!AL175</f>
        <v/>
      </c>
      <c r="AC116" s="94" t="str">
        <f>データ入力!AM175</f>
        <v/>
      </c>
      <c r="AD116" s="94" t="str">
        <f>データ入力!AN175</f>
        <v/>
      </c>
      <c r="AE116" s="94" t="str">
        <f>データ入力!AO175</f>
        <v/>
      </c>
      <c r="AF116" s="241" t="str">
        <f>データ入力!AP175</f>
        <v/>
      </c>
      <c r="AG116" s="94" t="str">
        <f>データ入力!AQ175</f>
        <v/>
      </c>
      <c r="AH116" s="94" t="str">
        <f>データ入力!AR175</f>
        <v/>
      </c>
      <c r="AI116" s="94" t="str">
        <f>データ入力!AS175</f>
        <v/>
      </c>
      <c r="AJ116" s="94" t="str">
        <f>データ入力!AT175</f>
        <v/>
      </c>
      <c r="AK116" s="94" t="str">
        <f>データ入力!AU175</f>
        <v/>
      </c>
      <c r="AL116" s="94" t="str">
        <f>データ入力!AV175</f>
        <v/>
      </c>
    </row>
    <row r="117" spans="1:38" ht="26.25" customHeight="1">
      <c r="A117" s="90" t="str">
        <f>データ入力!AI176</f>
        <v/>
      </c>
      <c r="B117" s="180" t="str">
        <f>データ入力!AJ176</f>
        <v/>
      </c>
      <c r="C117" s="93" t="str">
        <f>データ入力!AK176</f>
        <v/>
      </c>
      <c r="D117" s="95">
        <f>データ入力!E176</f>
        <v>0</v>
      </c>
      <c r="E117" s="95" t="str">
        <f>データ入力!G176</f>
        <v/>
      </c>
      <c r="F117" s="95">
        <f>データ入力!H176</f>
        <v>0</v>
      </c>
      <c r="G117" s="95">
        <f>データ入力!I176</f>
        <v>0</v>
      </c>
      <c r="H117" s="95">
        <f>データ入力!J176</f>
        <v>0</v>
      </c>
      <c r="I117" s="95">
        <f>データ入力!K176</f>
        <v>0</v>
      </c>
      <c r="J117" s="95">
        <f>データ入力!L176</f>
        <v>0</v>
      </c>
      <c r="K117" s="95">
        <f>データ入力!M176</f>
        <v>0</v>
      </c>
      <c r="L117" s="95">
        <f>データ入力!N176</f>
        <v>0</v>
      </c>
      <c r="M117" s="95">
        <f>データ入力!O176</f>
        <v>0</v>
      </c>
      <c r="N117" s="95">
        <f>データ入力!P176</f>
        <v>0</v>
      </c>
      <c r="O117" s="95">
        <f>データ入力!Q176</f>
        <v>0</v>
      </c>
      <c r="P117" s="95">
        <f>データ入力!R176</f>
        <v>0</v>
      </c>
      <c r="Q117" s="95" t="str">
        <f>データ入力!S176</f>
        <v/>
      </c>
      <c r="R117" s="95">
        <f>データ入力!T176</f>
        <v>0</v>
      </c>
      <c r="S117" s="95">
        <f>データ入力!U176</f>
        <v>0</v>
      </c>
      <c r="T117" s="93" t="str">
        <f>データ入力!V176</f>
        <v/>
      </c>
      <c r="U117" s="93" t="str">
        <f>データ入力!W176</f>
        <v/>
      </c>
      <c r="V117" s="93" t="str">
        <f>データ入力!X176</f>
        <v/>
      </c>
      <c r="W117" s="93" t="str">
        <f>データ入力!Y176</f>
        <v/>
      </c>
      <c r="X117" s="93" t="str">
        <f>データ入力!Z176</f>
        <v/>
      </c>
      <c r="Y117" s="95" t="str">
        <f>データ入力!AA176</f>
        <v/>
      </c>
      <c r="Z117" s="95" t="str">
        <f>データ入力!AB176</f>
        <v/>
      </c>
      <c r="AA117" s="95" t="str">
        <f>データ入力!AC176</f>
        <v/>
      </c>
      <c r="AB117" s="94" t="str">
        <f>データ入力!AL176</f>
        <v/>
      </c>
      <c r="AC117" s="94" t="str">
        <f>データ入力!AM176</f>
        <v/>
      </c>
      <c r="AD117" s="94" t="str">
        <f>データ入力!AN176</f>
        <v/>
      </c>
      <c r="AE117" s="94" t="str">
        <f>データ入力!AO176</f>
        <v/>
      </c>
      <c r="AF117" s="241" t="str">
        <f>データ入力!AP176</f>
        <v/>
      </c>
      <c r="AG117" s="94" t="str">
        <f>データ入力!AQ176</f>
        <v/>
      </c>
      <c r="AH117" s="94" t="str">
        <f>データ入力!AR176</f>
        <v/>
      </c>
      <c r="AI117" s="94" t="str">
        <f>データ入力!AS176</f>
        <v/>
      </c>
      <c r="AJ117" s="94" t="str">
        <f>データ入力!AT176</f>
        <v/>
      </c>
      <c r="AK117" s="94" t="str">
        <f>データ入力!AU176</f>
        <v/>
      </c>
      <c r="AL117" s="94" t="str">
        <f>データ入力!AV176</f>
        <v/>
      </c>
    </row>
    <row r="118" spans="1:38" ht="26.25" customHeight="1">
      <c r="A118" s="90" t="str">
        <f>データ入力!AI177</f>
        <v/>
      </c>
      <c r="B118" s="180" t="str">
        <f>データ入力!AJ177</f>
        <v/>
      </c>
      <c r="C118" s="93" t="str">
        <f>データ入力!AK177</f>
        <v/>
      </c>
      <c r="D118" s="95">
        <f>データ入力!E177</f>
        <v>0</v>
      </c>
      <c r="E118" s="95" t="str">
        <f>データ入力!G177</f>
        <v/>
      </c>
      <c r="F118" s="95">
        <f>データ入力!H177</f>
        <v>0</v>
      </c>
      <c r="G118" s="95">
        <f>データ入力!I177</f>
        <v>0</v>
      </c>
      <c r="H118" s="95">
        <f>データ入力!J177</f>
        <v>0</v>
      </c>
      <c r="I118" s="95">
        <f>データ入力!K177</f>
        <v>0</v>
      </c>
      <c r="J118" s="95">
        <f>データ入力!L177</f>
        <v>0</v>
      </c>
      <c r="K118" s="95">
        <f>データ入力!M177</f>
        <v>0</v>
      </c>
      <c r="L118" s="95">
        <f>データ入力!N177</f>
        <v>0</v>
      </c>
      <c r="M118" s="95">
        <f>データ入力!O177</f>
        <v>0</v>
      </c>
      <c r="N118" s="95">
        <f>データ入力!P177</f>
        <v>0</v>
      </c>
      <c r="O118" s="95">
        <f>データ入力!Q177</f>
        <v>0</v>
      </c>
      <c r="P118" s="95">
        <f>データ入力!R177</f>
        <v>0</v>
      </c>
      <c r="Q118" s="95" t="str">
        <f>データ入力!S177</f>
        <v/>
      </c>
      <c r="R118" s="95">
        <f>データ入力!T177</f>
        <v>0</v>
      </c>
      <c r="S118" s="95">
        <f>データ入力!U177</f>
        <v>0</v>
      </c>
      <c r="T118" s="93" t="str">
        <f>データ入力!V177</f>
        <v/>
      </c>
      <c r="U118" s="93" t="str">
        <f>データ入力!W177</f>
        <v/>
      </c>
      <c r="V118" s="93" t="str">
        <f>データ入力!X177</f>
        <v/>
      </c>
      <c r="W118" s="93" t="str">
        <f>データ入力!Y177</f>
        <v/>
      </c>
      <c r="X118" s="93" t="str">
        <f>データ入力!Z177</f>
        <v/>
      </c>
      <c r="Y118" s="95" t="str">
        <f>データ入力!AA177</f>
        <v/>
      </c>
      <c r="Z118" s="95" t="str">
        <f>データ入力!AB177</f>
        <v/>
      </c>
      <c r="AA118" s="95" t="str">
        <f>データ入力!AC177</f>
        <v/>
      </c>
      <c r="AB118" s="94" t="str">
        <f>データ入力!AL177</f>
        <v/>
      </c>
      <c r="AC118" s="94" t="str">
        <f>データ入力!AM177</f>
        <v/>
      </c>
      <c r="AD118" s="94" t="str">
        <f>データ入力!AN177</f>
        <v/>
      </c>
      <c r="AE118" s="94" t="str">
        <f>データ入力!AO177</f>
        <v/>
      </c>
      <c r="AF118" s="241" t="str">
        <f>データ入力!AP177</f>
        <v/>
      </c>
      <c r="AG118" s="94" t="str">
        <f>データ入力!AQ177</f>
        <v/>
      </c>
      <c r="AH118" s="94" t="str">
        <f>データ入力!AR177</f>
        <v/>
      </c>
      <c r="AI118" s="94" t="str">
        <f>データ入力!AS177</f>
        <v/>
      </c>
      <c r="AJ118" s="94" t="str">
        <f>データ入力!AT177</f>
        <v/>
      </c>
      <c r="AK118" s="94" t="str">
        <f>データ入力!AU177</f>
        <v/>
      </c>
      <c r="AL118" s="94" t="str">
        <f>データ入力!AV177</f>
        <v/>
      </c>
    </row>
    <row r="119" spans="1:38" ht="26.25" customHeight="1">
      <c r="A119" s="90" t="str">
        <f>データ入力!AI178</f>
        <v/>
      </c>
      <c r="B119" s="180" t="str">
        <f>データ入力!AJ178</f>
        <v/>
      </c>
      <c r="C119" s="93" t="str">
        <f>データ入力!AK178</f>
        <v/>
      </c>
      <c r="D119" s="95">
        <f>データ入力!E178</f>
        <v>0</v>
      </c>
      <c r="E119" s="95" t="str">
        <f>データ入力!G178</f>
        <v/>
      </c>
      <c r="F119" s="95">
        <f>データ入力!H178</f>
        <v>0</v>
      </c>
      <c r="G119" s="95">
        <f>データ入力!I178</f>
        <v>0</v>
      </c>
      <c r="H119" s="95">
        <f>データ入力!J178</f>
        <v>0</v>
      </c>
      <c r="I119" s="95">
        <f>データ入力!K178</f>
        <v>0</v>
      </c>
      <c r="J119" s="95">
        <f>データ入力!L178</f>
        <v>0</v>
      </c>
      <c r="K119" s="95">
        <f>データ入力!M178</f>
        <v>0</v>
      </c>
      <c r="L119" s="95">
        <f>データ入力!N178</f>
        <v>0</v>
      </c>
      <c r="M119" s="95">
        <f>データ入力!O178</f>
        <v>0</v>
      </c>
      <c r="N119" s="95">
        <f>データ入力!P178</f>
        <v>0</v>
      </c>
      <c r="O119" s="95">
        <f>データ入力!Q178</f>
        <v>0</v>
      </c>
      <c r="P119" s="95">
        <f>データ入力!R178</f>
        <v>0</v>
      </c>
      <c r="Q119" s="95" t="str">
        <f>データ入力!S178</f>
        <v/>
      </c>
      <c r="R119" s="95">
        <f>データ入力!T178</f>
        <v>0</v>
      </c>
      <c r="S119" s="95">
        <f>データ入力!U178</f>
        <v>0</v>
      </c>
      <c r="T119" s="93" t="str">
        <f>データ入力!V178</f>
        <v/>
      </c>
      <c r="U119" s="93" t="str">
        <f>データ入力!W178</f>
        <v/>
      </c>
      <c r="V119" s="93" t="str">
        <f>データ入力!X178</f>
        <v/>
      </c>
      <c r="W119" s="93" t="str">
        <f>データ入力!Y178</f>
        <v/>
      </c>
      <c r="X119" s="93" t="str">
        <f>データ入力!Z178</f>
        <v/>
      </c>
      <c r="Y119" s="95" t="str">
        <f>データ入力!AA178</f>
        <v/>
      </c>
      <c r="Z119" s="95" t="str">
        <f>データ入力!AB178</f>
        <v/>
      </c>
      <c r="AA119" s="95" t="str">
        <f>データ入力!AC178</f>
        <v/>
      </c>
      <c r="AB119" s="94" t="str">
        <f>データ入力!AL178</f>
        <v/>
      </c>
      <c r="AC119" s="94" t="str">
        <f>データ入力!AM178</f>
        <v/>
      </c>
      <c r="AD119" s="94" t="str">
        <f>データ入力!AN178</f>
        <v/>
      </c>
      <c r="AE119" s="94" t="str">
        <f>データ入力!AO178</f>
        <v/>
      </c>
      <c r="AF119" s="241" t="str">
        <f>データ入力!AP178</f>
        <v/>
      </c>
      <c r="AG119" s="94" t="str">
        <f>データ入力!AQ178</f>
        <v/>
      </c>
      <c r="AH119" s="94" t="str">
        <f>データ入力!AR178</f>
        <v/>
      </c>
      <c r="AI119" s="94" t="str">
        <f>データ入力!AS178</f>
        <v/>
      </c>
      <c r="AJ119" s="94" t="str">
        <f>データ入力!AT178</f>
        <v/>
      </c>
      <c r="AK119" s="94" t="str">
        <f>データ入力!AU178</f>
        <v/>
      </c>
      <c r="AL119" s="94" t="str">
        <f>データ入力!AV178</f>
        <v/>
      </c>
    </row>
    <row r="120" spans="1:38" ht="26.25" customHeight="1">
      <c r="A120" s="90" t="str">
        <f>データ入力!AI179</f>
        <v/>
      </c>
      <c r="B120" s="180" t="str">
        <f>データ入力!AJ179</f>
        <v/>
      </c>
      <c r="C120" s="93" t="str">
        <f>データ入力!AK179</f>
        <v/>
      </c>
      <c r="D120" s="95">
        <f>データ入力!E179</f>
        <v>0</v>
      </c>
      <c r="E120" s="95" t="str">
        <f>データ入力!G179</f>
        <v/>
      </c>
      <c r="F120" s="95">
        <f>データ入力!H179</f>
        <v>0</v>
      </c>
      <c r="G120" s="95">
        <f>データ入力!I179</f>
        <v>0</v>
      </c>
      <c r="H120" s="95">
        <f>データ入力!J179</f>
        <v>0</v>
      </c>
      <c r="I120" s="95">
        <f>データ入力!K179</f>
        <v>0</v>
      </c>
      <c r="J120" s="95">
        <f>データ入力!L179</f>
        <v>0</v>
      </c>
      <c r="K120" s="95">
        <f>データ入力!M179</f>
        <v>0</v>
      </c>
      <c r="L120" s="95">
        <f>データ入力!N179</f>
        <v>0</v>
      </c>
      <c r="M120" s="95">
        <f>データ入力!O179</f>
        <v>0</v>
      </c>
      <c r="N120" s="95">
        <f>データ入力!P179</f>
        <v>0</v>
      </c>
      <c r="O120" s="95">
        <f>データ入力!Q179</f>
        <v>0</v>
      </c>
      <c r="P120" s="95">
        <f>データ入力!R179</f>
        <v>0</v>
      </c>
      <c r="Q120" s="95" t="str">
        <f>データ入力!S179</f>
        <v/>
      </c>
      <c r="R120" s="95">
        <f>データ入力!T179</f>
        <v>0</v>
      </c>
      <c r="S120" s="95">
        <f>データ入力!U179</f>
        <v>0</v>
      </c>
      <c r="T120" s="93" t="str">
        <f>データ入力!V179</f>
        <v/>
      </c>
      <c r="U120" s="93" t="str">
        <f>データ入力!W179</f>
        <v/>
      </c>
      <c r="V120" s="93" t="str">
        <f>データ入力!X179</f>
        <v/>
      </c>
      <c r="W120" s="93" t="str">
        <f>データ入力!Y179</f>
        <v/>
      </c>
      <c r="X120" s="93" t="str">
        <f>データ入力!Z179</f>
        <v/>
      </c>
      <c r="Y120" s="95" t="str">
        <f>データ入力!AA179</f>
        <v/>
      </c>
      <c r="Z120" s="95" t="str">
        <f>データ入力!AB179</f>
        <v/>
      </c>
      <c r="AA120" s="95" t="str">
        <f>データ入力!AC179</f>
        <v/>
      </c>
      <c r="AB120" s="94" t="str">
        <f>データ入力!AL179</f>
        <v/>
      </c>
      <c r="AC120" s="94" t="str">
        <f>データ入力!AM179</f>
        <v/>
      </c>
      <c r="AD120" s="94" t="str">
        <f>データ入力!AN179</f>
        <v/>
      </c>
      <c r="AE120" s="94" t="str">
        <f>データ入力!AO179</f>
        <v/>
      </c>
      <c r="AF120" s="241" t="str">
        <f>データ入力!AP179</f>
        <v/>
      </c>
      <c r="AG120" s="94" t="str">
        <f>データ入力!AQ179</f>
        <v/>
      </c>
      <c r="AH120" s="94" t="str">
        <f>データ入力!AR179</f>
        <v/>
      </c>
      <c r="AI120" s="94" t="str">
        <f>データ入力!AS179</f>
        <v/>
      </c>
      <c r="AJ120" s="94" t="str">
        <f>データ入力!AT179</f>
        <v/>
      </c>
      <c r="AK120" s="94" t="str">
        <f>データ入力!AU179</f>
        <v/>
      </c>
      <c r="AL120" s="94" t="str">
        <f>データ入力!AV179</f>
        <v/>
      </c>
    </row>
    <row r="121" spans="1:38" ht="26.25" customHeight="1">
      <c r="A121" s="90" t="str">
        <f>データ入力!AI180</f>
        <v/>
      </c>
      <c r="B121" s="180" t="str">
        <f>データ入力!AJ180</f>
        <v/>
      </c>
      <c r="C121" s="93" t="str">
        <f>データ入力!AK180</f>
        <v/>
      </c>
      <c r="D121" s="95">
        <f>データ入力!E180</f>
        <v>0</v>
      </c>
      <c r="E121" s="95" t="str">
        <f>データ入力!G180</f>
        <v/>
      </c>
      <c r="F121" s="95">
        <f>データ入力!H180</f>
        <v>0</v>
      </c>
      <c r="G121" s="95">
        <f>データ入力!I180</f>
        <v>0</v>
      </c>
      <c r="H121" s="95">
        <f>データ入力!J180</f>
        <v>0</v>
      </c>
      <c r="I121" s="95">
        <f>データ入力!K180</f>
        <v>0</v>
      </c>
      <c r="J121" s="95">
        <f>データ入力!L180</f>
        <v>0</v>
      </c>
      <c r="K121" s="95">
        <f>データ入力!M180</f>
        <v>0</v>
      </c>
      <c r="L121" s="95">
        <f>データ入力!N180</f>
        <v>0</v>
      </c>
      <c r="M121" s="95">
        <f>データ入力!O180</f>
        <v>0</v>
      </c>
      <c r="N121" s="95">
        <f>データ入力!P180</f>
        <v>0</v>
      </c>
      <c r="O121" s="95">
        <f>データ入力!Q180</f>
        <v>0</v>
      </c>
      <c r="P121" s="95">
        <f>データ入力!R180</f>
        <v>0</v>
      </c>
      <c r="Q121" s="95" t="str">
        <f>データ入力!S180</f>
        <v/>
      </c>
      <c r="R121" s="95">
        <f>データ入力!T180</f>
        <v>0</v>
      </c>
      <c r="S121" s="95">
        <f>データ入力!U180</f>
        <v>0</v>
      </c>
      <c r="T121" s="93" t="str">
        <f>データ入力!V180</f>
        <v/>
      </c>
      <c r="U121" s="93" t="str">
        <f>データ入力!W180</f>
        <v/>
      </c>
      <c r="V121" s="93" t="str">
        <f>データ入力!X180</f>
        <v/>
      </c>
      <c r="W121" s="93" t="str">
        <f>データ入力!Y180</f>
        <v/>
      </c>
      <c r="X121" s="93" t="str">
        <f>データ入力!Z180</f>
        <v/>
      </c>
      <c r="Y121" s="95" t="str">
        <f>データ入力!AA180</f>
        <v/>
      </c>
      <c r="Z121" s="95" t="str">
        <f>データ入力!AB180</f>
        <v/>
      </c>
      <c r="AA121" s="95" t="str">
        <f>データ入力!AC180</f>
        <v/>
      </c>
      <c r="AB121" s="94" t="str">
        <f>データ入力!AL180</f>
        <v/>
      </c>
      <c r="AC121" s="94" t="str">
        <f>データ入力!AM180</f>
        <v/>
      </c>
      <c r="AD121" s="94" t="str">
        <f>データ入力!AN180</f>
        <v/>
      </c>
      <c r="AE121" s="94" t="str">
        <f>データ入力!AO180</f>
        <v/>
      </c>
      <c r="AF121" s="241" t="str">
        <f>データ入力!AP180</f>
        <v/>
      </c>
      <c r="AG121" s="94" t="str">
        <f>データ入力!AQ180</f>
        <v/>
      </c>
      <c r="AH121" s="94" t="str">
        <f>データ入力!AR180</f>
        <v/>
      </c>
      <c r="AI121" s="94" t="str">
        <f>データ入力!AS180</f>
        <v/>
      </c>
      <c r="AJ121" s="94" t="str">
        <f>データ入力!AT180</f>
        <v/>
      </c>
      <c r="AK121" s="94" t="str">
        <f>データ入力!AU180</f>
        <v/>
      </c>
      <c r="AL121" s="94" t="str">
        <f>データ入力!AV180</f>
        <v/>
      </c>
    </row>
    <row r="122" spans="1:38" ht="26.25" customHeight="1">
      <c r="A122" s="90" t="str">
        <f>データ入力!AI181</f>
        <v/>
      </c>
      <c r="B122" s="180" t="str">
        <f>データ入力!AJ181</f>
        <v/>
      </c>
      <c r="C122" s="93" t="str">
        <f>データ入力!AK181</f>
        <v/>
      </c>
      <c r="D122" s="95">
        <f>データ入力!E181</f>
        <v>0</v>
      </c>
      <c r="E122" s="95" t="str">
        <f>データ入力!G181</f>
        <v/>
      </c>
      <c r="F122" s="95">
        <f>データ入力!H181</f>
        <v>0</v>
      </c>
      <c r="G122" s="95">
        <f>データ入力!I181</f>
        <v>0</v>
      </c>
      <c r="H122" s="95">
        <f>データ入力!J181</f>
        <v>0</v>
      </c>
      <c r="I122" s="95">
        <f>データ入力!K181</f>
        <v>0</v>
      </c>
      <c r="J122" s="95">
        <f>データ入力!L181</f>
        <v>0</v>
      </c>
      <c r="K122" s="95">
        <f>データ入力!M181</f>
        <v>0</v>
      </c>
      <c r="L122" s="95">
        <f>データ入力!N181</f>
        <v>0</v>
      </c>
      <c r="M122" s="95">
        <f>データ入力!O181</f>
        <v>0</v>
      </c>
      <c r="N122" s="95">
        <f>データ入力!P181</f>
        <v>0</v>
      </c>
      <c r="O122" s="95">
        <f>データ入力!Q181</f>
        <v>0</v>
      </c>
      <c r="P122" s="95">
        <f>データ入力!R181</f>
        <v>0</v>
      </c>
      <c r="Q122" s="95" t="str">
        <f>データ入力!S181</f>
        <v/>
      </c>
      <c r="R122" s="95">
        <f>データ入力!T181</f>
        <v>0</v>
      </c>
      <c r="S122" s="95">
        <f>データ入力!U181</f>
        <v>0</v>
      </c>
      <c r="T122" s="93" t="str">
        <f>データ入力!V181</f>
        <v/>
      </c>
      <c r="U122" s="93" t="str">
        <f>データ入力!W181</f>
        <v/>
      </c>
      <c r="V122" s="93" t="str">
        <f>データ入力!X181</f>
        <v/>
      </c>
      <c r="W122" s="93" t="str">
        <f>データ入力!Y181</f>
        <v/>
      </c>
      <c r="X122" s="93" t="str">
        <f>データ入力!Z181</f>
        <v/>
      </c>
      <c r="Y122" s="95" t="str">
        <f>データ入力!AA181</f>
        <v/>
      </c>
      <c r="Z122" s="95" t="str">
        <f>データ入力!AB181</f>
        <v/>
      </c>
      <c r="AA122" s="95" t="str">
        <f>データ入力!AC181</f>
        <v/>
      </c>
      <c r="AB122" s="94" t="str">
        <f>データ入力!AL181</f>
        <v/>
      </c>
      <c r="AC122" s="94" t="str">
        <f>データ入力!AM181</f>
        <v/>
      </c>
      <c r="AD122" s="94" t="str">
        <f>データ入力!AN181</f>
        <v/>
      </c>
      <c r="AE122" s="94" t="str">
        <f>データ入力!AO181</f>
        <v/>
      </c>
      <c r="AF122" s="241" t="str">
        <f>データ入力!AP181</f>
        <v/>
      </c>
      <c r="AG122" s="94" t="str">
        <f>データ入力!AQ181</f>
        <v/>
      </c>
      <c r="AH122" s="94" t="str">
        <f>データ入力!AR181</f>
        <v/>
      </c>
      <c r="AI122" s="94" t="str">
        <f>データ入力!AS181</f>
        <v/>
      </c>
      <c r="AJ122" s="94" t="str">
        <f>データ入力!AT181</f>
        <v/>
      </c>
      <c r="AK122" s="94" t="str">
        <f>データ入力!AU181</f>
        <v/>
      </c>
      <c r="AL122" s="94" t="str">
        <f>データ入力!AV181</f>
        <v/>
      </c>
    </row>
    <row r="123" spans="1:38" ht="26.25" customHeight="1">
      <c r="A123" s="90" t="str">
        <f>データ入力!AI182</f>
        <v/>
      </c>
      <c r="B123" s="180" t="str">
        <f>データ入力!AJ182</f>
        <v/>
      </c>
      <c r="C123" s="93" t="str">
        <f>データ入力!AK182</f>
        <v/>
      </c>
      <c r="D123" s="95">
        <f>データ入力!E182</f>
        <v>0</v>
      </c>
      <c r="E123" s="95" t="str">
        <f>データ入力!G182</f>
        <v/>
      </c>
      <c r="F123" s="95">
        <f>データ入力!H182</f>
        <v>0</v>
      </c>
      <c r="G123" s="95">
        <f>データ入力!I182</f>
        <v>0</v>
      </c>
      <c r="H123" s="95">
        <f>データ入力!J182</f>
        <v>0</v>
      </c>
      <c r="I123" s="95">
        <f>データ入力!K182</f>
        <v>0</v>
      </c>
      <c r="J123" s="95">
        <f>データ入力!L182</f>
        <v>0</v>
      </c>
      <c r="K123" s="95">
        <f>データ入力!M182</f>
        <v>0</v>
      </c>
      <c r="L123" s="95">
        <f>データ入力!N182</f>
        <v>0</v>
      </c>
      <c r="M123" s="95">
        <f>データ入力!O182</f>
        <v>0</v>
      </c>
      <c r="N123" s="95">
        <f>データ入力!P182</f>
        <v>0</v>
      </c>
      <c r="O123" s="95">
        <f>データ入力!Q182</f>
        <v>0</v>
      </c>
      <c r="P123" s="95">
        <f>データ入力!R182</f>
        <v>0</v>
      </c>
      <c r="Q123" s="95" t="str">
        <f>データ入力!S182</f>
        <v/>
      </c>
      <c r="R123" s="95">
        <f>データ入力!T182</f>
        <v>0</v>
      </c>
      <c r="S123" s="95">
        <f>データ入力!U182</f>
        <v>0</v>
      </c>
      <c r="T123" s="93" t="str">
        <f>データ入力!V182</f>
        <v/>
      </c>
      <c r="U123" s="93" t="str">
        <f>データ入力!W182</f>
        <v/>
      </c>
      <c r="V123" s="93" t="str">
        <f>データ入力!X182</f>
        <v/>
      </c>
      <c r="W123" s="93" t="str">
        <f>データ入力!Y182</f>
        <v/>
      </c>
      <c r="X123" s="93" t="str">
        <f>データ入力!Z182</f>
        <v/>
      </c>
      <c r="Y123" s="95" t="str">
        <f>データ入力!AA182</f>
        <v/>
      </c>
      <c r="Z123" s="95" t="str">
        <f>データ入力!AB182</f>
        <v/>
      </c>
      <c r="AA123" s="95" t="str">
        <f>データ入力!AC182</f>
        <v/>
      </c>
      <c r="AB123" s="94" t="str">
        <f>データ入力!AL182</f>
        <v/>
      </c>
      <c r="AC123" s="94" t="str">
        <f>データ入力!AM182</f>
        <v/>
      </c>
      <c r="AD123" s="94" t="str">
        <f>データ入力!AN182</f>
        <v/>
      </c>
      <c r="AE123" s="94" t="str">
        <f>データ入力!AO182</f>
        <v/>
      </c>
      <c r="AF123" s="241" t="str">
        <f>データ入力!AP182</f>
        <v/>
      </c>
      <c r="AG123" s="94" t="str">
        <f>データ入力!AQ182</f>
        <v/>
      </c>
      <c r="AH123" s="94" t="str">
        <f>データ入力!AR182</f>
        <v/>
      </c>
      <c r="AI123" s="94" t="str">
        <f>データ入力!AS182</f>
        <v/>
      </c>
      <c r="AJ123" s="94" t="str">
        <f>データ入力!AT182</f>
        <v/>
      </c>
      <c r="AK123" s="94" t="str">
        <f>データ入力!AU182</f>
        <v/>
      </c>
      <c r="AL123" s="94" t="str">
        <f>データ入力!AV182</f>
        <v/>
      </c>
    </row>
    <row r="124" spans="1:38" ht="26.25" customHeight="1">
      <c r="A124" s="90" t="str">
        <f>データ入力!AI183</f>
        <v/>
      </c>
      <c r="B124" s="180" t="str">
        <f>データ入力!AJ183</f>
        <v/>
      </c>
      <c r="C124" s="93" t="str">
        <f>データ入力!AK183</f>
        <v/>
      </c>
      <c r="D124" s="95">
        <f>データ入力!E183</f>
        <v>0</v>
      </c>
      <c r="E124" s="95" t="str">
        <f>データ入力!G183</f>
        <v/>
      </c>
      <c r="F124" s="95">
        <f>データ入力!H183</f>
        <v>0</v>
      </c>
      <c r="G124" s="95">
        <f>データ入力!I183</f>
        <v>0</v>
      </c>
      <c r="H124" s="95">
        <f>データ入力!J183</f>
        <v>0</v>
      </c>
      <c r="I124" s="95">
        <f>データ入力!K183</f>
        <v>0</v>
      </c>
      <c r="J124" s="95">
        <f>データ入力!L183</f>
        <v>0</v>
      </c>
      <c r="K124" s="95">
        <f>データ入力!M183</f>
        <v>0</v>
      </c>
      <c r="L124" s="95">
        <f>データ入力!N183</f>
        <v>0</v>
      </c>
      <c r="M124" s="95">
        <f>データ入力!O183</f>
        <v>0</v>
      </c>
      <c r="N124" s="95">
        <f>データ入力!P183</f>
        <v>0</v>
      </c>
      <c r="O124" s="95">
        <f>データ入力!Q183</f>
        <v>0</v>
      </c>
      <c r="P124" s="95">
        <f>データ入力!R183</f>
        <v>0</v>
      </c>
      <c r="Q124" s="95" t="str">
        <f>データ入力!S183</f>
        <v/>
      </c>
      <c r="R124" s="95">
        <f>データ入力!T183</f>
        <v>0</v>
      </c>
      <c r="S124" s="95">
        <f>データ入力!U183</f>
        <v>0</v>
      </c>
      <c r="T124" s="93" t="str">
        <f>データ入力!V183</f>
        <v/>
      </c>
      <c r="U124" s="93" t="str">
        <f>データ入力!W183</f>
        <v/>
      </c>
      <c r="V124" s="93" t="str">
        <f>データ入力!X183</f>
        <v/>
      </c>
      <c r="W124" s="93" t="str">
        <f>データ入力!Y183</f>
        <v/>
      </c>
      <c r="X124" s="93" t="str">
        <f>データ入力!Z183</f>
        <v/>
      </c>
      <c r="Y124" s="95" t="str">
        <f>データ入力!AA183</f>
        <v/>
      </c>
      <c r="Z124" s="95" t="str">
        <f>データ入力!AB183</f>
        <v/>
      </c>
      <c r="AA124" s="95" t="str">
        <f>データ入力!AC183</f>
        <v/>
      </c>
      <c r="AB124" s="94" t="str">
        <f>データ入力!AL183</f>
        <v/>
      </c>
      <c r="AC124" s="94" t="str">
        <f>データ入力!AM183</f>
        <v/>
      </c>
      <c r="AD124" s="94" t="str">
        <f>データ入力!AN183</f>
        <v/>
      </c>
      <c r="AE124" s="94" t="str">
        <f>データ入力!AO183</f>
        <v/>
      </c>
      <c r="AF124" s="241" t="str">
        <f>データ入力!AP183</f>
        <v/>
      </c>
      <c r="AG124" s="94" t="str">
        <f>データ入力!AQ183</f>
        <v/>
      </c>
      <c r="AH124" s="94" t="str">
        <f>データ入力!AR183</f>
        <v/>
      </c>
      <c r="AI124" s="94" t="str">
        <f>データ入力!AS183</f>
        <v/>
      </c>
      <c r="AJ124" s="94" t="str">
        <f>データ入力!AT183</f>
        <v/>
      </c>
      <c r="AK124" s="94" t="str">
        <f>データ入力!AU183</f>
        <v/>
      </c>
      <c r="AL124" s="94" t="str">
        <f>データ入力!AV183</f>
        <v/>
      </c>
    </row>
    <row r="125" spans="1:38" ht="26.25" customHeight="1">
      <c r="A125" s="90" t="str">
        <f>データ入力!AI184</f>
        <v/>
      </c>
      <c r="B125" s="180" t="str">
        <f>データ入力!AJ184</f>
        <v/>
      </c>
      <c r="C125" s="93" t="str">
        <f>データ入力!AK184</f>
        <v/>
      </c>
      <c r="D125" s="95">
        <f>データ入力!E184</f>
        <v>0</v>
      </c>
      <c r="E125" s="95" t="str">
        <f>データ入力!G184</f>
        <v/>
      </c>
      <c r="F125" s="95">
        <f>データ入力!H184</f>
        <v>0</v>
      </c>
      <c r="G125" s="95">
        <f>データ入力!I184</f>
        <v>0</v>
      </c>
      <c r="H125" s="95">
        <f>データ入力!J184</f>
        <v>0</v>
      </c>
      <c r="I125" s="95">
        <f>データ入力!K184</f>
        <v>0</v>
      </c>
      <c r="J125" s="95">
        <f>データ入力!L184</f>
        <v>0</v>
      </c>
      <c r="K125" s="95">
        <f>データ入力!M184</f>
        <v>0</v>
      </c>
      <c r="L125" s="95">
        <f>データ入力!N184</f>
        <v>0</v>
      </c>
      <c r="M125" s="95">
        <f>データ入力!O184</f>
        <v>0</v>
      </c>
      <c r="N125" s="95">
        <f>データ入力!P184</f>
        <v>0</v>
      </c>
      <c r="O125" s="95">
        <f>データ入力!Q184</f>
        <v>0</v>
      </c>
      <c r="P125" s="95">
        <f>データ入力!R184</f>
        <v>0</v>
      </c>
      <c r="Q125" s="95" t="str">
        <f>データ入力!S184</f>
        <v/>
      </c>
      <c r="R125" s="95">
        <f>データ入力!T184</f>
        <v>0</v>
      </c>
      <c r="S125" s="95">
        <f>データ入力!U184</f>
        <v>0</v>
      </c>
      <c r="T125" s="93" t="str">
        <f>データ入力!V184</f>
        <v/>
      </c>
      <c r="U125" s="93" t="str">
        <f>データ入力!W184</f>
        <v/>
      </c>
      <c r="V125" s="93" t="str">
        <f>データ入力!X184</f>
        <v/>
      </c>
      <c r="W125" s="93" t="str">
        <f>データ入力!Y184</f>
        <v/>
      </c>
      <c r="X125" s="93" t="str">
        <f>データ入力!Z184</f>
        <v/>
      </c>
      <c r="Y125" s="95" t="str">
        <f>データ入力!AA184</f>
        <v/>
      </c>
      <c r="Z125" s="95" t="str">
        <f>データ入力!AB184</f>
        <v/>
      </c>
      <c r="AA125" s="95" t="str">
        <f>データ入力!AC184</f>
        <v/>
      </c>
      <c r="AB125" s="94" t="str">
        <f>データ入力!AL184</f>
        <v/>
      </c>
      <c r="AC125" s="94" t="str">
        <f>データ入力!AM184</f>
        <v/>
      </c>
      <c r="AD125" s="94" t="str">
        <f>データ入力!AN184</f>
        <v/>
      </c>
      <c r="AE125" s="94" t="str">
        <f>データ入力!AO184</f>
        <v/>
      </c>
      <c r="AF125" s="241" t="str">
        <f>データ入力!AP184</f>
        <v/>
      </c>
      <c r="AG125" s="94" t="str">
        <f>データ入力!AQ184</f>
        <v/>
      </c>
      <c r="AH125" s="94" t="str">
        <f>データ入力!AR184</f>
        <v/>
      </c>
      <c r="AI125" s="94" t="str">
        <f>データ入力!AS184</f>
        <v/>
      </c>
      <c r="AJ125" s="94" t="str">
        <f>データ入力!AT184</f>
        <v/>
      </c>
      <c r="AK125" s="94" t="str">
        <f>データ入力!AU184</f>
        <v/>
      </c>
      <c r="AL125" s="94" t="str">
        <f>データ入力!AV184</f>
        <v/>
      </c>
    </row>
    <row r="126" spans="1:38" ht="26.25" customHeight="1">
      <c r="A126" s="90" t="str">
        <f>データ入力!AI185</f>
        <v/>
      </c>
      <c r="B126" s="180" t="str">
        <f>データ入力!AJ185</f>
        <v/>
      </c>
      <c r="C126" s="93" t="str">
        <f>データ入力!AK185</f>
        <v/>
      </c>
      <c r="D126" s="95">
        <f>データ入力!E185</f>
        <v>0</v>
      </c>
      <c r="E126" s="95" t="str">
        <f>データ入力!G185</f>
        <v/>
      </c>
      <c r="F126" s="95">
        <f>データ入力!H185</f>
        <v>0</v>
      </c>
      <c r="G126" s="95">
        <f>データ入力!I185</f>
        <v>0</v>
      </c>
      <c r="H126" s="95">
        <f>データ入力!J185</f>
        <v>0</v>
      </c>
      <c r="I126" s="95">
        <f>データ入力!K185</f>
        <v>0</v>
      </c>
      <c r="J126" s="95">
        <f>データ入力!L185</f>
        <v>0</v>
      </c>
      <c r="K126" s="95">
        <f>データ入力!M185</f>
        <v>0</v>
      </c>
      <c r="L126" s="95">
        <f>データ入力!N185</f>
        <v>0</v>
      </c>
      <c r="M126" s="95">
        <f>データ入力!O185</f>
        <v>0</v>
      </c>
      <c r="N126" s="95">
        <f>データ入力!P185</f>
        <v>0</v>
      </c>
      <c r="O126" s="95">
        <f>データ入力!Q185</f>
        <v>0</v>
      </c>
      <c r="P126" s="95">
        <f>データ入力!R185</f>
        <v>0</v>
      </c>
      <c r="Q126" s="95" t="str">
        <f>データ入力!S185</f>
        <v/>
      </c>
      <c r="R126" s="95">
        <f>データ入力!T185</f>
        <v>0</v>
      </c>
      <c r="S126" s="95">
        <f>データ入力!U185</f>
        <v>0</v>
      </c>
      <c r="T126" s="93" t="str">
        <f>データ入力!V185</f>
        <v/>
      </c>
      <c r="U126" s="93" t="str">
        <f>データ入力!W185</f>
        <v/>
      </c>
      <c r="V126" s="93" t="str">
        <f>データ入力!X185</f>
        <v/>
      </c>
      <c r="W126" s="93" t="str">
        <f>データ入力!Y185</f>
        <v/>
      </c>
      <c r="X126" s="93" t="str">
        <f>データ入力!Z185</f>
        <v/>
      </c>
      <c r="Y126" s="95" t="str">
        <f>データ入力!AA185</f>
        <v/>
      </c>
      <c r="Z126" s="95" t="str">
        <f>データ入力!AB185</f>
        <v/>
      </c>
      <c r="AA126" s="95" t="str">
        <f>データ入力!AC185</f>
        <v/>
      </c>
      <c r="AB126" s="94" t="str">
        <f>データ入力!AL185</f>
        <v/>
      </c>
      <c r="AC126" s="94" t="str">
        <f>データ入力!AM185</f>
        <v/>
      </c>
      <c r="AD126" s="94" t="str">
        <f>データ入力!AN185</f>
        <v/>
      </c>
      <c r="AE126" s="94" t="str">
        <f>データ入力!AO185</f>
        <v/>
      </c>
      <c r="AF126" s="241" t="str">
        <f>データ入力!AP185</f>
        <v/>
      </c>
      <c r="AG126" s="94" t="str">
        <f>データ入力!AQ185</f>
        <v/>
      </c>
      <c r="AH126" s="94" t="str">
        <f>データ入力!AR185</f>
        <v/>
      </c>
      <c r="AI126" s="94" t="str">
        <f>データ入力!AS185</f>
        <v/>
      </c>
      <c r="AJ126" s="94" t="str">
        <f>データ入力!AT185</f>
        <v/>
      </c>
      <c r="AK126" s="94" t="str">
        <f>データ入力!AU185</f>
        <v/>
      </c>
      <c r="AL126" s="94" t="str">
        <f>データ入力!AV185</f>
        <v/>
      </c>
    </row>
    <row r="127" spans="1:38" ht="26.25" customHeight="1">
      <c r="A127" s="90" t="str">
        <f>データ入力!AI186</f>
        <v/>
      </c>
      <c r="B127" s="180" t="str">
        <f>データ入力!AJ186</f>
        <v/>
      </c>
      <c r="C127" s="93" t="str">
        <f>データ入力!AK186</f>
        <v/>
      </c>
      <c r="D127" s="95">
        <f>データ入力!E186</f>
        <v>0</v>
      </c>
      <c r="E127" s="95" t="str">
        <f>データ入力!G186</f>
        <v/>
      </c>
      <c r="F127" s="95">
        <f>データ入力!H186</f>
        <v>0</v>
      </c>
      <c r="G127" s="95">
        <f>データ入力!I186</f>
        <v>0</v>
      </c>
      <c r="H127" s="95">
        <f>データ入力!J186</f>
        <v>0</v>
      </c>
      <c r="I127" s="95">
        <f>データ入力!K186</f>
        <v>0</v>
      </c>
      <c r="J127" s="95">
        <f>データ入力!L186</f>
        <v>0</v>
      </c>
      <c r="K127" s="95">
        <f>データ入力!M186</f>
        <v>0</v>
      </c>
      <c r="L127" s="95">
        <f>データ入力!N186</f>
        <v>0</v>
      </c>
      <c r="M127" s="95">
        <f>データ入力!O186</f>
        <v>0</v>
      </c>
      <c r="N127" s="95">
        <f>データ入力!P186</f>
        <v>0</v>
      </c>
      <c r="O127" s="95">
        <f>データ入力!Q186</f>
        <v>0</v>
      </c>
      <c r="P127" s="95">
        <f>データ入力!R186</f>
        <v>0</v>
      </c>
      <c r="Q127" s="95" t="str">
        <f>データ入力!S186</f>
        <v/>
      </c>
      <c r="R127" s="95">
        <f>データ入力!T186</f>
        <v>0</v>
      </c>
      <c r="S127" s="95">
        <f>データ入力!U186</f>
        <v>0</v>
      </c>
      <c r="T127" s="93" t="str">
        <f>データ入力!V186</f>
        <v/>
      </c>
      <c r="U127" s="93" t="str">
        <f>データ入力!W186</f>
        <v/>
      </c>
      <c r="V127" s="93" t="str">
        <f>データ入力!X186</f>
        <v/>
      </c>
      <c r="W127" s="93" t="str">
        <f>データ入力!Y186</f>
        <v/>
      </c>
      <c r="X127" s="93" t="str">
        <f>データ入力!Z186</f>
        <v/>
      </c>
      <c r="Y127" s="95" t="str">
        <f>データ入力!AA186</f>
        <v/>
      </c>
      <c r="Z127" s="95" t="str">
        <f>データ入力!AB186</f>
        <v/>
      </c>
      <c r="AA127" s="95" t="str">
        <f>データ入力!AC186</f>
        <v/>
      </c>
      <c r="AB127" s="94" t="str">
        <f>データ入力!AL186</f>
        <v/>
      </c>
      <c r="AC127" s="94" t="str">
        <f>データ入力!AM186</f>
        <v/>
      </c>
      <c r="AD127" s="94" t="str">
        <f>データ入力!AN186</f>
        <v/>
      </c>
      <c r="AE127" s="94" t="str">
        <f>データ入力!AO186</f>
        <v/>
      </c>
      <c r="AF127" s="241" t="str">
        <f>データ入力!AP186</f>
        <v/>
      </c>
      <c r="AG127" s="94" t="str">
        <f>データ入力!AQ186</f>
        <v/>
      </c>
      <c r="AH127" s="94" t="str">
        <f>データ入力!AR186</f>
        <v/>
      </c>
      <c r="AI127" s="94" t="str">
        <f>データ入力!AS186</f>
        <v/>
      </c>
      <c r="AJ127" s="94" t="str">
        <f>データ入力!AT186</f>
        <v/>
      </c>
      <c r="AK127" s="94" t="str">
        <f>データ入力!AU186</f>
        <v/>
      </c>
      <c r="AL127" s="94" t="str">
        <f>データ入力!AV186</f>
        <v/>
      </c>
    </row>
    <row r="128" spans="1:38" ht="26.25" customHeight="1">
      <c r="A128" s="90" t="str">
        <f>データ入力!AI187</f>
        <v/>
      </c>
      <c r="B128" s="180" t="str">
        <f>データ入力!AJ187</f>
        <v/>
      </c>
      <c r="C128" s="93" t="str">
        <f>データ入力!AK187</f>
        <v/>
      </c>
      <c r="D128" s="95">
        <f>データ入力!E187</f>
        <v>0</v>
      </c>
      <c r="E128" s="95" t="str">
        <f>データ入力!G187</f>
        <v/>
      </c>
      <c r="F128" s="95">
        <f>データ入力!H187</f>
        <v>0</v>
      </c>
      <c r="G128" s="95">
        <f>データ入力!I187</f>
        <v>0</v>
      </c>
      <c r="H128" s="95">
        <f>データ入力!J187</f>
        <v>0</v>
      </c>
      <c r="I128" s="95">
        <f>データ入力!K187</f>
        <v>0</v>
      </c>
      <c r="J128" s="95">
        <f>データ入力!L187</f>
        <v>0</v>
      </c>
      <c r="K128" s="95">
        <f>データ入力!M187</f>
        <v>0</v>
      </c>
      <c r="L128" s="95">
        <f>データ入力!N187</f>
        <v>0</v>
      </c>
      <c r="M128" s="95">
        <f>データ入力!O187</f>
        <v>0</v>
      </c>
      <c r="N128" s="95">
        <f>データ入力!P187</f>
        <v>0</v>
      </c>
      <c r="O128" s="95">
        <f>データ入力!Q187</f>
        <v>0</v>
      </c>
      <c r="P128" s="95">
        <f>データ入力!R187</f>
        <v>0</v>
      </c>
      <c r="Q128" s="95" t="str">
        <f>データ入力!S187</f>
        <v/>
      </c>
      <c r="R128" s="95">
        <f>データ入力!T187</f>
        <v>0</v>
      </c>
      <c r="S128" s="95">
        <f>データ入力!U187</f>
        <v>0</v>
      </c>
      <c r="T128" s="93" t="str">
        <f>データ入力!V187</f>
        <v/>
      </c>
      <c r="U128" s="93" t="str">
        <f>データ入力!W187</f>
        <v/>
      </c>
      <c r="V128" s="93" t="str">
        <f>データ入力!X187</f>
        <v/>
      </c>
      <c r="W128" s="93" t="str">
        <f>データ入力!Y187</f>
        <v/>
      </c>
      <c r="X128" s="93" t="str">
        <f>データ入力!Z187</f>
        <v/>
      </c>
      <c r="Y128" s="95" t="str">
        <f>データ入力!AA187</f>
        <v/>
      </c>
      <c r="Z128" s="95" t="str">
        <f>データ入力!AB187</f>
        <v/>
      </c>
      <c r="AA128" s="95" t="str">
        <f>データ入力!AC187</f>
        <v/>
      </c>
      <c r="AB128" s="94" t="str">
        <f>データ入力!AL187</f>
        <v/>
      </c>
      <c r="AC128" s="94" t="str">
        <f>データ入力!AM187</f>
        <v/>
      </c>
      <c r="AD128" s="94" t="str">
        <f>データ入力!AN187</f>
        <v/>
      </c>
      <c r="AE128" s="94" t="str">
        <f>データ入力!AO187</f>
        <v/>
      </c>
      <c r="AF128" s="241" t="str">
        <f>データ入力!AP187</f>
        <v/>
      </c>
      <c r="AG128" s="94" t="str">
        <f>データ入力!AQ187</f>
        <v/>
      </c>
      <c r="AH128" s="94" t="str">
        <f>データ入力!AR187</f>
        <v/>
      </c>
      <c r="AI128" s="94" t="str">
        <f>データ入力!AS187</f>
        <v/>
      </c>
      <c r="AJ128" s="94" t="str">
        <f>データ入力!AT187</f>
        <v/>
      </c>
      <c r="AK128" s="94" t="str">
        <f>データ入力!AU187</f>
        <v/>
      </c>
      <c r="AL128" s="94" t="str">
        <f>データ入力!AV187</f>
        <v/>
      </c>
    </row>
    <row r="129" spans="1:38" ht="26.25" customHeight="1">
      <c r="A129" s="90" t="str">
        <f>データ入力!AI188</f>
        <v/>
      </c>
      <c r="B129" s="180" t="str">
        <f>データ入力!AJ188</f>
        <v/>
      </c>
      <c r="C129" s="93" t="str">
        <f>データ入力!AK188</f>
        <v/>
      </c>
      <c r="D129" s="95">
        <f>データ入力!E188</f>
        <v>0</v>
      </c>
      <c r="E129" s="95" t="str">
        <f>データ入力!G188</f>
        <v/>
      </c>
      <c r="F129" s="95">
        <f>データ入力!H188</f>
        <v>0</v>
      </c>
      <c r="G129" s="95">
        <f>データ入力!I188</f>
        <v>0</v>
      </c>
      <c r="H129" s="95">
        <f>データ入力!J188</f>
        <v>0</v>
      </c>
      <c r="I129" s="95">
        <f>データ入力!K188</f>
        <v>0</v>
      </c>
      <c r="J129" s="95">
        <f>データ入力!L188</f>
        <v>0</v>
      </c>
      <c r="K129" s="95">
        <f>データ入力!M188</f>
        <v>0</v>
      </c>
      <c r="L129" s="95">
        <f>データ入力!N188</f>
        <v>0</v>
      </c>
      <c r="M129" s="95">
        <f>データ入力!O188</f>
        <v>0</v>
      </c>
      <c r="N129" s="95">
        <f>データ入力!P188</f>
        <v>0</v>
      </c>
      <c r="O129" s="95">
        <f>データ入力!Q188</f>
        <v>0</v>
      </c>
      <c r="P129" s="95">
        <f>データ入力!R188</f>
        <v>0</v>
      </c>
      <c r="Q129" s="95" t="str">
        <f>データ入力!S188</f>
        <v/>
      </c>
      <c r="R129" s="95">
        <f>データ入力!T188</f>
        <v>0</v>
      </c>
      <c r="S129" s="95">
        <f>データ入力!U188</f>
        <v>0</v>
      </c>
      <c r="T129" s="93" t="str">
        <f>データ入力!V188</f>
        <v/>
      </c>
      <c r="U129" s="93" t="str">
        <f>データ入力!W188</f>
        <v/>
      </c>
      <c r="V129" s="93" t="str">
        <f>データ入力!X188</f>
        <v/>
      </c>
      <c r="W129" s="93" t="str">
        <f>データ入力!Y188</f>
        <v/>
      </c>
      <c r="X129" s="93" t="str">
        <f>データ入力!Z188</f>
        <v/>
      </c>
      <c r="Y129" s="95" t="str">
        <f>データ入力!AA188</f>
        <v/>
      </c>
      <c r="Z129" s="95" t="str">
        <f>データ入力!AB188</f>
        <v/>
      </c>
      <c r="AA129" s="95" t="str">
        <f>データ入力!AC188</f>
        <v/>
      </c>
      <c r="AB129" s="94" t="str">
        <f>データ入力!AL188</f>
        <v/>
      </c>
      <c r="AC129" s="94" t="str">
        <f>データ入力!AM188</f>
        <v/>
      </c>
      <c r="AD129" s="94" t="str">
        <f>データ入力!AN188</f>
        <v/>
      </c>
      <c r="AE129" s="94" t="str">
        <f>データ入力!AO188</f>
        <v/>
      </c>
      <c r="AF129" s="241" t="str">
        <f>データ入力!AP188</f>
        <v/>
      </c>
      <c r="AG129" s="94" t="str">
        <f>データ入力!AQ188</f>
        <v/>
      </c>
      <c r="AH129" s="94" t="str">
        <f>データ入力!AR188</f>
        <v/>
      </c>
      <c r="AI129" s="94" t="str">
        <f>データ入力!AS188</f>
        <v/>
      </c>
      <c r="AJ129" s="94" t="str">
        <f>データ入力!AT188</f>
        <v/>
      </c>
      <c r="AK129" s="94" t="str">
        <f>データ入力!AU188</f>
        <v/>
      </c>
      <c r="AL129" s="94" t="str">
        <f>データ入力!AV188</f>
        <v/>
      </c>
    </row>
    <row r="130" spans="1:38" ht="26.25" customHeight="1">
      <c r="A130" s="90" t="str">
        <f>データ入力!AI189</f>
        <v/>
      </c>
      <c r="B130" s="180" t="str">
        <f>データ入力!AJ189</f>
        <v/>
      </c>
      <c r="C130" s="93" t="str">
        <f>データ入力!AK189</f>
        <v/>
      </c>
      <c r="D130" s="95">
        <f>データ入力!E189</f>
        <v>0</v>
      </c>
      <c r="E130" s="95" t="str">
        <f>データ入力!G189</f>
        <v/>
      </c>
      <c r="F130" s="95">
        <f>データ入力!H189</f>
        <v>0</v>
      </c>
      <c r="G130" s="95">
        <f>データ入力!I189</f>
        <v>0</v>
      </c>
      <c r="H130" s="95">
        <f>データ入力!J189</f>
        <v>0</v>
      </c>
      <c r="I130" s="95">
        <f>データ入力!K189</f>
        <v>0</v>
      </c>
      <c r="J130" s="95">
        <f>データ入力!L189</f>
        <v>0</v>
      </c>
      <c r="K130" s="95">
        <f>データ入力!M189</f>
        <v>0</v>
      </c>
      <c r="L130" s="95">
        <f>データ入力!N189</f>
        <v>0</v>
      </c>
      <c r="M130" s="95">
        <f>データ入力!O189</f>
        <v>0</v>
      </c>
      <c r="N130" s="95">
        <f>データ入力!P189</f>
        <v>0</v>
      </c>
      <c r="O130" s="95">
        <f>データ入力!Q189</f>
        <v>0</v>
      </c>
      <c r="P130" s="95">
        <f>データ入力!R189</f>
        <v>0</v>
      </c>
      <c r="Q130" s="95" t="str">
        <f>データ入力!S189</f>
        <v/>
      </c>
      <c r="R130" s="95">
        <f>データ入力!T189</f>
        <v>0</v>
      </c>
      <c r="S130" s="95">
        <f>データ入力!U189</f>
        <v>0</v>
      </c>
      <c r="T130" s="93" t="str">
        <f>データ入力!V189</f>
        <v/>
      </c>
      <c r="U130" s="93" t="str">
        <f>データ入力!W189</f>
        <v/>
      </c>
      <c r="V130" s="93" t="str">
        <f>データ入力!X189</f>
        <v/>
      </c>
      <c r="W130" s="93" t="str">
        <f>データ入力!Y189</f>
        <v/>
      </c>
      <c r="X130" s="93" t="str">
        <f>データ入力!Z189</f>
        <v/>
      </c>
      <c r="Y130" s="95" t="str">
        <f>データ入力!AA189</f>
        <v/>
      </c>
      <c r="Z130" s="95" t="str">
        <f>データ入力!AB189</f>
        <v/>
      </c>
      <c r="AA130" s="95" t="str">
        <f>データ入力!AC189</f>
        <v/>
      </c>
      <c r="AB130" s="94" t="str">
        <f>データ入力!AL189</f>
        <v/>
      </c>
      <c r="AC130" s="94" t="str">
        <f>データ入力!AM189</f>
        <v/>
      </c>
      <c r="AD130" s="94" t="str">
        <f>データ入力!AN189</f>
        <v/>
      </c>
      <c r="AE130" s="94" t="str">
        <f>データ入力!AO189</f>
        <v/>
      </c>
      <c r="AF130" s="241" t="str">
        <f>データ入力!AP189</f>
        <v/>
      </c>
      <c r="AG130" s="94" t="str">
        <f>データ入力!AQ189</f>
        <v/>
      </c>
      <c r="AH130" s="94" t="str">
        <f>データ入力!AR189</f>
        <v/>
      </c>
      <c r="AI130" s="94" t="str">
        <f>データ入力!AS189</f>
        <v/>
      </c>
      <c r="AJ130" s="94" t="str">
        <f>データ入力!AT189</f>
        <v/>
      </c>
      <c r="AK130" s="94" t="str">
        <f>データ入力!AU189</f>
        <v/>
      </c>
      <c r="AL130" s="94" t="str">
        <f>データ入力!AV189</f>
        <v/>
      </c>
    </row>
    <row r="131" spans="1:38" ht="26.25" customHeight="1">
      <c r="A131" s="90" t="str">
        <f>データ入力!AI190</f>
        <v/>
      </c>
      <c r="B131" s="180" t="str">
        <f>データ入力!AJ190</f>
        <v/>
      </c>
      <c r="C131" s="93" t="str">
        <f>データ入力!AK190</f>
        <v/>
      </c>
      <c r="D131" s="95">
        <f>データ入力!E190</f>
        <v>0</v>
      </c>
      <c r="E131" s="95" t="str">
        <f>データ入力!G190</f>
        <v/>
      </c>
      <c r="F131" s="95">
        <f>データ入力!H190</f>
        <v>0</v>
      </c>
      <c r="G131" s="95">
        <f>データ入力!I190</f>
        <v>0</v>
      </c>
      <c r="H131" s="95">
        <f>データ入力!J190</f>
        <v>0</v>
      </c>
      <c r="I131" s="95">
        <f>データ入力!K190</f>
        <v>0</v>
      </c>
      <c r="J131" s="95">
        <f>データ入力!L190</f>
        <v>0</v>
      </c>
      <c r="K131" s="95">
        <f>データ入力!M190</f>
        <v>0</v>
      </c>
      <c r="L131" s="95">
        <f>データ入力!N190</f>
        <v>0</v>
      </c>
      <c r="M131" s="95">
        <f>データ入力!O190</f>
        <v>0</v>
      </c>
      <c r="N131" s="95">
        <f>データ入力!P190</f>
        <v>0</v>
      </c>
      <c r="O131" s="95">
        <f>データ入力!Q190</f>
        <v>0</v>
      </c>
      <c r="P131" s="95">
        <f>データ入力!R190</f>
        <v>0</v>
      </c>
      <c r="Q131" s="95" t="str">
        <f>データ入力!S190</f>
        <v/>
      </c>
      <c r="R131" s="95">
        <f>データ入力!T190</f>
        <v>0</v>
      </c>
      <c r="S131" s="95">
        <f>データ入力!U190</f>
        <v>0</v>
      </c>
      <c r="T131" s="93" t="str">
        <f>データ入力!V190</f>
        <v/>
      </c>
      <c r="U131" s="93" t="str">
        <f>データ入力!W190</f>
        <v/>
      </c>
      <c r="V131" s="93" t="str">
        <f>データ入力!X190</f>
        <v/>
      </c>
      <c r="W131" s="93" t="str">
        <f>データ入力!Y190</f>
        <v/>
      </c>
      <c r="X131" s="93" t="str">
        <f>データ入力!Z190</f>
        <v/>
      </c>
      <c r="Y131" s="95" t="str">
        <f>データ入力!AA190</f>
        <v/>
      </c>
      <c r="Z131" s="95" t="str">
        <f>データ入力!AB190</f>
        <v/>
      </c>
      <c r="AA131" s="95" t="str">
        <f>データ入力!AC190</f>
        <v/>
      </c>
      <c r="AB131" s="94" t="str">
        <f>データ入力!AL190</f>
        <v/>
      </c>
      <c r="AC131" s="94" t="str">
        <f>データ入力!AM190</f>
        <v/>
      </c>
      <c r="AD131" s="94" t="str">
        <f>データ入力!AN190</f>
        <v/>
      </c>
      <c r="AE131" s="94" t="str">
        <f>データ入力!AO190</f>
        <v/>
      </c>
      <c r="AF131" s="241" t="str">
        <f>データ入力!AP190</f>
        <v/>
      </c>
      <c r="AG131" s="94" t="str">
        <f>データ入力!AQ190</f>
        <v/>
      </c>
      <c r="AH131" s="94" t="str">
        <f>データ入力!AR190</f>
        <v/>
      </c>
      <c r="AI131" s="94" t="str">
        <f>データ入力!AS190</f>
        <v/>
      </c>
      <c r="AJ131" s="94" t="str">
        <f>データ入力!AT190</f>
        <v/>
      </c>
      <c r="AK131" s="94" t="str">
        <f>データ入力!AU190</f>
        <v/>
      </c>
      <c r="AL131" s="94" t="str">
        <f>データ入力!AV190</f>
        <v/>
      </c>
    </row>
    <row r="132" spans="1:38" ht="26.25" customHeight="1">
      <c r="A132" s="90" t="str">
        <f>データ入力!AI191</f>
        <v/>
      </c>
      <c r="B132" s="180" t="str">
        <f>データ入力!AJ191</f>
        <v/>
      </c>
      <c r="C132" s="93" t="str">
        <f>データ入力!AK191</f>
        <v/>
      </c>
      <c r="D132" s="95">
        <f>データ入力!E191</f>
        <v>0</v>
      </c>
      <c r="E132" s="95" t="str">
        <f>データ入力!G191</f>
        <v/>
      </c>
      <c r="F132" s="95">
        <f>データ入力!H191</f>
        <v>0</v>
      </c>
      <c r="G132" s="95">
        <f>データ入力!I191</f>
        <v>0</v>
      </c>
      <c r="H132" s="95">
        <f>データ入力!J191</f>
        <v>0</v>
      </c>
      <c r="I132" s="95">
        <f>データ入力!K191</f>
        <v>0</v>
      </c>
      <c r="J132" s="95">
        <f>データ入力!L191</f>
        <v>0</v>
      </c>
      <c r="K132" s="95">
        <f>データ入力!M191</f>
        <v>0</v>
      </c>
      <c r="L132" s="95">
        <f>データ入力!N191</f>
        <v>0</v>
      </c>
      <c r="M132" s="95">
        <f>データ入力!O191</f>
        <v>0</v>
      </c>
      <c r="N132" s="95">
        <f>データ入力!P191</f>
        <v>0</v>
      </c>
      <c r="O132" s="95">
        <f>データ入力!Q191</f>
        <v>0</v>
      </c>
      <c r="P132" s="95">
        <f>データ入力!R191</f>
        <v>0</v>
      </c>
      <c r="Q132" s="95" t="str">
        <f>データ入力!S191</f>
        <v/>
      </c>
      <c r="R132" s="95">
        <f>データ入力!T191</f>
        <v>0</v>
      </c>
      <c r="S132" s="95">
        <f>データ入力!U191</f>
        <v>0</v>
      </c>
      <c r="T132" s="93" t="str">
        <f>データ入力!V191</f>
        <v/>
      </c>
      <c r="U132" s="93" t="str">
        <f>データ入力!W191</f>
        <v/>
      </c>
      <c r="V132" s="93" t="str">
        <f>データ入力!X191</f>
        <v/>
      </c>
      <c r="W132" s="93" t="str">
        <f>データ入力!Y191</f>
        <v/>
      </c>
      <c r="X132" s="93" t="str">
        <f>データ入力!Z191</f>
        <v/>
      </c>
      <c r="Y132" s="95" t="str">
        <f>データ入力!AA191</f>
        <v/>
      </c>
      <c r="Z132" s="95" t="str">
        <f>データ入力!AB191</f>
        <v/>
      </c>
      <c r="AA132" s="95" t="str">
        <f>データ入力!AC191</f>
        <v/>
      </c>
      <c r="AB132" s="94" t="str">
        <f>データ入力!AL191</f>
        <v/>
      </c>
      <c r="AC132" s="94" t="str">
        <f>データ入力!AM191</f>
        <v/>
      </c>
      <c r="AD132" s="94" t="str">
        <f>データ入力!AN191</f>
        <v/>
      </c>
      <c r="AE132" s="94" t="str">
        <f>データ入力!AO191</f>
        <v/>
      </c>
      <c r="AF132" s="241" t="str">
        <f>データ入力!AP191</f>
        <v/>
      </c>
      <c r="AG132" s="94" t="str">
        <f>データ入力!AQ191</f>
        <v/>
      </c>
      <c r="AH132" s="94" t="str">
        <f>データ入力!AR191</f>
        <v/>
      </c>
      <c r="AI132" s="94" t="str">
        <f>データ入力!AS191</f>
        <v/>
      </c>
      <c r="AJ132" s="94" t="str">
        <f>データ入力!AT191</f>
        <v/>
      </c>
      <c r="AK132" s="94" t="str">
        <f>データ入力!AU191</f>
        <v/>
      </c>
      <c r="AL132" s="94" t="str">
        <f>データ入力!AV191</f>
        <v/>
      </c>
    </row>
    <row r="133" spans="1:38" ht="26.25" customHeight="1">
      <c r="A133" s="90" t="str">
        <f>データ入力!AI192</f>
        <v/>
      </c>
      <c r="B133" s="180" t="str">
        <f>データ入力!AJ192</f>
        <v/>
      </c>
      <c r="C133" s="93" t="str">
        <f>データ入力!AK192</f>
        <v/>
      </c>
      <c r="D133" s="95">
        <f>データ入力!E192</f>
        <v>0</v>
      </c>
      <c r="E133" s="95" t="str">
        <f>データ入力!G192</f>
        <v/>
      </c>
      <c r="F133" s="95">
        <f>データ入力!H192</f>
        <v>0</v>
      </c>
      <c r="G133" s="95">
        <f>データ入力!I192</f>
        <v>0</v>
      </c>
      <c r="H133" s="95">
        <f>データ入力!J192</f>
        <v>0</v>
      </c>
      <c r="I133" s="95">
        <f>データ入力!K192</f>
        <v>0</v>
      </c>
      <c r="J133" s="95">
        <f>データ入力!L192</f>
        <v>0</v>
      </c>
      <c r="K133" s="95">
        <f>データ入力!M192</f>
        <v>0</v>
      </c>
      <c r="L133" s="95">
        <f>データ入力!N192</f>
        <v>0</v>
      </c>
      <c r="M133" s="95">
        <f>データ入力!O192</f>
        <v>0</v>
      </c>
      <c r="N133" s="95">
        <f>データ入力!P192</f>
        <v>0</v>
      </c>
      <c r="O133" s="95">
        <f>データ入力!Q192</f>
        <v>0</v>
      </c>
      <c r="P133" s="95">
        <f>データ入力!R192</f>
        <v>0</v>
      </c>
      <c r="Q133" s="95" t="str">
        <f>データ入力!S192</f>
        <v/>
      </c>
      <c r="R133" s="95">
        <f>データ入力!T192</f>
        <v>0</v>
      </c>
      <c r="S133" s="95">
        <f>データ入力!U192</f>
        <v>0</v>
      </c>
      <c r="T133" s="93" t="str">
        <f>データ入力!V192</f>
        <v/>
      </c>
      <c r="U133" s="93" t="str">
        <f>データ入力!W192</f>
        <v/>
      </c>
      <c r="V133" s="93" t="str">
        <f>データ入力!X192</f>
        <v/>
      </c>
      <c r="W133" s="93" t="str">
        <f>データ入力!Y192</f>
        <v/>
      </c>
      <c r="X133" s="93" t="str">
        <f>データ入力!Z192</f>
        <v/>
      </c>
      <c r="Y133" s="95" t="str">
        <f>データ入力!AA192</f>
        <v/>
      </c>
      <c r="Z133" s="95" t="str">
        <f>データ入力!AB192</f>
        <v/>
      </c>
      <c r="AA133" s="95" t="str">
        <f>データ入力!AC192</f>
        <v/>
      </c>
      <c r="AB133" s="94" t="str">
        <f>データ入力!AL192</f>
        <v/>
      </c>
      <c r="AC133" s="94" t="str">
        <f>データ入力!AM192</f>
        <v/>
      </c>
      <c r="AD133" s="94" t="str">
        <f>データ入力!AN192</f>
        <v/>
      </c>
      <c r="AE133" s="94" t="str">
        <f>データ入力!AO192</f>
        <v/>
      </c>
      <c r="AF133" s="241" t="str">
        <f>データ入力!AP192</f>
        <v/>
      </c>
      <c r="AG133" s="94" t="str">
        <f>データ入力!AQ192</f>
        <v/>
      </c>
      <c r="AH133" s="94" t="str">
        <f>データ入力!AR192</f>
        <v/>
      </c>
      <c r="AI133" s="94" t="str">
        <f>データ入力!AS192</f>
        <v/>
      </c>
      <c r="AJ133" s="94" t="str">
        <f>データ入力!AT192</f>
        <v/>
      </c>
      <c r="AK133" s="94" t="str">
        <f>データ入力!AU192</f>
        <v/>
      </c>
      <c r="AL133" s="94" t="str">
        <f>データ入力!AV192</f>
        <v/>
      </c>
    </row>
    <row r="134" spans="1:38" ht="26.25" customHeight="1">
      <c r="A134" s="90" t="str">
        <f>データ入力!AI193</f>
        <v/>
      </c>
      <c r="B134" s="180" t="str">
        <f>データ入力!AJ193</f>
        <v/>
      </c>
      <c r="C134" s="93" t="str">
        <f>データ入力!AK193</f>
        <v/>
      </c>
      <c r="D134" s="95">
        <f>データ入力!E193</f>
        <v>0</v>
      </c>
      <c r="E134" s="95" t="str">
        <f>データ入力!G193</f>
        <v/>
      </c>
      <c r="F134" s="95">
        <f>データ入力!H193</f>
        <v>0</v>
      </c>
      <c r="G134" s="95">
        <f>データ入力!I193</f>
        <v>0</v>
      </c>
      <c r="H134" s="95">
        <f>データ入力!J193</f>
        <v>0</v>
      </c>
      <c r="I134" s="95">
        <f>データ入力!K193</f>
        <v>0</v>
      </c>
      <c r="J134" s="95">
        <f>データ入力!L193</f>
        <v>0</v>
      </c>
      <c r="K134" s="95">
        <f>データ入力!M193</f>
        <v>0</v>
      </c>
      <c r="L134" s="95">
        <f>データ入力!N193</f>
        <v>0</v>
      </c>
      <c r="M134" s="95">
        <f>データ入力!O193</f>
        <v>0</v>
      </c>
      <c r="N134" s="95">
        <f>データ入力!P193</f>
        <v>0</v>
      </c>
      <c r="O134" s="95">
        <f>データ入力!Q193</f>
        <v>0</v>
      </c>
      <c r="P134" s="95">
        <f>データ入力!R193</f>
        <v>0</v>
      </c>
      <c r="Q134" s="95" t="str">
        <f>データ入力!S193</f>
        <v/>
      </c>
      <c r="R134" s="95">
        <f>データ入力!T193</f>
        <v>0</v>
      </c>
      <c r="S134" s="95">
        <f>データ入力!U193</f>
        <v>0</v>
      </c>
      <c r="T134" s="93" t="str">
        <f>データ入力!V193</f>
        <v/>
      </c>
      <c r="U134" s="93" t="str">
        <f>データ入力!W193</f>
        <v/>
      </c>
      <c r="V134" s="93" t="str">
        <f>データ入力!X193</f>
        <v/>
      </c>
      <c r="W134" s="93" t="str">
        <f>データ入力!Y193</f>
        <v/>
      </c>
      <c r="X134" s="93" t="str">
        <f>データ入力!Z193</f>
        <v/>
      </c>
      <c r="Y134" s="95" t="str">
        <f>データ入力!AA193</f>
        <v/>
      </c>
      <c r="Z134" s="95" t="str">
        <f>データ入力!AB193</f>
        <v/>
      </c>
      <c r="AA134" s="95" t="str">
        <f>データ入力!AC193</f>
        <v/>
      </c>
      <c r="AB134" s="94" t="str">
        <f>データ入力!AL193</f>
        <v/>
      </c>
      <c r="AC134" s="94" t="str">
        <f>データ入力!AM193</f>
        <v/>
      </c>
      <c r="AD134" s="94" t="str">
        <f>データ入力!AN193</f>
        <v/>
      </c>
      <c r="AE134" s="94" t="str">
        <f>データ入力!AO193</f>
        <v/>
      </c>
      <c r="AF134" s="241" t="str">
        <f>データ入力!AP193</f>
        <v/>
      </c>
      <c r="AG134" s="94" t="str">
        <f>データ入力!AQ193</f>
        <v/>
      </c>
      <c r="AH134" s="94" t="str">
        <f>データ入力!AR193</f>
        <v/>
      </c>
      <c r="AI134" s="94" t="str">
        <f>データ入力!AS193</f>
        <v/>
      </c>
      <c r="AJ134" s="94" t="str">
        <f>データ入力!AT193</f>
        <v/>
      </c>
      <c r="AK134" s="94" t="str">
        <f>データ入力!AU193</f>
        <v/>
      </c>
      <c r="AL134" s="94" t="str">
        <f>データ入力!AV193</f>
        <v/>
      </c>
    </row>
    <row r="135" spans="1:38" ht="26.25" customHeight="1">
      <c r="A135" s="90" t="str">
        <f>データ入力!AI194</f>
        <v/>
      </c>
      <c r="B135" s="180" t="str">
        <f>データ入力!AJ194</f>
        <v/>
      </c>
      <c r="C135" s="93" t="str">
        <f>データ入力!AK194</f>
        <v/>
      </c>
      <c r="D135" s="95">
        <f>データ入力!E194</f>
        <v>0</v>
      </c>
      <c r="E135" s="95" t="str">
        <f>データ入力!G194</f>
        <v/>
      </c>
      <c r="F135" s="95">
        <f>データ入力!H194</f>
        <v>0</v>
      </c>
      <c r="G135" s="95">
        <f>データ入力!I194</f>
        <v>0</v>
      </c>
      <c r="H135" s="95">
        <f>データ入力!J194</f>
        <v>0</v>
      </c>
      <c r="I135" s="95">
        <f>データ入力!K194</f>
        <v>0</v>
      </c>
      <c r="J135" s="95">
        <f>データ入力!L194</f>
        <v>0</v>
      </c>
      <c r="K135" s="95">
        <f>データ入力!M194</f>
        <v>0</v>
      </c>
      <c r="L135" s="95">
        <f>データ入力!N194</f>
        <v>0</v>
      </c>
      <c r="M135" s="95">
        <f>データ入力!O194</f>
        <v>0</v>
      </c>
      <c r="N135" s="95">
        <f>データ入力!P194</f>
        <v>0</v>
      </c>
      <c r="O135" s="95">
        <f>データ入力!Q194</f>
        <v>0</v>
      </c>
      <c r="P135" s="95">
        <f>データ入力!R194</f>
        <v>0</v>
      </c>
      <c r="Q135" s="95" t="str">
        <f>データ入力!S194</f>
        <v/>
      </c>
      <c r="R135" s="95">
        <f>データ入力!T194</f>
        <v>0</v>
      </c>
      <c r="S135" s="95">
        <f>データ入力!U194</f>
        <v>0</v>
      </c>
      <c r="T135" s="93" t="str">
        <f>データ入力!V194</f>
        <v/>
      </c>
      <c r="U135" s="93" t="str">
        <f>データ入力!W194</f>
        <v/>
      </c>
      <c r="V135" s="93" t="str">
        <f>データ入力!X194</f>
        <v/>
      </c>
      <c r="W135" s="93" t="str">
        <f>データ入力!Y194</f>
        <v/>
      </c>
      <c r="X135" s="93" t="str">
        <f>データ入力!Z194</f>
        <v/>
      </c>
      <c r="Y135" s="95" t="str">
        <f>データ入力!AA194</f>
        <v/>
      </c>
      <c r="Z135" s="95" t="str">
        <f>データ入力!AB194</f>
        <v/>
      </c>
      <c r="AA135" s="95" t="str">
        <f>データ入力!AC194</f>
        <v/>
      </c>
      <c r="AB135" s="94" t="str">
        <f>データ入力!AL194</f>
        <v/>
      </c>
      <c r="AC135" s="94" t="str">
        <f>データ入力!AM194</f>
        <v/>
      </c>
      <c r="AD135" s="94" t="str">
        <f>データ入力!AN194</f>
        <v/>
      </c>
      <c r="AE135" s="94" t="str">
        <f>データ入力!AO194</f>
        <v/>
      </c>
      <c r="AF135" s="241" t="str">
        <f>データ入力!AP194</f>
        <v/>
      </c>
      <c r="AG135" s="94" t="str">
        <f>データ入力!AQ194</f>
        <v/>
      </c>
      <c r="AH135" s="94" t="str">
        <f>データ入力!AR194</f>
        <v/>
      </c>
      <c r="AI135" s="94" t="str">
        <f>データ入力!AS194</f>
        <v/>
      </c>
      <c r="AJ135" s="94" t="str">
        <f>データ入力!AT194</f>
        <v/>
      </c>
      <c r="AK135" s="94" t="str">
        <f>データ入力!AU194</f>
        <v/>
      </c>
      <c r="AL135" s="94" t="str">
        <f>データ入力!AV194</f>
        <v/>
      </c>
    </row>
    <row r="136" spans="1:38" ht="26.25" customHeight="1">
      <c r="A136" s="90" t="str">
        <f>データ入力!AI195</f>
        <v/>
      </c>
      <c r="B136" s="180" t="str">
        <f>データ入力!AJ195</f>
        <v/>
      </c>
      <c r="C136" s="93" t="str">
        <f>データ入力!AK195</f>
        <v/>
      </c>
      <c r="D136" s="95">
        <f>データ入力!E195</f>
        <v>0</v>
      </c>
      <c r="E136" s="95" t="str">
        <f>データ入力!G195</f>
        <v/>
      </c>
      <c r="F136" s="95">
        <f>データ入力!H195</f>
        <v>0</v>
      </c>
      <c r="G136" s="95">
        <f>データ入力!I195</f>
        <v>0</v>
      </c>
      <c r="H136" s="95">
        <f>データ入力!J195</f>
        <v>0</v>
      </c>
      <c r="I136" s="95">
        <f>データ入力!K195</f>
        <v>0</v>
      </c>
      <c r="J136" s="95">
        <f>データ入力!L195</f>
        <v>0</v>
      </c>
      <c r="K136" s="95">
        <f>データ入力!M195</f>
        <v>0</v>
      </c>
      <c r="L136" s="95">
        <f>データ入力!N195</f>
        <v>0</v>
      </c>
      <c r="M136" s="95">
        <f>データ入力!O195</f>
        <v>0</v>
      </c>
      <c r="N136" s="95">
        <f>データ入力!P195</f>
        <v>0</v>
      </c>
      <c r="O136" s="95">
        <f>データ入力!Q195</f>
        <v>0</v>
      </c>
      <c r="P136" s="95">
        <f>データ入力!R195</f>
        <v>0</v>
      </c>
      <c r="Q136" s="95" t="str">
        <f>データ入力!S195</f>
        <v/>
      </c>
      <c r="R136" s="95">
        <f>データ入力!T195</f>
        <v>0</v>
      </c>
      <c r="S136" s="95">
        <f>データ入力!U195</f>
        <v>0</v>
      </c>
      <c r="T136" s="93" t="str">
        <f>データ入力!V195</f>
        <v/>
      </c>
      <c r="U136" s="93" t="str">
        <f>データ入力!W195</f>
        <v/>
      </c>
      <c r="V136" s="93" t="str">
        <f>データ入力!X195</f>
        <v/>
      </c>
      <c r="W136" s="93" t="str">
        <f>データ入力!Y195</f>
        <v/>
      </c>
      <c r="X136" s="93" t="str">
        <f>データ入力!Z195</f>
        <v/>
      </c>
      <c r="Y136" s="95" t="str">
        <f>データ入力!AA195</f>
        <v/>
      </c>
      <c r="Z136" s="95" t="str">
        <f>データ入力!AB195</f>
        <v/>
      </c>
      <c r="AA136" s="95" t="str">
        <f>データ入力!AC195</f>
        <v/>
      </c>
      <c r="AB136" s="94" t="str">
        <f>データ入力!AL195</f>
        <v/>
      </c>
      <c r="AC136" s="94" t="str">
        <f>データ入力!AM195</f>
        <v/>
      </c>
      <c r="AD136" s="94" t="str">
        <f>データ入力!AN195</f>
        <v/>
      </c>
      <c r="AE136" s="94" t="str">
        <f>データ入力!AO195</f>
        <v/>
      </c>
      <c r="AF136" s="241" t="str">
        <f>データ入力!AP195</f>
        <v/>
      </c>
      <c r="AG136" s="94" t="str">
        <f>データ入力!AQ195</f>
        <v/>
      </c>
      <c r="AH136" s="94" t="str">
        <f>データ入力!AR195</f>
        <v/>
      </c>
      <c r="AI136" s="94" t="str">
        <f>データ入力!AS195</f>
        <v/>
      </c>
      <c r="AJ136" s="94" t="str">
        <f>データ入力!AT195</f>
        <v/>
      </c>
      <c r="AK136" s="94" t="str">
        <f>データ入力!AU195</f>
        <v/>
      </c>
      <c r="AL136" s="94" t="str">
        <f>データ入力!AV195</f>
        <v/>
      </c>
    </row>
    <row r="137" spans="1:38" ht="26.25" customHeight="1">
      <c r="A137" s="90" t="str">
        <f>データ入力!AI196</f>
        <v/>
      </c>
      <c r="B137" s="180" t="str">
        <f>データ入力!AJ196</f>
        <v/>
      </c>
      <c r="C137" s="93" t="str">
        <f>データ入力!AK196</f>
        <v/>
      </c>
      <c r="D137" s="95">
        <f>データ入力!E196</f>
        <v>0</v>
      </c>
      <c r="E137" s="95" t="str">
        <f>データ入力!G196</f>
        <v/>
      </c>
      <c r="F137" s="95">
        <f>データ入力!H196</f>
        <v>0</v>
      </c>
      <c r="G137" s="95">
        <f>データ入力!I196</f>
        <v>0</v>
      </c>
      <c r="H137" s="95">
        <f>データ入力!J196</f>
        <v>0</v>
      </c>
      <c r="I137" s="95">
        <f>データ入力!K196</f>
        <v>0</v>
      </c>
      <c r="J137" s="95">
        <f>データ入力!L196</f>
        <v>0</v>
      </c>
      <c r="K137" s="95">
        <f>データ入力!M196</f>
        <v>0</v>
      </c>
      <c r="L137" s="95">
        <f>データ入力!N196</f>
        <v>0</v>
      </c>
      <c r="M137" s="95">
        <f>データ入力!O196</f>
        <v>0</v>
      </c>
      <c r="N137" s="95">
        <f>データ入力!P196</f>
        <v>0</v>
      </c>
      <c r="O137" s="95">
        <f>データ入力!Q196</f>
        <v>0</v>
      </c>
      <c r="P137" s="95">
        <f>データ入力!R196</f>
        <v>0</v>
      </c>
      <c r="Q137" s="95" t="str">
        <f>データ入力!S196</f>
        <v/>
      </c>
      <c r="R137" s="95">
        <f>データ入力!T196</f>
        <v>0</v>
      </c>
      <c r="S137" s="95">
        <f>データ入力!U196</f>
        <v>0</v>
      </c>
      <c r="T137" s="93" t="str">
        <f>データ入力!V196</f>
        <v/>
      </c>
      <c r="U137" s="93" t="str">
        <f>データ入力!W196</f>
        <v/>
      </c>
      <c r="V137" s="93" t="str">
        <f>データ入力!X196</f>
        <v/>
      </c>
      <c r="W137" s="93" t="str">
        <f>データ入力!Y196</f>
        <v/>
      </c>
      <c r="X137" s="93" t="str">
        <f>データ入力!Z196</f>
        <v/>
      </c>
      <c r="Y137" s="95" t="str">
        <f>データ入力!AA196</f>
        <v/>
      </c>
      <c r="Z137" s="95" t="str">
        <f>データ入力!AB196</f>
        <v/>
      </c>
      <c r="AA137" s="95" t="str">
        <f>データ入力!AC196</f>
        <v/>
      </c>
      <c r="AB137" s="94" t="str">
        <f>データ入力!AL196</f>
        <v/>
      </c>
      <c r="AC137" s="94" t="str">
        <f>データ入力!AM196</f>
        <v/>
      </c>
      <c r="AD137" s="94" t="str">
        <f>データ入力!AN196</f>
        <v/>
      </c>
      <c r="AE137" s="94" t="str">
        <f>データ入力!AO196</f>
        <v/>
      </c>
      <c r="AF137" s="241" t="str">
        <f>データ入力!AP196</f>
        <v/>
      </c>
      <c r="AG137" s="94" t="str">
        <f>データ入力!AQ196</f>
        <v/>
      </c>
      <c r="AH137" s="94" t="str">
        <f>データ入力!AR196</f>
        <v/>
      </c>
      <c r="AI137" s="94" t="str">
        <f>データ入力!AS196</f>
        <v/>
      </c>
      <c r="AJ137" s="94" t="str">
        <f>データ入力!AT196</f>
        <v/>
      </c>
      <c r="AK137" s="94" t="str">
        <f>データ入力!AU196</f>
        <v/>
      </c>
      <c r="AL137" s="94" t="str">
        <f>データ入力!AV196</f>
        <v/>
      </c>
    </row>
    <row r="138" spans="1:38" ht="26.25" customHeight="1">
      <c r="A138" s="90" t="str">
        <f>データ入力!AI197</f>
        <v/>
      </c>
      <c r="B138" s="180" t="str">
        <f>データ入力!AJ197</f>
        <v/>
      </c>
      <c r="C138" s="93" t="str">
        <f>データ入力!AK197</f>
        <v/>
      </c>
      <c r="D138" s="95">
        <f>データ入力!E197</f>
        <v>0</v>
      </c>
      <c r="E138" s="95" t="str">
        <f>データ入力!G197</f>
        <v/>
      </c>
      <c r="F138" s="95">
        <f>データ入力!H197</f>
        <v>0</v>
      </c>
      <c r="G138" s="95">
        <f>データ入力!I197</f>
        <v>0</v>
      </c>
      <c r="H138" s="95">
        <f>データ入力!J197</f>
        <v>0</v>
      </c>
      <c r="I138" s="95">
        <f>データ入力!K197</f>
        <v>0</v>
      </c>
      <c r="J138" s="95">
        <f>データ入力!L197</f>
        <v>0</v>
      </c>
      <c r="K138" s="95">
        <f>データ入力!M197</f>
        <v>0</v>
      </c>
      <c r="L138" s="95">
        <f>データ入力!N197</f>
        <v>0</v>
      </c>
      <c r="M138" s="95">
        <f>データ入力!O197</f>
        <v>0</v>
      </c>
      <c r="N138" s="95">
        <f>データ入力!P197</f>
        <v>0</v>
      </c>
      <c r="O138" s="95">
        <f>データ入力!Q197</f>
        <v>0</v>
      </c>
      <c r="P138" s="95">
        <f>データ入力!R197</f>
        <v>0</v>
      </c>
      <c r="Q138" s="95" t="str">
        <f>データ入力!S197</f>
        <v/>
      </c>
      <c r="R138" s="95">
        <f>データ入力!T197</f>
        <v>0</v>
      </c>
      <c r="S138" s="95">
        <f>データ入力!U197</f>
        <v>0</v>
      </c>
      <c r="T138" s="93" t="str">
        <f>データ入力!V197</f>
        <v/>
      </c>
      <c r="U138" s="93" t="str">
        <f>データ入力!W197</f>
        <v/>
      </c>
      <c r="V138" s="93" t="str">
        <f>データ入力!X197</f>
        <v/>
      </c>
      <c r="W138" s="93" t="str">
        <f>データ入力!Y197</f>
        <v/>
      </c>
      <c r="X138" s="93" t="str">
        <f>データ入力!Z197</f>
        <v/>
      </c>
      <c r="Y138" s="95" t="str">
        <f>データ入力!AA197</f>
        <v/>
      </c>
      <c r="Z138" s="95" t="str">
        <f>データ入力!AB197</f>
        <v/>
      </c>
      <c r="AA138" s="95" t="str">
        <f>データ入力!AC197</f>
        <v/>
      </c>
      <c r="AB138" s="94" t="str">
        <f>データ入力!AL197</f>
        <v/>
      </c>
      <c r="AC138" s="94" t="str">
        <f>データ入力!AM197</f>
        <v/>
      </c>
      <c r="AD138" s="94" t="str">
        <f>データ入力!AN197</f>
        <v/>
      </c>
      <c r="AE138" s="94" t="str">
        <f>データ入力!AO197</f>
        <v/>
      </c>
      <c r="AF138" s="241" t="str">
        <f>データ入力!AP197</f>
        <v/>
      </c>
      <c r="AG138" s="94" t="str">
        <f>データ入力!AQ197</f>
        <v/>
      </c>
      <c r="AH138" s="94" t="str">
        <f>データ入力!AR197</f>
        <v/>
      </c>
      <c r="AI138" s="94" t="str">
        <f>データ入力!AS197</f>
        <v/>
      </c>
      <c r="AJ138" s="94" t="str">
        <f>データ入力!AT197</f>
        <v/>
      </c>
      <c r="AK138" s="94" t="str">
        <f>データ入力!AU197</f>
        <v/>
      </c>
      <c r="AL138" s="94" t="str">
        <f>データ入力!AV197</f>
        <v/>
      </c>
    </row>
    <row r="139" spans="1:38" ht="26.25" customHeight="1">
      <c r="A139" s="90" t="str">
        <f>データ入力!AI198</f>
        <v/>
      </c>
      <c r="B139" s="180" t="str">
        <f>データ入力!AJ198</f>
        <v/>
      </c>
      <c r="C139" s="93" t="str">
        <f>データ入力!AK198</f>
        <v/>
      </c>
      <c r="D139" s="95">
        <f>データ入力!E198</f>
        <v>0</v>
      </c>
      <c r="E139" s="95" t="str">
        <f>データ入力!G198</f>
        <v/>
      </c>
      <c r="F139" s="95">
        <f>データ入力!H198</f>
        <v>0</v>
      </c>
      <c r="G139" s="95">
        <f>データ入力!I198</f>
        <v>0</v>
      </c>
      <c r="H139" s="95">
        <f>データ入力!J198</f>
        <v>0</v>
      </c>
      <c r="I139" s="95">
        <f>データ入力!K198</f>
        <v>0</v>
      </c>
      <c r="J139" s="95">
        <f>データ入力!L198</f>
        <v>0</v>
      </c>
      <c r="K139" s="95">
        <f>データ入力!M198</f>
        <v>0</v>
      </c>
      <c r="L139" s="95">
        <f>データ入力!N198</f>
        <v>0</v>
      </c>
      <c r="M139" s="95">
        <f>データ入力!O198</f>
        <v>0</v>
      </c>
      <c r="N139" s="95">
        <f>データ入力!P198</f>
        <v>0</v>
      </c>
      <c r="O139" s="95">
        <f>データ入力!Q198</f>
        <v>0</v>
      </c>
      <c r="P139" s="95">
        <f>データ入力!R198</f>
        <v>0</v>
      </c>
      <c r="Q139" s="95" t="str">
        <f>データ入力!S198</f>
        <v/>
      </c>
      <c r="R139" s="95">
        <f>データ入力!T198</f>
        <v>0</v>
      </c>
      <c r="S139" s="95">
        <f>データ入力!U198</f>
        <v>0</v>
      </c>
      <c r="T139" s="93" t="str">
        <f>データ入力!V198</f>
        <v/>
      </c>
      <c r="U139" s="93" t="str">
        <f>データ入力!W198</f>
        <v/>
      </c>
      <c r="V139" s="93" t="str">
        <f>データ入力!X198</f>
        <v/>
      </c>
      <c r="W139" s="93" t="str">
        <f>データ入力!Y198</f>
        <v/>
      </c>
      <c r="X139" s="93" t="str">
        <f>データ入力!Z198</f>
        <v/>
      </c>
      <c r="Y139" s="95" t="str">
        <f>データ入力!AA198</f>
        <v/>
      </c>
      <c r="Z139" s="95" t="str">
        <f>データ入力!AB198</f>
        <v/>
      </c>
      <c r="AA139" s="95" t="str">
        <f>データ入力!AC198</f>
        <v/>
      </c>
      <c r="AB139" s="94" t="str">
        <f>データ入力!AL198</f>
        <v/>
      </c>
      <c r="AC139" s="94" t="str">
        <f>データ入力!AM198</f>
        <v/>
      </c>
      <c r="AD139" s="94" t="str">
        <f>データ入力!AN198</f>
        <v/>
      </c>
      <c r="AE139" s="94" t="str">
        <f>データ入力!AO198</f>
        <v/>
      </c>
      <c r="AF139" s="241" t="str">
        <f>データ入力!AP198</f>
        <v/>
      </c>
      <c r="AG139" s="94" t="str">
        <f>データ入力!AQ198</f>
        <v/>
      </c>
      <c r="AH139" s="94" t="str">
        <f>データ入力!AR198</f>
        <v/>
      </c>
      <c r="AI139" s="94" t="str">
        <f>データ入力!AS198</f>
        <v/>
      </c>
      <c r="AJ139" s="94" t="str">
        <f>データ入力!AT198</f>
        <v/>
      </c>
      <c r="AK139" s="94" t="str">
        <f>データ入力!AU198</f>
        <v/>
      </c>
      <c r="AL139" s="94" t="str">
        <f>データ入力!AV198</f>
        <v/>
      </c>
    </row>
    <row r="140" spans="1:38" ht="26.25" customHeight="1">
      <c r="A140" s="90" t="str">
        <f>データ入力!AI199</f>
        <v/>
      </c>
      <c r="B140" s="180" t="str">
        <f>データ入力!AJ199</f>
        <v/>
      </c>
      <c r="C140" s="93" t="str">
        <f>データ入力!AK199</f>
        <v/>
      </c>
      <c r="D140" s="95">
        <f>データ入力!E199</f>
        <v>0</v>
      </c>
      <c r="E140" s="95" t="str">
        <f>データ入力!G199</f>
        <v/>
      </c>
      <c r="F140" s="95">
        <f>データ入力!H199</f>
        <v>0</v>
      </c>
      <c r="G140" s="95">
        <f>データ入力!I199</f>
        <v>0</v>
      </c>
      <c r="H140" s="95">
        <f>データ入力!J199</f>
        <v>0</v>
      </c>
      <c r="I140" s="95">
        <f>データ入力!K199</f>
        <v>0</v>
      </c>
      <c r="J140" s="95">
        <f>データ入力!L199</f>
        <v>0</v>
      </c>
      <c r="K140" s="95">
        <f>データ入力!M199</f>
        <v>0</v>
      </c>
      <c r="L140" s="95">
        <f>データ入力!N199</f>
        <v>0</v>
      </c>
      <c r="M140" s="95">
        <f>データ入力!O199</f>
        <v>0</v>
      </c>
      <c r="N140" s="95">
        <f>データ入力!P199</f>
        <v>0</v>
      </c>
      <c r="O140" s="95">
        <f>データ入力!Q199</f>
        <v>0</v>
      </c>
      <c r="P140" s="95">
        <f>データ入力!R199</f>
        <v>0</v>
      </c>
      <c r="Q140" s="95" t="str">
        <f>データ入力!S199</f>
        <v/>
      </c>
      <c r="R140" s="95">
        <f>データ入力!T199</f>
        <v>0</v>
      </c>
      <c r="S140" s="95">
        <f>データ入力!U199</f>
        <v>0</v>
      </c>
      <c r="T140" s="93" t="str">
        <f>データ入力!V199</f>
        <v/>
      </c>
      <c r="U140" s="93" t="str">
        <f>データ入力!W199</f>
        <v/>
      </c>
      <c r="V140" s="93" t="str">
        <f>データ入力!X199</f>
        <v/>
      </c>
      <c r="W140" s="93" t="str">
        <f>データ入力!Y199</f>
        <v/>
      </c>
      <c r="X140" s="93" t="str">
        <f>データ入力!Z199</f>
        <v/>
      </c>
      <c r="Y140" s="95" t="str">
        <f>データ入力!AA199</f>
        <v/>
      </c>
      <c r="Z140" s="95" t="str">
        <f>データ入力!AB199</f>
        <v/>
      </c>
      <c r="AA140" s="95" t="str">
        <f>データ入力!AC199</f>
        <v/>
      </c>
      <c r="AB140" s="94" t="str">
        <f>データ入力!AL199</f>
        <v/>
      </c>
      <c r="AC140" s="94" t="str">
        <f>データ入力!AM199</f>
        <v/>
      </c>
      <c r="AD140" s="94" t="str">
        <f>データ入力!AN199</f>
        <v/>
      </c>
      <c r="AE140" s="94" t="str">
        <f>データ入力!AO199</f>
        <v/>
      </c>
      <c r="AF140" s="241" t="str">
        <f>データ入力!AP199</f>
        <v/>
      </c>
      <c r="AG140" s="94" t="str">
        <f>データ入力!AQ199</f>
        <v/>
      </c>
      <c r="AH140" s="94" t="str">
        <f>データ入力!AR199</f>
        <v/>
      </c>
      <c r="AI140" s="94" t="str">
        <f>データ入力!AS199</f>
        <v/>
      </c>
      <c r="AJ140" s="94" t="str">
        <f>データ入力!AT199</f>
        <v/>
      </c>
      <c r="AK140" s="94" t="str">
        <f>データ入力!AU199</f>
        <v/>
      </c>
      <c r="AL140" s="94" t="str">
        <f>データ入力!AV199</f>
        <v/>
      </c>
    </row>
    <row r="141" spans="1:38" ht="26.25" customHeight="1">
      <c r="A141" s="90" t="str">
        <f>データ入力!AI200</f>
        <v/>
      </c>
      <c r="B141" s="180" t="str">
        <f>データ入力!AJ200</f>
        <v/>
      </c>
      <c r="C141" s="93" t="str">
        <f>データ入力!AK200</f>
        <v/>
      </c>
      <c r="D141" s="95">
        <f>データ入力!E200</f>
        <v>0</v>
      </c>
      <c r="E141" s="95" t="str">
        <f>データ入力!G200</f>
        <v/>
      </c>
      <c r="F141" s="95">
        <f>データ入力!H200</f>
        <v>0</v>
      </c>
      <c r="G141" s="95">
        <f>データ入力!I200</f>
        <v>0</v>
      </c>
      <c r="H141" s="95">
        <f>データ入力!J200</f>
        <v>0</v>
      </c>
      <c r="I141" s="95">
        <f>データ入力!K200</f>
        <v>0</v>
      </c>
      <c r="J141" s="95">
        <f>データ入力!L200</f>
        <v>0</v>
      </c>
      <c r="K141" s="95">
        <f>データ入力!M200</f>
        <v>0</v>
      </c>
      <c r="L141" s="95">
        <f>データ入力!N200</f>
        <v>0</v>
      </c>
      <c r="M141" s="95">
        <f>データ入力!O200</f>
        <v>0</v>
      </c>
      <c r="N141" s="95">
        <f>データ入力!P200</f>
        <v>0</v>
      </c>
      <c r="O141" s="95">
        <f>データ入力!Q200</f>
        <v>0</v>
      </c>
      <c r="P141" s="95">
        <f>データ入力!R200</f>
        <v>0</v>
      </c>
      <c r="Q141" s="95" t="str">
        <f>データ入力!S200</f>
        <v/>
      </c>
      <c r="R141" s="95">
        <f>データ入力!T200</f>
        <v>0</v>
      </c>
      <c r="S141" s="95">
        <f>データ入力!U200</f>
        <v>0</v>
      </c>
      <c r="T141" s="93" t="str">
        <f>データ入力!V200</f>
        <v/>
      </c>
      <c r="U141" s="93" t="str">
        <f>データ入力!W200</f>
        <v/>
      </c>
      <c r="V141" s="93" t="str">
        <f>データ入力!X200</f>
        <v/>
      </c>
      <c r="W141" s="93" t="str">
        <f>データ入力!Y200</f>
        <v/>
      </c>
      <c r="X141" s="93" t="str">
        <f>データ入力!Z200</f>
        <v/>
      </c>
      <c r="Y141" s="95" t="str">
        <f>データ入力!AA200</f>
        <v/>
      </c>
      <c r="Z141" s="95" t="str">
        <f>データ入力!AB200</f>
        <v/>
      </c>
      <c r="AA141" s="95" t="str">
        <f>データ入力!AC200</f>
        <v/>
      </c>
      <c r="AB141" s="94" t="str">
        <f>データ入力!AL200</f>
        <v/>
      </c>
      <c r="AC141" s="94" t="str">
        <f>データ入力!AM200</f>
        <v/>
      </c>
      <c r="AD141" s="94" t="str">
        <f>データ入力!AN200</f>
        <v/>
      </c>
      <c r="AE141" s="94" t="str">
        <f>データ入力!AO200</f>
        <v/>
      </c>
      <c r="AF141" s="241" t="str">
        <f>データ入力!AP200</f>
        <v/>
      </c>
      <c r="AG141" s="94" t="str">
        <f>データ入力!AQ200</f>
        <v/>
      </c>
      <c r="AH141" s="94" t="str">
        <f>データ入力!AR200</f>
        <v/>
      </c>
      <c r="AI141" s="94" t="str">
        <f>データ入力!AS200</f>
        <v/>
      </c>
      <c r="AJ141" s="94" t="str">
        <f>データ入力!AT200</f>
        <v/>
      </c>
      <c r="AK141" s="94" t="str">
        <f>データ入力!AU200</f>
        <v/>
      </c>
      <c r="AL141" s="94" t="str">
        <f>データ入力!AV200</f>
        <v/>
      </c>
    </row>
    <row r="142" spans="1:38" ht="26.25" customHeight="1">
      <c r="A142" s="90" t="str">
        <f>データ入力!AI201</f>
        <v/>
      </c>
      <c r="B142" s="180" t="str">
        <f>データ入力!AJ201</f>
        <v/>
      </c>
      <c r="C142" s="93" t="str">
        <f>データ入力!AK201</f>
        <v/>
      </c>
      <c r="D142" s="95">
        <f>データ入力!E201</f>
        <v>0</v>
      </c>
      <c r="E142" s="95" t="str">
        <f>データ入力!G201</f>
        <v/>
      </c>
      <c r="F142" s="95">
        <f>データ入力!H201</f>
        <v>0</v>
      </c>
      <c r="G142" s="95">
        <f>データ入力!I201</f>
        <v>0</v>
      </c>
      <c r="H142" s="95">
        <f>データ入力!J201</f>
        <v>0</v>
      </c>
      <c r="I142" s="95">
        <f>データ入力!K201</f>
        <v>0</v>
      </c>
      <c r="J142" s="95">
        <f>データ入力!L201</f>
        <v>0</v>
      </c>
      <c r="K142" s="95">
        <f>データ入力!M201</f>
        <v>0</v>
      </c>
      <c r="L142" s="95">
        <f>データ入力!N201</f>
        <v>0</v>
      </c>
      <c r="M142" s="95">
        <f>データ入力!O201</f>
        <v>0</v>
      </c>
      <c r="N142" s="95">
        <f>データ入力!P201</f>
        <v>0</v>
      </c>
      <c r="O142" s="95">
        <f>データ入力!Q201</f>
        <v>0</v>
      </c>
      <c r="P142" s="95">
        <f>データ入力!R201</f>
        <v>0</v>
      </c>
      <c r="Q142" s="95" t="str">
        <f>データ入力!S201</f>
        <v/>
      </c>
      <c r="R142" s="95">
        <f>データ入力!T201</f>
        <v>0</v>
      </c>
      <c r="S142" s="95">
        <f>データ入力!U201</f>
        <v>0</v>
      </c>
      <c r="T142" s="93" t="str">
        <f>データ入力!V201</f>
        <v/>
      </c>
      <c r="U142" s="93" t="str">
        <f>データ入力!W201</f>
        <v/>
      </c>
      <c r="V142" s="93" t="str">
        <f>データ入力!X201</f>
        <v/>
      </c>
      <c r="W142" s="93" t="str">
        <f>データ入力!Y201</f>
        <v/>
      </c>
      <c r="X142" s="93" t="str">
        <f>データ入力!Z201</f>
        <v/>
      </c>
      <c r="Y142" s="95" t="str">
        <f>データ入力!AA201</f>
        <v/>
      </c>
      <c r="Z142" s="95" t="str">
        <f>データ入力!AB201</f>
        <v/>
      </c>
      <c r="AA142" s="95" t="str">
        <f>データ入力!AC201</f>
        <v/>
      </c>
      <c r="AB142" s="94" t="str">
        <f>データ入力!AL201</f>
        <v/>
      </c>
      <c r="AC142" s="94" t="str">
        <f>データ入力!AM201</f>
        <v/>
      </c>
      <c r="AD142" s="94" t="str">
        <f>データ入力!AN201</f>
        <v/>
      </c>
      <c r="AE142" s="94" t="str">
        <f>データ入力!AO201</f>
        <v/>
      </c>
      <c r="AF142" s="241" t="str">
        <f>データ入力!AP201</f>
        <v/>
      </c>
      <c r="AG142" s="94" t="str">
        <f>データ入力!AQ201</f>
        <v/>
      </c>
      <c r="AH142" s="94" t="str">
        <f>データ入力!AR201</f>
        <v/>
      </c>
      <c r="AI142" s="94" t="str">
        <f>データ入力!AS201</f>
        <v/>
      </c>
      <c r="AJ142" s="94" t="str">
        <f>データ入力!AT201</f>
        <v/>
      </c>
      <c r="AK142" s="94" t="str">
        <f>データ入力!AU201</f>
        <v/>
      </c>
      <c r="AL142" s="94" t="str">
        <f>データ入力!AV201</f>
        <v/>
      </c>
    </row>
    <row r="143" spans="1:38" ht="26.25" customHeight="1">
      <c r="A143" s="90" t="str">
        <f>データ入力!AI202</f>
        <v/>
      </c>
      <c r="B143" s="180" t="str">
        <f>データ入力!AJ202</f>
        <v/>
      </c>
      <c r="C143" s="93" t="str">
        <f>データ入力!AK202</f>
        <v/>
      </c>
      <c r="D143" s="95">
        <f>データ入力!E202</f>
        <v>0</v>
      </c>
      <c r="E143" s="95" t="str">
        <f>データ入力!G202</f>
        <v/>
      </c>
      <c r="F143" s="95">
        <f>データ入力!H202</f>
        <v>0</v>
      </c>
      <c r="G143" s="95">
        <f>データ入力!I202</f>
        <v>0</v>
      </c>
      <c r="H143" s="95">
        <f>データ入力!J202</f>
        <v>0</v>
      </c>
      <c r="I143" s="95">
        <f>データ入力!K202</f>
        <v>0</v>
      </c>
      <c r="J143" s="95">
        <f>データ入力!L202</f>
        <v>0</v>
      </c>
      <c r="K143" s="95">
        <f>データ入力!M202</f>
        <v>0</v>
      </c>
      <c r="L143" s="95">
        <f>データ入力!N202</f>
        <v>0</v>
      </c>
      <c r="M143" s="95">
        <f>データ入力!O202</f>
        <v>0</v>
      </c>
      <c r="N143" s="95">
        <f>データ入力!P202</f>
        <v>0</v>
      </c>
      <c r="O143" s="95">
        <f>データ入力!Q202</f>
        <v>0</v>
      </c>
      <c r="P143" s="95">
        <f>データ入力!R202</f>
        <v>0</v>
      </c>
      <c r="Q143" s="95" t="str">
        <f>データ入力!S202</f>
        <v/>
      </c>
      <c r="R143" s="95">
        <f>データ入力!T202</f>
        <v>0</v>
      </c>
      <c r="S143" s="95">
        <f>データ入力!U202</f>
        <v>0</v>
      </c>
      <c r="T143" s="93" t="str">
        <f>データ入力!V202</f>
        <v/>
      </c>
      <c r="U143" s="93" t="str">
        <f>データ入力!W202</f>
        <v/>
      </c>
      <c r="V143" s="93" t="str">
        <f>データ入力!X202</f>
        <v/>
      </c>
      <c r="W143" s="93" t="str">
        <f>データ入力!Y202</f>
        <v/>
      </c>
      <c r="X143" s="93" t="str">
        <f>データ入力!Z202</f>
        <v/>
      </c>
      <c r="Y143" s="95" t="str">
        <f>データ入力!AA202</f>
        <v/>
      </c>
      <c r="Z143" s="95" t="str">
        <f>データ入力!AB202</f>
        <v/>
      </c>
      <c r="AA143" s="95" t="str">
        <f>データ入力!AC202</f>
        <v/>
      </c>
      <c r="AB143" s="94" t="str">
        <f>データ入力!AL202</f>
        <v/>
      </c>
      <c r="AC143" s="94" t="str">
        <f>データ入力!AM202</f>
        <v/>
      </c>
      <c r="AD143" s="94" t="str">
        <f>データ入力!AN202</f>
        <v/>
      </c>
      <c r="AE143" s="94" t="str">
        <f>データ入力!AO202</f>
        <v/>
      </c>
      <c r="AF143" s="241" t="str">
        <f>データ入力!AP202</f>
        <v/>
      </c>
      <c r="AG143" s="94" t="str">
        <f>データ入力!AQ202</f>
        <v/>
      </c>
      <c r="AH143" s="94" t="str">
        <f>データ入力!AR202</f>
        <v/>
      </c>
      <c r="AI143" s="94" t="str">
        <f>データ入力!AS202</f>
        <v/>
      </c>
      <c r="AJ143" s="94" t="str">
        <f>データ入力!AT202</f>
        <v/>
      </c>
      <c r="AK143" s="94" t="str">
        <f>データ入力!AU202</f>
        <v/>
      </c>
      <c r="AL143" s="94" t="str">
        <f>データ入力!AV202</f>
        <v/>
      </c>
    </row>
    <row r="144" spans="1:38" ht="26.25" customHeight="1">
      <c r="A144" s="90" t="str">
        <f>データ入力!AI203</f>
        <v/>
      </c>
      <c r="B144" s="180" t="str">
        <f>データ入力!AJ203</f>
        <v/>
      </c>
      <c r="C144" s="93" t="str">
        <f>データ入力!AK203</f>
        <v/>
      </c>
      <c r="D144" s="95">
        <f>データ入力!E203</f>
        <v>0</v>
      </c>
      <c r="E144" s="95" t="str">
        <f>データ入力!G203</f>
        <v/>
      </c>
      <c r="F144" s="95">
        <f>データ入力!H203</f>
        <v>0</v>
      </c>
      <c r="G144" s="95">
        <f>データ入力!I203</f>
        <v>0</v>
      </c>
      <c r="H144" s="95">
        <f>データ入力!J203</f>
        <v>0</v>
      </c>
      <c r="I144" s="95">
        <f>データ入力!K203</f>
        <v>0</v>
      </c>
      <c r="J144" s="95">
        <f>データ入力!L203</f>
        <v>0</v>
      </c>
      <c r="K144" s="95">
        <f>データ入力!M203</f>
        <v>0</v>
      </c>
      <c r="L144" s="95">
        <f>データ入力!N203</f>
        <v>0</v>
      </c>
      <c r="M144" s="95">
        <f>データ入力!O203</f>
        <v>0</v>
      </c>
      <c r="N144" s="95">
        <f>データ入力!P203</f>
        <v>0</v>
      </c>
      <c r="O144" s="95">
        <f>データ入力!Q203</f>
        <v>0</v>
      </c>
      <c r="P144" s="95">
        <f>データ入力!R203</f>
        <v>0</v>
      </c>
      <c r="Q144" s="95" t="str">
        <f>データ入力!S203</f>
        <v/>
      </c>
      <c r="R144" s="95">
        <f>データ入力!T203</f>
        <v>0</v>
      </c>
      <c r="S144" s="95">
        <f>データ入力!U203</f>
        <v>0</v>
      </c>
      <c r="T144" s="93" t="str">
        <f>データ入力!V203</f>
        <v/>
      </c>
      <c r="U144" s="93" t="str">
        <f>データ入力!W203</f>
        <v/>
      </c>
      <c r="V144" s="93" t="str">
        <f>データ入力!X203</f>
        <v/>
      </c>
      <c r="W144" s="93" t="str">
        <f>データ入力!Y203</f>
        <v/>
      </c>
      <c r="X144" s="93" t="str">
        <f>データ入力!Z203</f>
        <v/>
      </c>
      <c r="Y144" s="95" t="str">
        <f>データ入力!AA203</f>
        <v/>
      </c>
      <c r="Z144" s="95" t="str">
        <f>データ入力!AB203</f>
        <v/>
      </c>
      <c r="AA144" s="95" t="str">
        <f>データ入力!AC203</f>
        <v/>
      </c>
      <c r="AB144" s="94" t="str">
        <f>データ入力!AL203</f>
        <v/>
      </c>
      <c r="AC144" s="94" t="str">
        <f>データ入力!AM203</f>
        <v/>
      </c>
      <c r="AD144" s="94" t="str">
        <f>データ入力!AN203</f>
        <v/>
      </c>
      <c r="AE144" s="94" t="str">
        <f>データ入力!AO203</f>
        <v/>
      </c>
      <c r="AF144" s="241" t="str">
        <f>データ入力!AP203</f>
        <v/>
      </c>
      <c r="AG144" s="94" t="str">
        <f>データ入力!AQ203</f>
        <v/>
      </c>
      <c r="AH144" s="94" t="str">
        <f>データ入力!AR203</f>
        <v/>
      </c>
      <c r="AI144" s="94" t="str">
        <f>データ入力!AS203</f>
        <v/>
      </c>
      <c r="AJ144" s="94" t="str">
        <f>データ入力!AT203</f>
        <v/>
      </c>
      <c r="AK144" s="94" t="str">
        <f>データ入力!AU203</f>
        <v/>
      </c>
      <c r="AL144" s="94" t="str">
        <f>データ入力!AV203</f>
        <v/>
      </c>
    </row>
    <row r="145" spans="1:38" ht="26.25" customHeight="1">
      <c r="A145" s="90" t="str">
        <f>データ入力!AI204</f>
        <v/>
      </c>
      <c r="B145" s="180" t="str">
        <f>データ入力!AJ204</f>
        <v/>
      </c>
      <c r="C145" s="93" t="str">
        <f>データ入力!AK204</f>
        <v/>
      </c>
      <c r="D145" s="95">
        <f>データ入力!E204</f>
        <v>0</v>
      </c>
      <c r="E145" s="95" t="str">
        <f>データ入力!G204</f>
        <v/>
      </c>
      <c r="F145" s="95">
        <f>データ入力!H204</f>
        <v>0</v>
      </c>
      <c r="G145" s="95">
        <f>データ入力!I204</f>
        <v>0</v>
      </c>
      <c r="H145" s="95">
        <f>データ入力!J204</f>
        <v>0</v>
      </c>
      <c r="I145" s="95">
        <f>データ入力!K204</f>
        <v>0</v>
      </c>
      <c r="J145" s="95">
        <f>データ入力!L204</f>
        <v>0</v>
      </c>
      <c r="K145" s="95">
        <f>データ入力!M204</f>
        <v>0</v>
      </c>
      <c r="L145" s="95">
        <f>データ入力!N204</f>
        <v>0</v>
      </c>
      <c r="M145" s="95">
        <f>データ入力!O204</f>
        <v>0</v>
      </c>
      <c r="N145" s="95">
        <f>データ入力!P204</f>
        <v>0</v>
      </c>
      <c r="O145" s="95">
        <f>データ入力!Q204</f>
        <v>0</v>
      </c>
      <c r="P145" s="95">
        <f>データ入力!R204</f>
        <v>0</v>
      </c>
      <c r="Q145" s="95" t="str">
        <f>データ入力!S204</f>
        <v/>
      </c>
      <c r="R145" s="95">
        <f>データ入力!T204</f>
        <v>0</v>
      </c>
      <c r="S145" s="95">
        <f>データ入力!U204</f>
        <v>0</v>
      </c>
      <c r="T145" s="93" t="str">
        <f>データ入力!V204</f>
        <v/>
      </c>
      <c r="U145" s="93" t="str">
        <f>データ入力!W204</f>
        <v/>
      </c>
      <c r="V145" s="93" t="str">
        <f>データ入力!X204</f>
        <v/>
      </c>
      <c r="W145" s="93" t="str">
        <f>データ入力!Y204</f>
        <v/>
      </c>
      <c r="X145" s="93" t="str">
        <f>データ入力!Z204</f>
        <v/>
      </c>
      <c r="Y145" s="95" t="str">
        <f>データ入力!AA204</f>
        <v/>
      </c>
      <c r="Z145" s="95" t="str">
        <f>データ入力!AB204</f>
        <v/>
      </c>
      <c r="AA145" s="95" t="str">
        <f>データ入力!AC204</f>
        <v/>
      </c>
      <c r="AB145" s="94" t="str">
        <f>データ入力!AL204</f>
        <v/>
      </c>
      <c r="AC145" s="94" t="str">
        <f>データ入力!AM204</f>
        <v/>
      </c>
      <c r="AD145" s="94" t="str">
        <f>データ入力!AN204</f>
        <v/>
      </c>
      <c r="AE145" s="94" t="str">
        <f>データ入力!AO204</f>
        <v/>
      </c>
      <c r="AF145" s="241" t="str">
        <f>データ入力!AP204</f>
        <v/>
      </c>
      <c r="AG145" s="94" t="str">
        <f>データ入力!AQ204</f>
        <v/>
      </c>
      <c r="AH145" s="94" t="str">
        <f>データ入力!AR204</f>
        <v/>
      </c>
      <c r="AI145" s="94" t="str">
        <f>データ入力!AS204</f>
        <v/>
      </c>
      <c r="AJ145" s="94" t="str">
        <f>データ入力!AT204</f>
        <v/>
      </c>
      <c r="AK145" s="94" t="str">
        <f>データ入力!AU204</f>
        <v/>
      </c>
      <c r="AL145" s="94" t="str">
        <f>データ入力!AV204</f>
        <v/>
      </c>
    </row>
    <row r="146" spans="1:38" ht="26.25" customHeight="1">
      <c r="A146" s="90" t="str">
        <f>データ入力!AI205</f>
        <v/>
      </c>
      <c r="B146" s="180" t="str">
        <f>データ入力!AJ205</f>
        <v/>
      </c>
      <c r="C146" s="93" t="str">
        <f>データ入力!AK205</f>
        <v/>
      </c>
      <c r="D146" s="95">
        <f>データ入力!E205</f>
        <v>0</v>
      </c>
      <c r="E146" s="95" t="str">
        <f>データ入力!G205</f>
        <v/>
      </c>
      <c r="F146" s="95">
        <f>データ入力!H205</f>
        <v>0</v>
      </c>
      <c r="G146" s="95">
        <f>データ入力!I205</f>
        <v>0</v>
      </c>
      <c r="H146" s="95">
        <f>データ入力!J205</f>
        <v>0</v>
      </c>
      <c r="I146" s="95">
        <f>データ入力!K205</f>
        <v>0</v>
      </c>
      <c r="J146" s="95">
        <f>データ入力!L205</f>
        <v>0</v>
      </c>
      <c r="K146" s="95">
        <f>データ入力!M205</f>
        <v>0</v>
      </c>
      <c r="L146" s="95">
        <f>データ入力!N205</f>
        <v>0</v>
      </c>
      <c r="M146" s="95">
        <f>データ入力!O205</f>
        <v>0</v>
      </c>
      <c r="N146" s="95">
        <f>データ入力!P205</f>
        <v>0</v>
      </c>
      <c r="O146" s="95">
        <f>データ入力!Q205</f>
        <v>0</v>
      </c>
      <c r="P146" s="95">
        <f>データ入力!R205</f>
        <v>0</v>
      </c>
      <c r="Q146" s="95" t="str">
        <f>データ入力!S205</f>
        <v/>
      </c>
      <c r="R146" s="95">
        <f>データ入力!T205</f>
        <v>0</v>
      </c>
      <c r="S146" s="95">
        <f>データ入力!U205</f>
        <v>0</v>
      </c>
      <c r="T146" s="93" t="str">
        <f>データ入力!V205</f>
        <v/>
      </c>
      <c r="U146" s="93" t="str">
        <f>データ入力!W205</f>
        <v/>
      </c>
      <c r="V146" s="93" t="str">
        <f>データ入力!X205</f>
        <v/>
      </c>
      <c r="W146" s="93" t="str">
        <f>データ入力!Y205</f>
        <v/>
      </c>
      <c r="X146" s="93" t="str">
        <f>データ入力!Z205</f>
        <v/>
      </c>
      <c r="Y146" s="95" t="str">
        <f>データ入力!AA205</f>
        <v/>
      </c>
      <c r="Z146" s="95" t="str">
        <f>データ入力!AB205</f>
        <v/>
      </c>
      <c r="AA146" s="95" t="str">
        <f>データ入力!AC205</f>
        <v/>
      </c>
      <c r="AB146" s="94" t="str">
        <f>データ入力!AL205</f>
        <v/>
      </c>
      <c r="AC146" s="94" t="str">
        <f>データ入力!AM205</f>
        <v/>
      </c>
      <c r="AD146" s="94" t="str">
        <f>データ入力!AN205</f>
        <v/>
      </c>
      <c r="AE146" s="94" t="str">
        <f>データ入力!AO205</f>
        <v/>
      </c>
      <c r="AF146" s="241" t="str">
        <f>データ入力!AP205</f>
        <v/>
      </c>
      <c r="AG146" s="94" t="str">
        <f>データ入力!AQ205</f>
        <v/>
      </c>
      <c r="AH146" s="94" t="str">
        <f>データ入力!AR205</f>
        <v/>
      </c>
      <c r="AI146" s="94" t="str">
        <f>データ入力!AS205</f>
        <v/>
      </c>
      <c r="AJ146" s="94" t="str">
        <f>データ入力!AT205</f>
        <v/>
      </c>
      <c r="AK146" s="94" t="str">
        <f>データ入力!AU205</f>
        <v/>
      </c>
      <c r="AL146" s="94" t="str">
        <f>データ入力!AV205</f>
        <v/>
      </c>
    </row>
    <row r="147" spans="1:38" ht="26.25" customHeight="1">
      <c r="A147" s="90" t="str">
        <f>データ入力!AI206</f>
        <v/>
      </c>
      <c r="B147" s="180" t="str">
        <f>データ入力!AJ206</f>
        <v/>
      </c>
      <c r="C147" s="93" t="str">
        <f>データ入力!AK206</f>
        <v/>
      </c>
      <c r="D147" s="95">
        <f>データ入力!E206</f>
        <v>0</v>
      </c>
      <c r="E147" s="95" t="str">
        <f>データ入力!G206</f>
        <v/>
      </c>
      <c r="F147" s="95">
        <f>データ入力!H206</f>
        <v>0</v>
      </c>
      <c r="G147" s="95">
        <f>データ入力!I206</f>
        <v>0</v>
      </c>
      <c r="H147" s="95">
        <f>データ入力!J206</f>
        <v>0</v>
      </c>
      <c r="I147" s="95">
        <f>データ入力!K206</f>
        <v>0</v>
      </c>
      <c r="J147" s="95">
        <f>データ入力!L206</f>
        <v>0</v>
      </c>
      <c r="K147" s="95">
        <f>データ入力!M206</f>
        <v>0</v>
      </c>
      <c r="L147" s="95">
        <f>データ入力!N206</f>
        <v>0</v>
      </c>
      <c r="M147" s="95">
        <f>データ入力!O206</f>
        <v>0</v>
      </c>
      <c r="N147" s="95">
        <f>データ入力!P206</f>
        <v>0</v>
      </c>
      <c r="O147" s="95">
        <f>データ入力!Q206</f>
        <v>0</v>
      </c>
      <c r="P147" s="95">
        <f>データ入力!R206</f>
        <v>0</v>
      </c>
      <c r="Q147" s="95" t="str">
        <f>データ入力!S206</f>
        <v/>
      </c>
      <c r="R147" s="95">
        <f>データ入力!T206</f>
        <v>0</v>
      </c>
      <c r="S147" s="95">
        <f>データ入力!U206</f>
        <v>0</v>
      </c>
      <c r="T147" s="93" t="str">
        <f>データ入力!V206</f>
        <v/>
      </c>
      <c r="U147" s="93" t="str">
        <f>データ入力!W206</f>
        <v/>
      </c>
      <c r="V147" s="93" t="str">
        <f>データ入力!X206</f>
        <v/>
      </c>
      <c r="W147" s="93" t="str">
        <f>データ入力!Y206</f>
        <v/>
      </c>
      <c r="X147" s="93" t="str">
        <f>データ入力!Z206</f>
        <v/>
      </c>
      <c r="Y147" s="95" t="str">
        <f>データ入力!AA206</f>
        <v/>
      </c>
      <c r="Z147" s="95" t="str">
        <f>データ入力!AB206</f>
        <v/>
      </c>
      <c r="AA147" s="95" t="str">
        <f>データ入力!AC206</f>
        <v/>
      </c>
      <c r="AB147" s="94" t="str">
        <f>データ入力!AL206</f>
        <v/>
      </c>
      <c r="AC147" s="94" t="str">
        <f>データ入力!AM206</f>
        <v/>
      </c>
      <c r="AD147" s="94" t="str">
        <f>データ入力!AN206</f>
        <v/>
      </c>
      <c r="AE147" s="94" t="str">
        <f>データ入力!AO206</f>
        <v/>
      </c>
      <c r="AF147" s="241" t="str">
        <f>データ入力!AP206</f>
        <v/>
      </c>
      <c r="AG147" s="94" t="str">
        <f>データ入力!AQ206</f>
        <v/>
      </c>
      <c r="AH147" s="94" t="str">
        <f>データ入力!AR206</f>
        <v/>
      </c>
      <c r="AI147" s="94" t="str">
        <f>データ入力!AS206</f>
        <v/>
      </c>
      <c r="AJ147" s="94" t="str">
        <f>データ入力!AT206</f>
        <v/>
      </c>
      <c r="AK147" s="94" t="str">
        <f>データ入力!AU206</f>
        <v/>
      </c>
      <c r="AL147" s="94" t="str">
        <f>データ入力!AV206</f>
        <v/>
      </c>
    </row>
    <row r="148" spans="1:38" ht="26.25" customHeight="1">
      <c r="A148" s="90" t="str">
        <f>データ入力!AI207</f>
        <v/>
      </c>
      <c r="B148" s="180" t="str">
        <f>データ入力!AJ207</f>
        <v/>
      </c>
      <c r="C148" s="93" t="str">
        <f>データ入力!AK207</f>
        <v/>
      </c>
      <c r="D148" s="95">
        <f>データ入力!E207</f>
        <v>0</v>
      </c>
      <c r="E148" s="95" t="str">
        <f>データ入力!G207</f>
        <v/>
      </c>
      <c r="F148" s="95">
        <f>データ入力!H207</f>
        <v>0</v>
      </c>
      <c r="G148" s="95">
        <f>データ入力!I207</f>
        <v>0</v>
      </c>
      <c r="H148" s="95">
        <f>データ入力!J207</f>
        <v>0</v>
      </c>
      <c r="I148" s="95">
        <f>データ入力!K207</f>
        <v>0</v>
      </c>
      <c r="J148" s="95">
        <f>データ入力!L207</f>
        <v>0</v>
      </c>
      <c r="K148" s="95">
        <f>データ入力!M207</f>
        <v>0</v>
      </c>
      <c r="L148" s="95">
        <f>データ入力!N207</f>
        <v>0</v>
      </c>
      <c r="M148" s="95">
        <f>データ入力!O207</f>
        <v>0</v>
      </c>
      <c r="N148" s="95">
        <f>データ入力!P207</f>
        <v>0</v>
      </c>
      <c r="O148" s="95">
        <f>データ入力!Q207</f>
        <v>0</v>
      </c>
      <c r="P148" s="95">
        <f>データ入力!R207</f>
        <v>0</v>
      </c>
      <c r="Q148" s="95" t="str">
        <f>データ入力!S207</f>
        <v/>
      </c>
      <c r="R148" s="95">
        <f>データ入力!T207</f>
        <v>0</v>
      </c>
      <c r="S148" s="95">
        <f>データ入力!U207</f>
        <v>0</v>
      </c>
      <c r="T148" s="93" t="str">
        <f>データ入力!V207</f>
        <v/>
      </c>
      <c r="U148" s="93" t="str">
        <f>データ入力!W207</f>
        <v/>
      </c>
      <c r="V148" s="93" t="str">
        <f>データ入力!X207</f>
        <v/>
      </c>
      <c r="W148" s="93" t="str">
        <f>データ入力!Y207</f>
        <v/>
      </c>
      <c r="X148" s="93" t="str">
        <f>データ入力!Z207</f>
        <v/>
      </c>
      <c r="Y148" s="95" t="str">
        <f>データ入力!AA207</f>
        <v/>
      </c>
      <c r="Z148" s="95" t="str">
        <f>データ入力!AB207</f>
        <v/>
      </c>
      <c r="AA148" s="95" t="str">
        <f>データ入力!AC207</f>
        <v/>
      </c>
      <c r="AB148" s="94" t="str">
        <f>データ入力!AL207</f>
        <v/>
      </c>
      <c r="AC148" s="94" t="str">
        <f>データ入力!AM207</f>
        <v/>
      </c>
      <c r="AD148" s="94" t="str">
        <f>データ入力!AN207</f>
        <v/>
      </c>
      <c r="AE148" s="94" t="str">
        <f>データ入力!AO207</f>
        <v/>
      </c>
      <c r="AF148" s="241" t="str">
        <f>データ入力!AP207</f>
        <v/>
      </c>
      <c r="AG148" s="94" t="str">
        <f>データ入力!AQ207</f>
        <v/>
      </c>
      <c r="AH148" s="94" t="str">
        <f>データ入力!AR207</f>
        <v/>
      </c>
      <c r="AI148" s="94" t="str">
        <f>データ入力!AS207</f>
        <v/>
      </c>
      <c r="AJ148" s="94" t="str">
        <f>データ入力!AT207</f>
        <v/>
      </c>
      <c r="AK148" s="94" t="str">
        <f>データ入力!AU207</f>
        <v/>
      </c>
      <c r="AL148" s="94" t="str">
        <f>データ入力!AV207</f>
        <v/>
      </c>
    </row>
    <row r="149" spans="1:38" ht="26.25" customHeight="1">
      <c r="A149" s="90" t="str">
        <f>データ入力!AI208</f>
        <v/>
      </c>
      <c r="B149" s="180" t="str">
        <f>データ入力!AJ208</f>
        <v/>
      </c>
      <c r="C149" s="93" t="str">
        <f>データ入力!AK208</f>
        <v/>
      </c>
      <c r="D149" s="95">
        <f>データ入力!E208</f>
        <v>0</v>
      </c>
      <c r="E149" s="95" t="str">
        <f>データ入力!G208</f>
        <v/>
      </c>
      <c r="F149" s="95">
        <f>データ入力!H208</f>
        <v>0</v>
      </c>
      <c r="G149" s="95">
        <f>データ入力!I208</f>
        <v>0</v>
      </c>
      <c r="H149" s="95">
        <f>データ入力!J208</f>
        <v>0</v>
      </c>
      <c r="I149" s="95">
        <f>データ入力!K208</f>
        <v>0</v>
      </c>
      <c r="J149" s="95">
        <f>データ入力!L208</f>
        <v>0</v>
      </c>
      <c r="K149" s="95">
        <f>データ入力!M208</f>
        <v>0</v>
      </c>
      <c r="L149" s="95">
        <f>データ入力!N208</f>
        <v>0</v>
      </c>
      <c r="M149" s="95">
        <f>データ入力!O208</f>
        <v>0</v>
      </c>
      <c r="N149" s="95">
        <f>データ入力!P208</f>
        <v>0</v>
      </c>
      <c r="O149" s="95">
        <f>データ入力!Q208</f>
        <v>0</v>
      </c>
      <c r="P149" s="95">
        <f>データ入力!R208</f>
        <v>0</v>
      </c>
      <c r="Q149" s="95" t="str">
        <f>データ入力!S208</f>
        <v/>
      </c>
      <c r="R149" s="95">
        <f>データ入力!T208</f>
        <v>0</v>
      </c>
      <c r="S149" s="95">
        <f>データ入力!U208</f>
        <v>0</v>
      </c>
      <c r="T149" s="93" t="str">
        <f>データ入力!V208</f>
        <v/>
      </c>
      <c r="U149" s="93" t="str">
        <f>データ入力!W208</f>
        <v/>
      </c>
      <c r="V149" s="93" t="str">
        <f>データ入力!X208</f>
        <v/>
      </c>
      <c r="W149" s="93" t="str">
        <f>データ入力!Y208</f>
        <v/>
      </c>
      <c r="X149" s="93" t="str">
        <f>データ入力!Z208</f>
        <v/>
      </c>
      <c r="Y149" s="95" t="str">
        <f>データ入力!AA208</f>
        <v/>
      </c>
      <c r="Z149" s="95" t="str">
        <f>データ入力!AB208</f>
        <v/>
      </c>
      <c r="AA149" s="95" t="str">
        <f>データ入力!AC208</f>
        <v/>
      </c>
      <c r="AB149" s="94" t="str">
        <f>データ入力!AL208</f>
        <v/>
      </c>
      <c r="AC149" s="94" t="str">
        <f>データ入力!AM208</f>
        <v/>
      </c>
      <c r="AD149" s="94" t="str">
        <f>データ入力!AN208</f>
        <v/>
      </c>
      <c r="AE149" s="94" t="str">
        <f>データ入力!AO208</f>
        <v/>
      </c>
      <c r="AF149" s="241" t="str">
        <f>データ入力!AP208</f>
        <v/>
      </c>
      <c r="AG149" s="94" t="str">
        <f>データ入力!AQ208</f>
        <v/>
      </c>
      <c r="AH149" s="94" t="str">
        <f>データ入力!AR208</f>
        <v/>
      </c>
      <c r="AI149" s="94" t="str">
        <f>データ入力!AS208</f>
        <v/>
      </c>
      <c r="AJ149" s="94" t="str">
        <f>データ入力!AT208</f>
        <v/>
      </c>
      <c r="AK149" s="94" t="str">
        <f>データ入力!AU208</f>
        <v/>
      </c>
      <c r="AL149" s="94" t="str">
        <f>データ入力!AV208</f>
        <v/>
      </c>
    </row>
    <row r="150" spans="1:38" ht="26.25" customHeight="1">
      <c r="A150" s="90" t="str">
        <f>データ入力!AI209</f>
        <v/>
      </c>
      <c r="B150" s="180" t="str">
        <f>データ入力!AJ209</f>
        <v/>
      </c>
      <c r="C150" s="93" t="str">
        <f>データ入力!AK209</f>
        <v/>
      </c>
      <c r="D150" s="95">
        <f>データ入力!E209</f>
        <v>0</v>
      </c>
      <c r="E150" s="95" t="str">
        <f>データ入力!G209</f>
        <v/>
      </c>
      <c r="F150" s="95">
        <f>データ入力!H209</f>
        <v>0</v>
      </c>
      <c r="G150" s="95">
        <f>データ入力!I209</f>
        <v>0</v>
      </c>
      <c r="H150" s="95">
        <f>データ入力!J209</f>
        <v>0</v>
      </c>
      <c r="I150" s="95">
        <f>データ入力!K209</f>
        <v>0</v>
      </c>
      <c r="J150" s="95">
        <f>データ入力!L209</f>
        <v>0</v>
      </c>
      <c r="K150" s="95">
        <f>データ入力!M209</f>
        <v>0</v>
      </c>
      <c r="L150" s="95">
        <f>データ入力!N209</f>
        <v>0</v>
      </c>
      <c r="M150" s="95">
        <f>データ入力!O209</f>
        <v>0</v>
      </c>
      <c r="N150" s="95">
        <f>データ入力!P209</f>
        <v>0</v>
      </c>
      <c r="O150" s="95">
        <f>データ入力!Q209</f>
        <v>0</v>
      </c>
      <c r="P150" s="95">
        <f>データ入力!R209</f>
        <v>0</v>
      </c>
      <c r="Q150" s="95" t="str">
        <f>データ入力!S209</f>
        <v/>
      </c>
      <c r="R150" s="95">
        <f>データ入力!T209</f>
        <v>0</v>
      </c>
      <c r="S150" s="95">
        <f>データ入力!U209</f>
        <v>0</v>
      </c>
      <c r="T150" s="93" t="str">
        <f>データ入力!V209</f>
        <v/>
      </c>
      <c r="U150" s="93" t="str">
        <f>データ入力!W209</f>
        <v/>
      </c>
      <c r="V150" s="93" t="str">
        <f>データ入力!X209</f>
        <v/>
      </c>
      <c r="W150" s="93" t="str">
        <f>データ入力!Y209</f>
        <v/>
      </c>
      <c r="X150" s="93" t="str">
        <f>データ入力!Z209</f>
        <v/>
      </c>
      <c r="Y150" s="95" t="str">
        <f>データ入力!AA209</f>
        <v/>
      </c>
      <c r="Z150" s="95" t="str">
        <f>データ入力!AB209</f>
        <v/>
      </c>
      <c r="AA150" s="95" t="str">
        <f>データ入力!AC209</f>
        <v/>
      </c>
      <c r="AB150" s="94" t="str">
        <f>データ入力!AL209</f>
        <v/>
      </c>
      <c r="AC150" s="94" t="str">
        <f>データ入力!AM209</f>
        <v/>
      </c>
      <c r="AD150" s="94" t="str">
        <f>データ入力!AN209</f>
        <v/>
      </c>
      <c r="AE150" s="94" t="str">
        <f>データ入力!AO209</f>
        <v/>
      </c>
      <c r="AF150" s="241" t="str">
        <f>データ入力!AP209</f>
        <v/>
      </c>
      <c r="AG150" s="94" t="str">
        <f>データ入力!AQ209</f>
        <v/>
      </c>
      <c r="AH150" s="94" t="str">
        <f>データ入力!AR209</f>
        <v/>
      </c>
      <c r="AI150" s="94" t="str">
        <f>データ入力!AS209</f>
        <v/>
      </c>
      <c r="AJ150" s="94" t="str">
        <f>データ入力!AT209</f>
        <v/>
      </c>
      <c r="AK150" s="94" t="str">
        <f>データ入力!AU209</f>
        <v/>
      </c>
      <c r="AL150" s="94" t="str">
        <f>データ入力!AV209</f>
        <v/>
      </c>
    </row>
    <row r="151" spans="1:38" ht="26.25" customHeight="1">
      <c r="A151" s="90" t="str">
        <f>データ入力!AI210</f>
        <v/>
      </c>
      <c r="B151" s="180" t="str">
        <f>データ入力!AJ210</f>
        <v/>
      </c>
      <c r="C151" s="93" t="str">
        <f>データ入力!AK210</f>
        <v/>
      </c>
      <c r="D151" s="95">
        <f>データ入力!E210</f>
        <v>0</v>
      </c>
      <c r="E151" s="95" t="str">
        <f>データ入力!G210</f>
        <v/>
      </c>
      <c r="F151" s="95">
        <f>データ入力!H210</f>
        <v>0</v>
      </c>
      <c r="G151" s="95">
        <f>データ入力!I210</f>
        <v>0</v>
      </c>
      <c r="H151" s="95">
        <f>データ入力!J210</f>
        <v>0</v>
      </c>
      <c r="I151" s="95">
        <f>データ入力!K210</f>
        <v>0</v>
      </c>
      <c r="J151" s="95">
        <f>データ入力!L210</f>
        <v>0</v>
      </c>
      <c r="K151" s="95">
        <f>データ入力!M210</f>
        <v>0</v>
      </c>
      <c r="L151" s="95">
        <f>データ入力!N210</f>
        <v>0</v>
      </c>
      <c r="M151" s="95">
        <f>データ入力!O210</f>
        <v>0</v>
      </c>
      <c r="N151" s="95">
        <f>データ入力!P210</f>
        <v>0</v>
      </c>
      <c r="O151" s="95">
        <f>データ入力!Q210</f>
        <v>0</v>
      </c>
      <c r="P151" s="95">
        <f>データ入力!R210</f>
        <v>0</v>
      </c>
      <c r="Q151" s="95" t="str">
        <f>データ入力!S210</f>
        <v/>
      </c>
      <c r="R151" s="95">
        <f>データ入力!T210</f>
        <v>0</v>
      </c>
      <c r="S151" s="95">
        <f>データ入力!U210</f>
        <v>0</v>
      </c>
      <c r="T151" s="93" t="str">
        <f>データ入力!V210</f>
        <v/>
      </c>
      <c r="U151" s="93" t="str">
        <f>データ入力!W210</f>
        <v/>
      </c>
      <c r="V151" s="93" t="str">
        <f>データ入力!X210</f>
        <v/>
      </c>
      <c r="W151" s="93" t="str">
        <f>データ入力!Y210</f>
        <v/>
      </c>
      <c r="X151" s="93" t="str">
        <f>データ入力!Z210</f>
        <v/>
      </c>
      <c r="Y151" s="95" t="str">
        <f>データ入力!AA210</f>
        <v/>
      </c>
      <c r="Z151" s="95" t="str">
        <f>データ入力!AB210</f>
        <v/>
      </c>
      <c r="AA151" s="95" t="str">
        <f>データ入力!AC210</f>
        <v/>
      </c>
      <c r="AB151" s="94" t="str">
        <f>データ入力!AL210</f>
        <v/>
      </c>
      <c r="AC151" s="94" t="str">
        <f>データ入力!AM210</f>
        <v/>
      </c>
      <c r="AD151" s="94" t="str">
        <f>データ入力!AN210</f>
        <v/>
      </c>
      <c r="AE151" s="94" t="str">
        <f>データ入力!AO210</f>
        <v/>
      </c>
      <c r="AF151" s="241" t="str">
        <f>データ入力!AP210</f>
        <v/>
      </c>
      <c r="AG151" s="94" t="str">
        <f>データ入力!AQ210</f>
        <v/>
      </c>
      <c r="AH151" s="94" t="str">
        <f>データ入力!AR210</f>
        <v/>
      </c>
      <c r="AI151" s="94" t="str">
        <f>データ入力!AS210</f>
        <v/>
      </c>
      <c r="AJ151" s="94" t="str">
        <f>データ入力!AT210</f>
        <v/>
      </c>
      <c r="AK151" s="94" t="str">
        <f>データ入力!AU210</f>
        <v/>
      </c>
      <c r="AL151" s="94" t="str">
        <f>データ入力!AV210</f>
        <v/>
      </c>
    </row>
    <row r="152" spans="1:38" ht="26.25" customHeight="1">
      <c r="A152" s="90" t="str">
        <f>データ入力!AI211</f>
        <v/>
      </c>
      <c r="B152" s="180" t="str">
        <f>データ入力!AJ211</f>
        <v/>
      </c>
      <c r="C152" s="93" t="str">
        <f>データ入力!AK211</f>
        <v/>
      </c>
      <c r="D152" s="95">
        <f>データ入力!E211</f>
        <v>0</v>
      </c>
      <c r="E152" s="95" t="str">
        <f>データ入力!G211</f>
        <v/>
      </c>
      <c r="F152" s="95">
        <f>データ入力!H211</f>
        <v>0</v>
      </c>
      <c r="G152" s="95">
        <f>データ入力!I211</f>
        <v>0</v>
      </c>
      <c r="H152" s="95">
        <f>データ入力!J211</f>
        <v>0</v>
      </c>
      <c r="I152" s="95">
        <f>データ入力!K211</f>
        <v>0</v>
      </c>
      <c r="J152" s="95">
        <f>データ入力!L211</f>
        <v>0</v>
      </c>
      <c r="K152" s="95">
        <f>データ入力!M211</f>
        <v>0</v>
      </c>
      <c r="L152" s="95">
        <f>データ入力!N211</f>
        <v>0</v>
      </c>
      <c r="M152" s="95">
        <f>データ入力!O211</f>
        <v>0</v>
      </c>
      <c r="N152" s="95">
        <f>データ入力!P211</f>
        <v>0</v>
      </c>
      <c r="O152" s="95">
        <f>データ入力!Q211</f>
        <v>0</v>
      </c>
      <c r="P152" s="95">
        <f>データ入力!R211</f>
        <v>0</v>
      </c>
      <c r="Q152" s="95" t="str">
        <f>データ入力!S211</f>
        <v/>
      </c>
      <c r="R152" s="95">
        <f>データ入力!T211</f>
        <v>0</v>
      </c>
      <c r="S152" s="95">
        <f>データ入力!U211</f>
        <v>0</v>
      </c>
      <c r="T152" s="93" t="str">
        <f>データ入力!V211</f>
        <v/>
      </c>
      <c r="U152" s="93" t="str">
        <f>データ入力!W211</f>
        <v/>
      </c>
      <c r="V152" s="93" t="str">
        <f>データ入力!X211</f>
        <v/>
      </c>
      <c r="W152" s="93" t="str">
        <f>データ入力!Y211</f>
        <v/>
      </c>
      <c r="X152" s="93" t="str">
        <f>データ入力!Z211</f>
        <v/>
      </c>
      <c r="Y152" s="95" t="str">
        <f>データ入力!AA211</f>
        <v/>
      </c>
      <c r="Z152" s="95" t="str">
        <f>データ入力!AB211</f>
        <v/>
      </c>
      <c r="AA152" s="95" t="str">
        <f>データ入力!AC211</f>
        <v/>
      </c>
      <c r="AB152" s="94" t="str">
        <f>データ入力!AL211</f>
        <v/>
      </c>
      <c r="AC152" s="94" t="str">
        <f>データ入力!AM211</f>
        <v/>
      </c>
      <c r="AD152" s="94" t="str">
        <f>データ入力!AN211</f>
        <v/>
      </c>
      <c r="AE152" s="94" t="str">
        <f>データ入力!AO211</f>
        <v/>
      </c>
      <c r="AF152" s="241" t="str">
        <f>データ入力!AP211</f>
        <v/>
      </c>
      <c r="AG152" s="94" t="str">
        <f>データ入力!AQ211</f>
        <v/>
      </c>
      <c r="AH152" s="94" t="str">
        <f>データ入力!AR211</f>
        <v/>
      </c>
      <c r="AI152" s="94" t="str">
        <f>データ入力!AS211</f>
        <v/>
      </c>
      <c r="AJ152" s="94" t="str">
        <f>データ入力!AT211</f>
        <v/>
      </c>
      <c r="AK152" s="94" t="str">
        <f>データ入力!AU211</f>
        <v/>
      </c>
      <c r="AL152" s="94" t="str">
        <f>データ入力!AV211</f>
        <v/>
      </c>
    </row>
    <row r="153" spans="1:38" ht="26.25" customHeight="1">
      <c r="A153" s="90" t="str">
        <f>データ入力!AI212</f>
        <v/>
      </c>
      <c r="B153" s="180" t="str">
        <f>データ入力!AJ212</f>
        <v/>
      </c>
      <c r="C153" s="93" t="str">
        <f>データ入力!AK212</f>
        <v/>
      </c>
      <c r="D153" s="95">
        <f>データ入力!E212</f>
        <v>0</v>
      </c>
      <c r="E153" s="95" t="str">
        <f>データ入力!G212</f>
        <v/>
      </c>
      <c r="F153" s="95">
        <f>データ入力!H212</f>
        <v>0</v>
      </c>
      <c r="G153" s="95">
        <f>データ入力!I212</f>
        <v>0</v>
      </c>
      <c r="H153" s="95">
        <f>データ入力!J212</f>
        <v>0</v>
      </c>
      <c r="I153" s="95">
        <f>データ入力!K212</f>
        <v>0</v>
      </c>
      <c r="J153" s="95">
        <f>データ入力!L212</f>
        <v>0</v>
      </c>
      <c r="K153" s="95">
        <f>データ入力!M212</f>
        <v>0</v>
      </c>
      <c r="L153" s="95">
        <f>データ入力!N212</f>
        <v>0</v>
      </c>
      <c r="M153" s="95">
        <f>データ入力!O212</f>
        <v>0</v>
      </c>
      <c r="N153" s="95">
        <f>データ入力!P212</f>
        <v>0</v>
      </c>
      <c r="O153" s="95">
        <f>データ入力!Q212</f>
        <v>0</v>
      </c>
      <c r="P153" s="95">
        <f>データ入力!R212</f>
        <v>0</v>
      </c>
      <c r="Q153" s="95" t="str">
        <f>データ入力!S212</f>
        <v/>
      </c>
      <c r="R153" s="95">
        <f>データ入力!T212</f>
        <v>0</v>
      </c>
      <c r="S153" s="95">
        <f>データ入力!U212</f>
        <v>0</v>
      </c>
      <c r="T153" s="93" t="str">
        <f>データ入力!V212</f>
        <v/>
      </c>
      <c r="U153" s="93" t="str">
        <f>データ入力!W212</f>
        <v/>
      </c>
      <c r="V153" s="93" t="str">
        <f>データ入力!X212</f>
        <v/>
      </c>
      <c r="W153" s="93" t="str">
        <f>データ入力!Y212</f>
        <v/>
      </c>
      <c r="X153" s="93" t="str">
        <f>データ入力!Z212</f>
        <v/>
      </c>
      <c r="Y153" s="95" t="str">
        <f>データ入力!AA212</f>
        <v/>
      </c>
      <c r="Z153" s="95" t="str">
        <f>データ入力!AB212</f>
        <v/>
      </c>
      <c r="AA153" s="95" t="str">
        <f>データ入力!AC212</f>
        <v/>
      </c>
      <c r="AB153" s="94" t="str">
        <f>データ入力!AL212</f>
        <v/>
      </c>
      <c r="AC153" s="94" t="str">
        <f>データ入力!AM212</f>
        <v/>
      </c>
      <c r="AD153" s="94" t="str">
        <f>データ入力!AN212</f>
        <v/>
      </c>
      <c r="AE153" s="94" t="str">
        <f>データ入力!AO212</f>
        <v/>
      </c>
      <c r="AF153" s="241" t="str">
        <f>データ入力!AP212</f>
        <v/>
      </c>
      <c r="AG153" s="94" t="str">
        <f>データ入力!AQ212</f>
        <v/>
      </c>
      <c r="AH153" s="94" t="str">
        <f>データ入力!AR212</f>
        <v/>
      </c>
      <c r="AI153" s="94" t="str">
        <f>データ入力!AS212</f>
        <v/>
      </c>
      <c r="AJ153" s="94" t="str">
        <f>データ入力!AT212</f>
        <v/>
      </c>
      <c r="AK153" s="94" t="str">
        <f>データ入力!AU212</f>
        <v/>
      </c>
      <c r="AL153" s="94" t="str">
        <f>データ入力!AV212</f>
        <v/>
      </c>
    </row>
    <row r="154" spans="1:38" ht="26.25" customHeight="1">
      <c r="A154" s="90" t="str">
        <f>データ入力!AI213</f>
        <v/>
      </c>
      <c r="B154" s="180" t="str">
        <f>データ入力!AJ213</f>
        <v/>
      </c>
      <c r="C154" s="93" t="str">
        <f>データ入力!AK213</f>
        <v/>
      </c>
      <c r="D154" s="95">
        <f>データ入力!E213</f>
        <v>0</v>
      </c>
      <c r="E154" s="95" t="str">
        <f>データ入力!G213</f>
        <v/>
      </c>
      <c r="F154" s="95">
        <f>データ入力!H213</f>
        <v>0</v>
      </c>
      <c r="G154" s="95">
        <f>データ入力!I213</f>
        <v>0</v>
      </c>
      <c r="H154" s="95">
        <f>データ入力!J213</f>
        <v>0</v>
      </c>
      <c r="I154" s="95">
        <f>データ入力!K213</f>
        <v>0</v>
      </c>
      <c r="J154" s="95">
        <f>データ入力!L213</f>
        <v>0</v>
      </c>
      <c r="K154" s="95">
        <f>データ入力!M213</f>
        <v>0</v>
      </c>
      <c r="L154" s="95">
        <f>データ入力!N213</f>
        <v>0</v>
      </c>
      <c r="M154" s="95">
        <f>データ入力!O213</f>
        <v>0</v>
      </c>
      <c r="N154" s="95">
        <f>データ入力!P213</f>
        <v>0</v>
      </c>
      <c r="O154" s="95">
        <f>データ入力!Q213</f>
        <v>0</v>
      </c>
      <c r="P154" s="95">
        <f>データ入力!R213</f>
        <v>0</v>
      </c>
      <c r="Q154" s="95" t="str">
        <f>データ入力!S213</f>
        <v/>
      </c>
      <c r="R154" s="95">
        <f>データ入力!T213</f>
        <v>0</v>
      </c>
      <c r="S154" s="95">
        <f>データ入力!U213</f>
        <v>0</v>
      </c>
      <c r="T154" s="93" t="str">
        <f>データ入力!V213</f>
        <v/>
      </c>
      <c r="U154" s="93" t="str">
        <f>データ入力!W213</f>
        <v/>
      </c>
      <c r="V154" s="93" t="str">
        <f>データ入力!X213</f>
        <v/>
      </c>
      <c r="W154" s="93" t="str">
        <f>データ入力!Y213</f>
        <v/>
      </c>
      <c r="X154" s="93" t="str">
        <f>データ入力!Z213</f>
        <v/>
      </c>
      <c r="Y154" s="95" t="str">
        <f>データ入力!AA213</f>
        <v/>
      </c>
      <c r="Z154" s="95" t="str">
        <f>データ入力!AB213</f>
        <v/>
      </c>
      <c r="AA154" s="95" t="str">
        <f>データ入力!AC213</f>
        <v/>
      </c>
      <c r="AB154" s="94" t="str">
        <f>データ入力!AL213</f>
        <v/>
      </c>
      <c r="AC154" s="94" t="str">
        <f>データ入力!AM213</f>
        <v/>
      </c>
      <c r="AD154" s="94" t="str">
        <f>データ入力!AN213</f>
        <v/>
      </c>
      <c r="AE154" s="94" t="str">
        <f>データ入力!AO213</f>
        <v/>
      </c>
      <c r="AF154" s="241" t="str">
        <f>データ入力!AP213</f>
        <v/>
      </c>
      <c r="AG154" s="94" t="str">
        <f>データ入力!AQ213</f>
        <v/>
      </c>
      <c r="AH154" s="94" t="str">
        <f>データ入力!AR213</f>
        <v/>
      </c>
      <c r="AI154" s="94" t="str">
        <f>データ入力!AS213</f>
        <v/>
      </c>
      <c r="AJ154" s="94" t="str">
        <f>データ入力!AT213</f>
        <v/>
      </c>
      <c r="AK154" s="94" t="str">
        <f>データ入力!AU213</f>
        <v/>
      </c>
      <c r="AL154" s="94" t="str">
        <f>データ入力!AV213</f>
        <v/>
      </c>
    </row>
    <row r="155" spans="1:38" ht="26.25" customHeight="1">
      <c r="A155" s="90" t="str">
        <f>データ入力!AI214</f>
        <v/>
      </c>
      <c r="B155" s="180" t="str">
        <f>データ入力!AJ214</f>
        <v/>
      </c>
      <c r="C155" s="93" t="str">
        <f>データ入力!AK214</f>
        <v/>
      </c>
      <c r="D155" s="95">
        <f>データ入力!E214</f>
        <v>0</v>
      </c>
      <c r="E155" s="95" t="str">
        <f>データ入力!G214</f>
        <v/>
      </c>
      <c r="F155" s="95">
        <f>データ入力!H214</f>
        <v>0</v>
      </c>
      <c r="G155" s="95">
        <f>データ入力!I214</f>
        <v>0</v>
      </c>
      <c r="H155" s="95">
        <f>データ入力!J214</f>
        <v>0</v>
      </c>
      <c r="I155" s="95">
        <f>データ入力!K214</f>
        <v>0</v>
      </c>
      <c r="J155" s="95">
        <f>データ入力!L214</f>
        <v>0</v>
      </c>
      <c r="K155" s="95">
        <f>データ入力!M214</f>
        <v>0</v>
      </c>
      <c r="L155" s="95">
        <f>データ入力!N214</f>
        <v>0</v>
      </c>
      <c r="M155" s="95">
        <f>データ入力!O214</f>
        <v>0</v>
      </c>
      <c r="N155" s="95">
        <f>データ入力!P214</f>
        <v>0</v>
      </c>
      <c r="O155" s="95">
        <f>データ入力!Q214</f>
        <v>0</v>
      </c>
      <c r="P155" s="95">
        <f>データ入力!R214</f>
        <v>0</v>
      </c>
      <c r="Q155" s="95" t="str">
        <f>データ入力!S214</f>
        <v/>
      </c>
      <c r="R155" s="95">
        <f>データ入力!T214</f>
        <v>0</v>
      </c>
      <c r="S155" s="95">
        <f>データ入力!U214</f>
        <v>0</v>
      </c>
      <c r="T155" s="93" t="str">
        <f>データ入力!V214</f>
        <v/>
      </c>
      <c r="U155" s="93" t="str">
        <f>データ入力!W214</f>
        <v/>
      </c>
      <c r="V155" s="93" t="str">
        <f>データ入力!X214</f>
        <v/>
      </c>
      <c r="W155" s="93" t="str">
        <f>データ入力!Y214</f>
        <v/>
      </c>
      <c r="X155" s="93" t="str">
        <f>データ入力!Z214</f>
        <v/>
      </c>
      <c r="Y155" s="95" t="str">
        <f>データ入力!AA214</f>
        <v/>
      </c>
      <c r="Z155" s="95" t="str">
        <f>データ入力!AB214</f>
        <v/>
      </c>
      <c r="AA155" s="95" t="str">
        <f>データ入力!AC214</f>
        <v/>
      </c>
      <c r="AB155" s="94" t="str">
        <f>データ入力!AL214</f>
        <v/>
      </c>
      <c r="AC155" s="94" t="str">
        <f>データ入力!AM214</f>
        <v/>
      </c>
      <c r="AD155" s="94" t="str">
        <f>データ入力!AN214</f>
        <v/>
      </c>
      <c r="AE155" s="94" t="str">
        <f>データ入力!AO214</f>
        <v/>
      </c>
      <c r="AF155" s="241" t="str">
        <f>データ入力!AP214</f>
        <v/>
      </c>
      <c r="AG155" s="94" t="str">
        <f>データ入力!AQ214</f>
        <v/>
      </c>
      <c r="AH155" s="94" t="str">
        <f>データ入力!AR214</f>
        <v/>
      </c>
      <c r="AI155" s="94" t="str">
        <f>データ入力!AS214</f>
        <v/>
      </c>
      <c r="AJ155" s="94" t="str">
        <f>データ入力!AT214</f>
        <v/>
      </c>
      <c r="AK155" s="94" t="str">
        <f>データ入力!AU214</f>
        <v/>
      </c>
      <c r="AL155" s="94" t="str">
        <f>データ入力!AV214</f>
        <v/>
      </c>
    </row>
    <row r="156" spans="1:38" ht="26.25" customHeight="1">
      <c r="A156" s="90" t="str">
        <f>データ入力!AI215</f>
        <v/>
      </c>
      <c r="B156" s="180" t="str">
        <f>データ入力!AJ215</f>
        <v/>
      </c>
      <c r="C156" s="93" t="str">
        <f>データ入力!AK215</f>
        <v/>
      </c>
      <c r="D156" s="95">
        <f>データ入力!E215</f>
        <v>0</v>
      </c>
      <c r="E156" s="95" t="str">
        <f>データ入力!G215</f>
        <v/>
      </c>
      <c r="F156" s="95">
        <f>データ入力!H215</f>
        <v>0</v>
      </c>
      <c r="G156" s="95">
        <f>データ入力!I215</f>
        <v>0</v>
      </c>
      <c r="H156" s="95">
        <f>データ入力!J215</f>
        <v>0</v>
      </c>
      <c r="I156" s="95">
        <f>データ入力!K215</f>
        <v>0</v>
      </c>
      <c r="J156" s="95">
        <f>データ入力!L215</f>
        <v>0</v>
      </c>
      <c r="K156" s="95">
        <f>データ入力!M215</f>
        <v>0</v>
      </c>
      <c r="L156" s="95">
        <f>データ入力!N215</f>
        <v>0</v>
      </c>
      <c r="M156" s="95">
        <f>データ入力!O215</f>
        <v>0</v>
      </c>
      <c r="N156" s="95">
        <f>データ入力!P215</f>
        <v>0</v>
      </c>
      <c r="O156" s="95">
        <f>データ入力!Q215</f>
        <v>0</v>
      </c>
      <c r="P156" s="95">
        <f>データ入力!R215</f>
        <v>0</v>
      </c>
      <c r="Q156" s="95" t="str">
        <f>データ入力!S215</f>
        <v/>
      </c>
      <c r="R156" s="95">
        <f>データ入力!T215</f>
        <v>0</v>
      </c>
      <c r="S156" s="95">
        <f>データ入力!U215</f>
        <v>0</v>
      </c>
      <c r="T156" s="93" t="str">
        <f>データ入力!V215</f>
        <v/>
      </c>
      <c r="U156" s="93" t="str">
        <f>データ入力!W215</f>
        <v/>
      </c>
      <c r="V156" s="93" t="str">
        <f>データ入力!X215</f>
        <v/>
      </c>
      <c r="W156" s="93" t="str">
        <f>データ入力!Y215</f>
        <v/>
      </c>
      <c r="X156" s="93" t="str">
        <f>データ入力!Z215</f>
        <v/>
      </c>
      <c r="Y156" s="95" t="str">
        <f>データ入力!AA215</f>
        <v/>
      </c>
      <c r="Z156" s="95" t="str">
        <f>データ入力!AB215</f>
        <v/>
      </c>
      <c r="AA156" s="95" t="str">
        <f>データ入力!AC215</f>
        <v/>
      </c>
      <c r="AB156" s="94" t="str">
        <f>データ入力!AL215</f>
        <v/>
      </c>
      <c r="AC156" s="94" t="str">
        <f>データ入力!AM215</f>
        <v/>
      </c>
      <c r="AD156" s="94" t="str">
        <f>データ入力!AN215</f>
        <v/>
      </c>
      <c r="AE156" s="94" t="str">
        <f>データ入力!AO215</f>
        <v/>
      </c>
      <c r="AF156" s="241" t="str">
        <f>データ入力!AP215</f>
        <v/>
      </c>
      <c r="AG156" s="94" t="str">
        <f>データ入力!AQ215</f>
        <v/>
      </c>
      <c r="AH156" s="94" t="str">
        <f>データ入力!AR215</f>
        <v/>
      </c>
      <c r="AI156" s="94" t="str">
        <f>データ入力!AS215</f>
        <v/>
      </c>
      <c r="AJ156" s="94" t="str">
        <f>データ入力!AT215</f>
        <v/>
      </c>
      <c r="AK156" s="94" t="str">
        <f>データ入力!AU215</f>
        <v/>
      </c>
      <c r="AL156" s="94" t="str">
        <f>データ入力!AV215</f>
        <v/>
      </c>
    </row>
    <row r="157" spans="1:38" ht="26.25" customHeight="1">
      <c r="A157" s="90" t="str">
        <f>データ入力!AI216</f>
        <v/>
      </c>
      <c r="B157" s="180" t="str">
        <f>データ入力!AJ216</f>
        <v/>
      </c>
      <c r="C157" s="93" t="str">
        <f>データ入力!AK216</f>
        <v/>
      </c>
      <c r="D157" s="95">
        <f>データ入力!E216</f>
        <v>0</v>
      </c>
      <c r="E157" s="95" t="str">
        <f>データ入力!G216</f>
        <v/>
      </c>
      <c r="F157" s="95">
        <f>データ入力!H216</f>
        <v>0</v>
      </c>
      <c r="G157" s="95">
        <f>データ入力!I216</f>
        <v>0</v>
      </c>
      <c r="H157" s="95">
        <f>データ入力!J216</f>
        <v>0</v>
      </c>
      <c r="I157" s="95">
        <f>データ入力!K216</f>
        <v>0</v>
      </c>
      <c r="J157" s="95">
        <f>データ入力!L216</f>
        <v>0</v>
      </c>
      <c r="K157" s="95">
        <f>データ入力!M216</f>
        <v>0</v>
      </c>
      <c r="L157" s="95">
        <f>データ入力!N216</f>
        <v>0</v>
      </c>
      <c r="M157" s="95">
        <f>データ入力!O216</f>
        <v>0</v>
      </c>
      <c r="N157" s="95">
        <f>データ入力!P216</f>
        <v>0</v>
      </c>
      <c r="O157" s="95">
        <f>データ入力!Q216</f>
        <v>0</v>
      </c>
      <c r="P157" s="95">
        <f>データ入力!R216</f>
        <v>0</v>
      </c>
      <c r="Q157" s="95" t="str">
        <f>データ入力!S216</f>
        <v/>
      </c>
      <c r="R157" s="95">
        <f>データ入力!T216</f>
        <v>0</v>
      </c>
      <c r="S157" s="95">
        <f>データ入力!U216</f>
        <v>0</v>
      </c>
      <c r="T157" s="93" t="str">
        <f>データ入力!V216</f>
        <v/>
      </c>
      <c r="U157" s="93" t="str">
        <f>データ入力!W216</f>
        <v/>
      </c>
      <c r="V157" s="93" t="str">
        <f>データ入力!X216</f>
        <v/>
      </c>
      <c r="W157" s="93" t="str">
        <f>データ入力!Y216</f>
        <v/>
      </c>
      <c r="X157" s="93" t="str">
        <f>データ入力!Z216</f>
        <v/>
      </c>
      <c r="Y157" s="95" t="str">
        <f>データ入力!AA216</f>
        <v/>
      </c>
      <c r="Z157" s="95" t="str">
        <f>データ入力!AB216</f>
        <v/>
      </c>
      <c r="AA157" s="95" t="str">
        <f>データ入力!AC216</f>
        <v/>
      </c>
      <c r="AB157" s="94" t="str">
        <f>データ入力!AL216</f>
        <v/>
      </c>
      <c r="AC157" s="94" t="str">
        <f>データ入力!AM216</f>
        <v/>
      </c>
      <c r="AD157" s="94" t="str">
        <f>データ入力!AN216</f>
        <v/>
      </c>
      <c r="AE157" s="94" t="str">
        <f>データ入力!AO216</f>
        <v/>
      </c>
      <c r="AF157" s="241" t="str">
        <f>データ入力!AP216</f>
        <v/>
      </c>
      <c r="AG157" s="94" t="str">
        <f>データ入力!AQ216</f>
        <v/>
      </c>
      <c r="AH157" s="94" t="str">
        <f>データ入力!AR216</f>
        <v/>
      </c>
      <c r="AI157" s="94" t="str">
        <f>データ入力!AS216</f>
        <v/>
      </c>
      <c r="AJ157" s="94" t="str">
        <f>データ入力!AT216</f>
        <v/>
      </c>
      <c r="AK157" s="94" t="str">
        <f>データ入力!AU216</f>
        <v/>
      </c>
      <c r="AL157" s="94" t="str">
        <f>データ入力!AV216</f>
        <v/>
      </c>
    </row>
    <row r="158" spans="1:38" ht="26.25" customHeight="1">
      <c r="A158" s="90" t="str">
        <f>データ入力!AI217</f>
        <v/>
      </c>
      <c r="B158" s="180" t="str">
        <f>データ入力!AJ217</f>
        <v/>
      </c>
      <c r="C158" s="93" t="str">
        <f>データ入力!AK217</f>
        <v/>
      </c>
      <c r="D158" s="95">
        <f>データ入力!E217</f>
        <v>0</v>
      </c>
      <c r="E158" s="95" t="str">
        <f>データ入力!G217</f>
        <v/>
      </c>
      <c r="F158" s="95">
        <f>データ入力!H217</f>
        <v>0</v>
      </c>
      <c r="G158" s="95">
        <f>データ入力!I217</f>
        <v>0</v>
      </c>
      <c r="H158" s="95">
        <f>データ入力!J217</f>
        <v>0</v>
      </c>
      <c r="I158" s="95">
        <f>データ入力!K217</f>
        <v>0</v>
      </c>
      <c r="J158" s="95">
        <f>データ入力!L217</f>
        <v>0</v>
      </c>
      <c r="K158" s="95">
        <f>データ入力!M217</f>
        <v>0</v>
      </c>
      <c r="L158" s="95">
        <f>データ入力!N217</f>
        <v>0</v>
      </c>
      <c r="M158" s="95">
        <f>データ入力!O217</f>
        <v>0</v>
      </c>
      <c r="N158" s="95">
        <f>データ入力!P217</f>
        <v>0</v>
      </c>
      <c r="O158" s="95">
        <f>データ入力!Q217</f>
        <v>0</v>
      </c>
      <c r="P158" s="95">
        <f>データ入力!R217</f>
        <v>0</v>
      </c>
      <c r="Q158" s="95" t="str">
        <f>データ入力!S217</f>
        <v/>
      </c>
      <c r="R158" s="95">
        <f>データ入力!T217</f>
        <v>0</v>
      </c>
      <c r="S158" s="95">
        <f>データ入力!U217</f>
        <v>0</v>
      </c>
      <c r="T158" s="93" t="str">
        <f>データ入力!V217</f>
        <v/>
      </c>
      <c r="U158" s="93" t="str">
        <f>データ入力!W217</f>
        <v/>
      </c>
      <c r="V158" s="93" t="str">
        <f>データ入力!X217</f>
        <v/>
      </c>
      <c r="W158" s="93" t="str">
        <f>データ入力!Y217</f>
        <v/>
      </c>
      <c r="X158" s="93" t="str">
        <f>データ入力!Z217</f>
        <v/>
      </c>
      <c r="Y158" s="95" t="str">
        <f>データ入力!AA217</f>
        <v/>
      </c>
      <c r="Z158" s="95" t="str">
        <f>データ入力!AB217</f>
        <v/>
      </c>
      <c r="AA158" s="95" t="str">
        <f>データ入力!AC217</f>
        <v/>
      </c>
      <c r="AB158" s="94" t="str">
        <f>データ入力!AL217</f>
        <v/>
      </c>
      <c r="AC158" s="94" t="str">
        <f>データ入力!AM217</f>
        <v/>
      </c>
      <c r="AD158" s="94" t="str">
        <f>データ入力!AN217</f>
        <v/>
      </c>
      <c r="AE158" s="94" t="str">
        <f>データ入力!AO217</f>
        <v/>
      </c>
      <c r="AF158" s="241" t="str">
        <f>データ入力!AP217</f>
        <v/>
      </c>
      <c r="AG158" s="94" t="str">
        <f>データ入力!AQ217</f>
        <v/>
      </c>
      <c r="AH158" s="94" t="str">
        <f>データ入力!AR217</f>
        <v/>
      </c>
      <c r="AI158" s="94" t="str">
        <f>データ入力!AS217</f>
        <v/>
      </c>
      <c r="AJ158" s="94" t="str">
        <f>データ入力!AT217</f>
        <v/>
      </c>
      <c r="AK158" s="94" t="str">
        <f>データ入力!AU217</f>
        <v/>
      </c>
      <c r="AL158" s="94" t="str">
        <f>データ入力!AV217</f>
        <v/>
      </c>
    </row>
    <row r="159" spans="1:38" ht="26.25" customHeight="1">
      <c r="A159" s="90" t="str">
        <f>データ入力!AI218</f>
        <v/>
      </c>
      <c r="B159" s="180" t="str">
        <f>データ入力!AJ218</f>
        <v/>
      </c>
      <c r="C159" s="93" t="str">
        <f>データ入力!AK218</f>
        <v/>
      </c>
      <c r="D159" s="95">
        <f>データ入力!E218</f>
        <v>0</v>
      </c>
      <c r="E159" s="95" t="str">
        <f>データ入力!G218</f>
        <v/>
      </c>
      <c r="F159" s="95">
        <f>データ入力!H218</f>
        <v>0</v>
      </c>
      <c r="G159" s="95">
        <f>データ入力!I218</f>
        <v>0</v>
      </c>
      <c r="H159" s="95">
        <f>データ入力!J218</f>
        <v>0</v>
      </c>
      <c r="I159" s="95">
        <f>データ入力!K218</f>
        <v>0</v>
      </c>
      <c r="J159" s="95">
        <f>データ入力!L218</f>
        <v>0</v>
      </c>
      <c r="K159" s="95">
        <f>データ入力!M218</f>
        <v>0</v>
      </c>
      <c r="L159" s="95">
        <f>データ入力!N218</f>
        <v>0</v>
      </c>
      <c r="M159" s="95">
        <f>データ入力!O218</f>
        <v>0</v>
      </c>
      <c r="N159" s="95">
        <f>データ入力!P218</f>
        <v>0</v>
      </c>
      <c r="O159" s="95">
        <f>データ入力!Q218</f>
        <v>0</v>
      </c>
      <c r="P159" s="95">
        <f>データ入力!R218</f>
        <v>0</v>
      </c>
      <c r="Q159" s="95" t="str">
        <f>データ入力!S218</f>
        <v/>
      </c>
      <c r="R159" s="95">
        <f>データ入力!T218</f>
        <v>0</v>
      </c>
      <c r="S159" s="95">
        <f>データ入力!U218</f>
        <v>0</v>
      </c>
      <c r="T159" s="93" t="str">
        <f>データ入力!V218</f>
        <v/>
      </c>
      <c r="U159" s="93" t="str">
        <f>データ入力!W218</f>
        <v/>
      </c>
      <c r="V159" s="93" t="str">
        <f>データ入力!X218</f>
        <v/>
      </c>
      <c r="W159" s="93" t="str">
        <f>データ入力!Y218</f>
        <v/>
      </c>
      <c r="X159" s="93" t="str">
        <f>データ入力!Z218</f>
        <v/>
      </c>
      <c r="Y159" s="95" t="str">
        <f>データ入力!AA218</f>
        <v/>
      </c>
      <c r="Z159" s="95" t="str">
        <f>データ入力!AB218</f>
        <v/>
      </c>
      <c r="AA159" s="95" t="str">
        <f>データ入力!AC218</f>
        <v/>
      </c>
      <c r="AB159" s="94" t="str">
        <f>データ入力!AL218</f>
        <v/>
      </c>
      <c r="AC159" s="94" t="str">
        <f>データ入力!AM218</f>
        <v/>
      </c>
      <c r="AD159" s="94" t="str">
        <f>データ入力!AN218</f>
        <v/>
      </c>
      <c r="AE159" s="94" t="str">
        <f>データ入力!AO218</f>
        <v/>
      </c>
      <c r="AF159" s="241" t="str">
        <f>データ入力!AP218</f>
        <v/>
      </c>
      <c r="AG159" s="94" t="str">
        <f>データ入力!AQ218</f>
        <v/>
      </c>
      <c r="AH159" s="94" t="str">
        <f>データ入力!AR218</f>
        <v/>
      </c>
      <c r="AI159" s="94" t="str">
        <f>データ入力!AS218</f>
        <v/>
      </c>
      <c r="AJ159" s="94" t="str">
        <f>データ入力!AT218</f>
        <v/>
      </c>
      <c r="AK159" s="94" t="str">
        <f>データ入力!AU218</f>
        <v/>
      </c>
      <c r="AL159" s="94" t="str">
        <f>データ入力!AV218</f>
        <v/>
      </c>
    </row>
    <row r="160" spans="1:38" ht="26.25" customHeight="1">
      <c r="A160" s="90" t="str">
        <f>データ入力!AI219</f>
        <v/>
      </c>
      <c r="B160" s="180" t="str">
        <f>データ入力!AJ219</f>
        <v/>
      </c>
      <c r="C160" s="93" t="str">
        <f>データ入力!AK219</f>
        <v/>
      </c>
      <c r="D160" s="95">
        <f>データ入力!E219</f>
        <v>0</v>
      </c>
      <c r="E160" s="95" t="str">
        <f>データ入力!G219</f>
        <v/>
      </c>
      <c r="F160" s="95">
        <f>データ入力!H219</f>
        <v>0</v>
      </c>
      <c r="G160" s="95">
        <f>データ入力!I219</f>
        <v>0</v>
      </c>
      <c r="H160" s="95">
        <f>データ入力!J219</f>
        <v>0</v>
      </c>
      <c r="I160" s="95">
        <f>データ入力!K219</f>
        <v>0</v>
      </c>
      <c r="J160" s="95">
        <f>データ入力!L219</f>
        <v>0</v>
      </c>
      <c r="K160" s="95">
        <f>データ入力!M219</f>
        <v>0</v>
      </c>
      <c r="L160" s="95">
        <f>データ入力!N219</f>
        <v>0</v>
      </c>
      <c r="M160" s="95">
        <f>データ入力!O219</f>
        <v>0</v>
      </c>
      <c r="N160" s="95">
        <f>データ入力!P219</f>
        <v>0</v>
      </c>
      <c r="O160" s="95">
        <f>データ入力!Q219</f>
        <v>0</v>
      </c>
      <c r="P160" s="95">
        <f>データ入力!R219</f>
        <v>0</v>
      </c>
      <c r="Q160" s="95" t="str">
        <f>データ入力!S219</f>
        <v/>
      </c>
      <c r="R160" s="95">
        <f>データ入力!T219</f>
        <v>0</v>
      </c>
      <c r="S160" s="95">
        <f>データ入力!U219</f>
        <v>0</v>
      </c>
      <c r="T160" s="93" t="str">
        <f>データ入力!V219</f>
        <v/>
      </c>
      <c r="U160" s="93" t="str">
        <f>データ入力!W219</f>
        <v/>
      </c>
      <c r="V160" s="93" t="str">
        <f>データ入力!X219</f>
        <v/>
      </c>
      <c r="W160" s="93" t="str">
        <f>データ入力!Y219</f>
        <v/>
      </c>
      <c r="X160" s="93" t="str">
        <f>データ入力!Z219</f>
        <v/>
      </c>
      <c r="Y160" s="95" t="str">
        <f>データ入力!AA219</f>
        <v/>
      </c>
      <c r="Z160" s="95" t="str">
        <f>データ入力!AB219</f>
        <v/>
      </c>
      <c r="AA160" s="95" t="str">
        <f>データ入力!AC219</f>
        <v/>
      </c>
      <c r="AB160" s="94" t="str">
        <f>データ入力!AL219</f>
        <v/>
      </c>
      <c r="AC160" s="94" t="str">
        <f>データ入力!AM219</f>
        <v/>
      </c>
      <c r="AD160" s="94" t="str">
        <f>データ入力!AN219</f>
        <v/>
      </c>
      <c r="AE160" s="94" t="str">
        <f>データ入力!AO219</f>
        <v/>
      </c>
      <c r="AF160" s="241" t="str">
        <f>データ入力!AP219</f>
        <v/>
      </c>
      <c r="AG160" s="94" t="str">
        <f>データ入力!AQ219</f>
        <v/>
      </c>
      <c r="AH160" s="94" t="str">
        <f>データ入力!AR219</f>
        <v/>
      </c>
      <c r="AI160" s="94" t="str">
        <f>データ入力!AS219</f>
        <v/>
      </c>
      <c r="AJ160" s="94" t="str">
        <f>データ入力!AT219</f>
        <v/>
      </c>
      <c r="AK160" s="94" t="str">
        <f>データ入力!AU219</f>
        <v/>
      </c>
      <c r="AL160" s="94" t="str">
        <f>データ入力!AV219</f>
        <v/>
      </c>
    </row>
    <row r="161" spans="1:38" ht="26.25" customHeight="1">
      <c r="A161" s="90" t="str">
        <f>データ入力!AI220</f>
        <v/>
      </c>
      <c r="B161" s="180" t="str">
        <f>データ入力!AJ220</f>
        <v/>
      </c>
      <c r="C161" s="93" t="str">
        <f>データ入力!AK220</f>
        <v/>
      </c>
      <c r="D161" s="95">
        <f>データ入力!E220</f>
        <v>0</v>
      </c>
      <c r="E161" s="95" t="str">
        <f>データ入力!G220</f>
        <v/>
      </c>
      <c r="F161" s="95">
        <f>データ入力!H220</f>
        <v>0</v>
      </c>
      <c r="G161" s="95">
        <f>データ入力!I220</f>
        <v>0</v>
      </c>
      <c r="H161" s="95">
        <f>データ入力!J220</f>
        <v>0</v>
      </c>
      <c r="I161" s="95">
        <f>データ入力!K220</f>
        <v>0</v>
      </c>
      <c r="J161" s="95">
        <f>データ入力!L220</f>
        <v>0</v>
      </c>
      <c r="K161" s="95">
        <f>データ入力!M220</f>
        <v>0</v>
      </c>
      <c r="L161" s="95">
        <f>データ入力!N220</f>
        <v>0</v>
      </c>
      <c r="M161" s="95">
        <f>データ入力!O220</f>
        <v>0</v>
      </c>
      <c r="N161" s="95">
        <f>データ入力!P220</f>
        <v>0</v>
      </c>
      <c r="O161" s="95">
        <f>データ入力!Q220</f>
        <v>0</v>
      </c>
      <c r="P161" s="95">
        <f>データ入力!R220</f>
        <v>0</v>
      </c>
      <c r="Q161" s="95" t="str">
        <f>データ入力!S220</f>
        <v/>
      </c>
      <c r="R161" s="95">
        <f>データ入力!T220</f>
        <v>0</v>
      </c>
      <c r="S161" s="95">
        <f>データ入力!U220</f>
        <v>0</v>
      </c>
      <c r="T161" s="93" t="str">
        <f>データ入力!V220</f>
        <v/>
      </c>
      <c r="U161" s="93" t="str">
        <f>データ入力!W220</f>
        <v/>
      </c>
      <c r="V161" s="93" t="str">
        <f>データ入力!X220</f>
        <v/>
      </c>
      <c r="W161" s="93" t="str">
        <f>データ入力!Y220</f>
        <v/>
      </c>
      <c r="X161" s="93" t="str">
        <f>データ入力!Z220</f>
        <v/>
      </c>
      <c r="Y161" s="95" t="str">
        <f>データ入力!AA220</f>
        <v/>
      </c>
      <c r="Z161" s="95" t="str">
        <f>データ入力!AB220</f>
        <v/>
      </c>
      <c r="AA161" s="95" t="str">
        <f>データ入力!AC220</f>
        <v/>
      </c>
      <c r="AB161" s="94" t="str">
        <f>データ入力!AL220</f>
        <v/>
      </c>
      <c r="AC161" s="94" t="str">
        <f>データ入力!AM220</f>
        <v/>
      </c>
      <c r="AD161" s="94" t="str">
        <f>データ入力!AN220</f>
        <v/>
      </c>
      <c r="AE161" s="94" t="str">
        <f>データ入力!AO220</f>
        <v/>
      </c>
      <c r="AF161" s="241" t="str">
        <f>データ入力!AP220</f>
        <v/>
      </c>
      <c r="AG161" s="94" t="str">
        <f>データ入力!AQ220</f>
        <v/>
      </c>
      <c r="AH161" s="94" t="str">
        <f>データ入力!AR220</f>
        <v/>
      </c>
      <c r="AI161" s="94" t="str">
        <f>データ入力!AS220</f>
        <v/>
      </c>
      <c r="AJ161" s="94" t="str">
        <f>データ入力!AT220</f>
        <v/>
      </c>
      <c r="AK161" s="94" t="str">
        <f>データ入力!AU220</f>
        <v/>
      </c>
      <c r="AL161" s="94" t="str">
        <f>データ入力!AV220</f>
        <v/>
      </c>
    </row>
    <row r="162" spans="1:38" ht="26.25" customHeight="1">
      <c r="A162" s="90" t="str">
        <f>データ入力!AI221</f>
        <v/>
      </c>
      <c r="B162" s="180" t="str">
        <f>データ入力!AJ221</f>
        <v/>
      </c>
      <c r="C162" s="93" t="str">
        <f>データ入力!AK221</f>
        <v/>
      </c>
      <c r="D162" s="95">
        <f>データ入力!E221</f>
        <v>0</v>
      </c>
      <c r="E162" s="95" t="str">
        <f>データ入力!G221</f>
        <v/>
      </c>
      <c r="F162" s="95">
        <f>データ入力!H221</f>
        <v>0</v>
      </c>
      <c r="G162" s="95">
        <f>データ入力!I221</f>
        <v>0</v>
      </c>
      <c r="H162" s="95">
        <f>データ入力!J221</f>
        <v>0</v>
      </c>
      <c r="I162" s="95">
        <f>データ入力!K221</f>
        <v>0</v>
      </c>
      <c r="J162" s="95">
        <f>データ入力!L221</f>
        <v>0</v>
      </c>
      <c r="K162" s="95">
        <f>データ入力!M221</f>
        <v>0</v>
      </c>
      <c r="L162" s="95">
        <f>データ入力!N221</f>
        <v>0</v>
      </c>
      <c r="M162" s="95">
        <f>データ入力!O221</f>
        <v>0</v>
      </c>
      <c r="N162" s="95">
        <f>データ入力!P221</f>
        <v>0</v>
      </c>
      <c r="O162" s="95">
        <f>データ入力!Q221</f>
        <v>0</v>
      </c>
      <c r="P162" s="95">
        <f>データ入力!R221</f>
        <v>0</v>
      </c>
      <c r="Q162" s="95" t="str">
        <f>データ入力!S221</f>
        <v/>
      </c>
      <c r="R162" s="95">
        <f>データ入力!T221</f>
        <v>0</v>
      </c>
      <c r="S162" s="95">
        <f>データ入力!U221</f>
        <v>0</v>
      </c>
      <c r="T162" s="93" t="str">
        <f>データ入力!V221</f>
        <v/>
      </c>
      <c r="U162" s="93" t="str">
        <f>データ入力!W221</f>
        <v/>
      </c>
      <c r="V162" s="93" t="str">
        <f>データ入力!X221</f>
        <v/>
      </c>
      <c r="W162" s="93" t="str">
        <f>データ入力!Y221</f>
        <v/>
      </c>
      <c r="X162" s="93" t="str">
        <f>データ入力!Z221</f>
        <v/>
      </c>
      <c r="Y162" s="95" t="str">
        <f>データ入力!AA221</f>
        <v/>
      </c>
      <c r="Z162" s="95" t="str">
        <f>データ入力!AB221</f>
        <v/>
      </c>
      <c r="AA162" s="95" t="str">
        <f>データ入力!AC221</f>
        <v/>
      </c>
      <c r="AB162" s="94" t="str">
        <f>データ入力!AL221</f>
        <v/>
      </c>
      <c r="AC162" s="94" t="str">
        <f>データ入力!AM221</f>
        <v/>
      </c>
      <c r="AD162" s="94" t="str">
        <f>データ入力!AN221</f>
        <v/>
      </c>
      <c r="AE162" s="94" t="str">
        <f>データ入力!AO221</f>
        <v/>
      </c>
      <c r="AF162" s="241" t="str">
        <f>データ入力!AP221</f>
        <v/>
      </c>
      <c r="AG162" s="94" t="str">
        <f>データ入力!AQ221</f>
        <v/>
      </c>
      <c r="AH162" s="94" t="str">
        <f>データ入力!AR221</f>
        <v/>
      </c>
      <c r="AI162" s="94" t="str">
        <f>データ入力!AS221</f>
        <v/>
      </c>
      <c r="AJ162" s="94" t="str">
        <f>データ入力!AT221</f>
        <v/>
      </c>
      <c r="AK162" s="94" t="str">
        <f>データ入力!AU221</f>
        <v/>
      </c>
      <c r="AL162" s="94" t="str">
        <f>データ入力!AV221</f>
        <v/>
      </c>
    </row>
    <row r="163" spans="1:38" ht="26.25" customHeight="1">
      <c r="A163" s="90" t="str">
        <f>データ入力!AI222</f>
        <v/>
      </c>
      <c r="B163" s="180" t="str">
        <f>データ入力!AJ222</f>
        <v/>
      </c>
      <c r="C163" s="93" t="str">
        <f>データ入力!AK222</f>
        <v/>
      </c>
      <c r="D163" s="95">
        <f>データ入力!E222</f>
        <v>0</v>
      </c>
      <c r="E163" s="95" t="str">
        <f>データ入力!G222</f>
        <v/>
      </c>
      <c r="F163" s="95">
        <f>データ入力!H222</f>
        <v>0</v>
      </c>
      <c r="G163" s="95">
        <f>データ入力!I222</f>
        <v>0</v>
      </c>
      <c r="H163" s="95">
        <f>データ入力!J222</f>
        <v>0</v>
      </c>
      <c r="I163" s="95">
        <f>データ入力!K222</f>
        <v>0</v>
      </c>
      <c r="J163" s="95">
        <f>データ入力!L222</f>
        <v>0</v>
      </c>
      <c r="K163" s="95">
        <f>データ入力!M222</f>
        <v>0</v>
      </c>
      <c r="L163" s="95">
        <f>データ入力!N222</f>
        <v>0</v>
      </c>
      <c r="M163" s="95">
        <f>データ入力!O222</f>
        <v>0</v>
      </c>
      <c r="N163" s="95">
        <f>データ入力!P222</f>
        <v>0</v>
      </c>
      <c r="O163" s="95">
        <f>データ入力!Q222</f>
        <v>0</v>
      </c>
      <c r="P163" s="95">
        <f>データ入力!R222</f>
        <v>0</v>
      </c>
      <c r="Q163" s="95" t="str">
        <f>データ入力!S222</f>
        <v/>
      </c>
      <c r="R163" s="95">
        <f>データ入力!T222</f>
        <v>0</v>
      </c>
      <c r="S163" s="95">
        <f>データ入力!U222</f>
        <v>0</v>
      </c>
      <c r="T163" s="93" t="str">
        <f>データ入力!V222</f>
        <v/>
      </c>
      <c r="U163" s="93" t="str">
        <f>データ入力!W222</f>
        <v/>
      </c>
      <c r="V163" s="93" t="str">
        <f>データ入力!X222</f>
        <v/>
      </c>
      <c r="W163" s="93" t="str">
        <f>データ入力!Y222</f>
        <v/>
      </c>
      <c r="X163" s="93" t="str">
        <f>データ入力!Z222</f>
        <v/>
      </c>
      <c r="Y163" s="95" t="str">
        <f>データ入力!AA222</f>
        <v/>
      </c>
      <c r="Z163" s="95" t="str">
        <f>データ入力!AB222</f>
        <v/>
      </c>
      <c r="AA163" s="95" t="str">
        <f>データ入力!AC222</f>
        <v/>
      </c>
      <c r="AB163" s="94" t="str">
        <f>データ入力!AL222</f>
        <v/>
      </c>
      <c r="AC163" s="94" t="str">
        <f>データ入力!AM222</f>
        <v/>
      </c>
      <c r="AD163" s="94" t="str">
        <f>データ入力!AN222</f>
        <v/>
      </c>
      <c r="AE163" s="94" t="str">
        <f>データ入力!AO222</f>
        <v/>
      </c>
      <c r="AF163" s="241" t="str">
        <f>データ入力!AP222</f>
        <v/>
      </c>
      <c r="AG163" s="94" t="str">
        <f>データ入力!AQ222</f>
        <v/>
      </c>
      <c r="AH163" s="94" t="str">
        <f>データ入力!AR222</f>
        <v/>
      </c>
      <c r="AI163" s="94" t="str">
        <f>データ入力!AS222</f>
        <v/>
      </c>
      <c r="AJ163" s="94" t="str">
        <f>データ入力!AT222</f>
        <v/>
      </c>
      <c r="AK163" s="94" t="str">
        <f>データ入力!AU222</f>
        <v/>
      </c>
      <c r="AL163" s="94" t="str">
        <f>データ入力!AV222</f>
        <v/>
      </c>
    </row>
    <row r="164" spans="1:38" ht="26.25" customHeight="1">
      <c r="A164" s="90" t="str">
        <f>データ入力!AI223</f>
        <v/>
      </c>
      <c r="B164" s="180" t="str">
        <f>データ入力!AJ223</f>
        <v/>
      </c>
      <c r="C164" s="93" t="str">
        <f>データ入力!AK223</f>
        <v/>
      </c>
      <c r="D164" s="95">
        <f>データ入力!E223</f>
        <v>0</v>
      </c>
      <c r="E164" s="95" t="str">
        <f>データ入力!G223</f>
        <v/>
      </c>
      <c r="F164" s="95">
        <f>データ入力!H223</f>
        <v>0</v>
      </c>
      <c r="G164" s="95">
        <f>データ入力!I223</f>
        <v>0</v>
      </c>
      <c r="H164" s="95">
        <f>データ入力!J223</f>
        <v>0</v>
      </c>
      <c r="I164" s="95">
        <f>データ入力!K223</f>
        <v>0</v>
      </c>
      <c r="J164" s="95">
        <f>データ入力!L223</f>
        <v>0</v>
      </c>
      <c r="K164" s="95">
        <f>データ入力!M223</f>
        <v>0</v>
      </c>
      <c r="L164" s="95">
        <f>データ入力!N223</f>
        <v>0</v>
      </c>
      <c r="M164" s="95">
        <f>データ入力!O223</f>
        <v>0</v>
      </c>
      <c r="N164" s="95">
        <f>データ入力!P223</f>
        <v>0</v>
      </c>
      <c r="O164" s="95">
        <f>データ入力!Q223</f>
        <v>0</v>
      </c>
      <c r="P164" s="95">
        <f>データ入力!R223</f>
        <v>0</v>
      </c>
      <c r="Q164" s="95" t="str">
        <f>データ入力!S223</f>
        <v/>
      </c>
      <c r="R164" s="95">
        <f>データ入力!T223</f>
        <v>0</v>
      </c>
      <c r="S164" s="95">
        <f>データ入力!U223</f>
        <v>0</v>
      </c>
      <c r="T164" s="93" t="str">
        <f>データ入力!V223</f>
        <v/>
      </c>
      <c r="U164" s="93" t="str">
        <f>データ入力!W223</f>
        <v/>
      </c>
      <c r="V164" s="93" t="str">
        <f>データ入力!X223</f>
        <v/>
      </c>
      <c r="W164" s="93" t="str">
        <f>データ入力!Y223</f>
        <v/>
      </c>
      <c r="X164" s="93" t="str">
        <f>データ入力!Z223</f>
        <v/>
      </c>
      <c r="Y164" s="95" t="str">
        <f>データ入力!AA223</f>
        <v/>
      </c>
      <c r="Z164" s="95" t="str">
        <f>データ入力!AB223</f>
        <v/>
      </c>
      <c r="AA164" s="95" t="str">
        <f>データ入力!AC223</f>
        <v/>
      </c>
      <c r="AB164" s="94" t="str">
        <f>データ入力!AL223</f>
        <v/>
      </c>
      <c r="AC164" s="94" t="str">
        <f>データ入力!AM223</f>
        <v/>
      </c>
      <c r="AD164" s="94" t="str">
        <f>データ入力!AN223</f>
        <v/>
      </c>
      <c r="AE164" s="94" t="str">
        <f>データ入力!AO223</f>
        <v/>
      </c>
      <c r="AF164" s="241" t="str">
        <f>データ入力!AP223</f>
        <v/>
      </c>
      <c r="AG164" s="94" t="str">
        <f>データ入力!AQ223</f>
        <v/>
      </c>
      <c r="AH164" s="94" t="str">
        <f>データ入力!AR223</f>
        <v/>
      </c>
      <c r="AI164" s="94" t="str">
        <f>データ入力!AS223</f>
        <v/>
      </c>
      <c r="AJ164" s="94" t="str">
        <f>データ入力!AT223</f>
        <v/>
      </c>
      <c r="AK164" s="94" t="str">
        <f>データ入力!AU223</f>
        <v/>
      </c>
      <c r="AL164" s="94" t="str">
        <f>データ入力!AV223</f>
        <v/>
      </c>
    </row>
    <row r="165" spans="1:38" ht="26.25" customHeight="1">
      <c r="A165" s="90" t="str">
        <f>データ入力!AI224</f>
        <v/>
      </c>
      <c r="B165" s="180" t="str">
        <f>データ入力!AJ224</f>
        <v/>
      </c>
      <c r="C165" s="93" t="str">
        <f>データ入力!AK224</f>
        <v/>
      </c>
      <c r="D165" s="95">
        <f>データ入力!E224</f>
        <v>0</v>
      </c>
      <c r="E165" s="95" t="str">
        <f>データ入力!G224</f>
        <v/>
      </c>
      <c r="F165" s="95">
        <f>データ入力!H224</f>
        <v>0</v>
      </c>
      <c r="G165" s="95">
        <f>データ入力!I224</f>
        <v>0</v>
      </c>
      <c r="H165" s="95">
        <f>データ入力!J224</f>
        <v>0</v>
      </c>
      <c r="I165" s="95">
        <f>データ入力!K224</f>
        <v>0</v>
      </c>
      <c r="J165" s="95">
        <f>データ入力!L224</f>
        <v>0</v>
      </c>
      <c r="K165" s="95">
        <f>データ入力!M224</f>
        <v>0</v>
      </c>
      <c r="L165" s="95">
        <f>データ入力!N224</f>
        <v>0</v>
      </c>
      <c r="M165" s="95">
        <f>データ入力!O224</f>
        <v>0</v>
      </c>
      <c r="N165" s="95">
        <f>データ入力!P224</f>
        <v>0</v>
      </c>
      <c r="O165" s="95">
        <f>データ入力!Q224</f>
        <v>0</v>
      </c>
      <c r="P165" s="95">
        <f>データ入力!R224</f>
        <v>0</v>
      </c>
      <c r="Q165" s="95" t="str">
        <f>データ入力!S224</f>
        <v/>
      </c>
      <c r="R165" s="95">
        <f>データ入力!T224</f>
        <v>0</v>
      </c>
      <c r="S165" s="95">
        <f>データ入力!U224</f>
        <v>0</v>
      </c>
      <c r="T165" s="93" t="str">
        <f>データ入力!V224</f>
        <v/>
      </c>
      <c r="U165" s="93" t="str">
        <f>データ入力!W224</f>
        <v/>
      </c>
      <c r="V165" s="93" t="str">
        <f>データ入力!X224</f>
        <v/>
      </c>
      <c r="W165" s="93" t="str">
        <f>データ入力!Y224</f>
        <v/>
      </c>
      <c r="X165" s="93" t="str">
        <f>データ入力!Z224</f>
        <v/>
      </c>
      <c r="Y165" s="95" t="str">
        <f>データ入力!AA224</f>
        <v/>
      </c>
      <c r="Z165" s="95" t="str">
        <f>データ入力!AB224</f>
        <v/>
      </c>
      <c r="AA165" s="95" t="str">
        <f>データ入力!AC224</f>
        <v/>
      </c>
      <c r="AB165" s="94" t="str">
        <f>データ入力!AL224</f>
        <v/>
      </c>
      <c r="AC165" s="94" t="str">
        <f>データ入力!AM224</f>
        <v/>
      </c>
      <c r="AD165" s="94" t="str">
        <f>データ入力!AN224</f>
        <v/>
      </c>
      <c r="AE165" s="94" t="str">
        <f>データ入力!AO224</f>
        <v/>
      </c>
      <c r="AF165" s="241" t="str">
        <f>データ入力!AP224</f>
        <v/>
      </c>
      <c r="AG165" s="94" t="str">
        <f>データ入力!AQ224</f>
        <v/>
      </c>
      <c r="AH165" s="94" t="str">
        <f>データ入力!AR224</f>
        <v/>
      </c>
      <c r="AI165" s="94" t="str">
        <f>データ入力!AS224</f>
        <v/>
      </c>
      <c r="AJ165" s="94" t="str">
        <f>データ入力!AT224</f>
        <v/>
      </c>
      <c r="AK165" s="94" t="str">
        <f>データ入力!AU224</f>
        <v/>
      </c>
      <c r="AL165" s="94" t="str">
        <f>データ入力!AV224</f>
        <v/>
      </c>
    </row>
    <row r="166" spans="1:38" ht="26.25" customHeight="1">
      <c r="A166" s="90" t="str">
        <f>データ入力!AI225</f>
        <v/>
      </c>
      <c r="B166" s="180" t="str">
        <f>データ入力!AJ225</f>
        <v/>
      </c>
      <c r="C166" s="93" t="str">
        <f>データ入力!AK225</f>
        <v/>
      </c>
      <c r="D166" s="95">
        <f>データ入力!E225</f>
        <v>0</v>
      </c>
      <c r="E166" s="95" t="str">
        <f>データ入力!G225</f>
        <v/>
      </c>
      <c r="F166" s="95">
        <f>データ入力!H225</f>
        <v>0</v>
      </c>
      <c r="G166" s="95">
        <f>データ入力!I225</f>
        <v>0</v>
      </c>
      <c r="H166" s="95">
        <f>データ入力!J225</f>
        <v>0</v>
      </c>
      <c r="I166" s="95">
        <f>データ入力!K225</f>
        <v>0</v>
      </c>
      <c r="J166" s="95">
        <f>データ入力!L225</f>
        <v>0</v>
      </c>
      <c r="K166" s="95">
        <f>データ入力!M225</f>
        <v>0</v>
      </c>
      <c r="L166" s="95">
        <f>データ入力!N225</f>
        <v>0</v>
      </c>
      <c r="M166" s="95">
        <f>データ入力!O225</f>
        <v>0</v>
      </c>
      <c r="N166" s="95">
        <f>データ入力!P225</f>
        <v>0</v>
      </c>
      <c r="O166" s="95">
        <f>データ入力!Q225</f>
        <v>0</v>
      </c>
      <c r="P166" s="95">
        <f>データ入力!R225</f>
        <v>0</v>
      </c>
      <c r="Q166" s="95" t="str">
        <f>データ入力!S225</f>
        <v/>
      </c>
      <c r="R166" s="95">
        <f>データ入力!T225</f>
        <v>0</v>
      </c>
      <c r="S166" s="95">
        <f>データ入力!U225</f>
        <v>0</v>
      </c>
      <c r="T166" s="93" t="str">
        <f>データ入力!V225</f>
        <v/>
      </c>
      <c r="U166" s="93" t="str">
        <f>データ入力!W225</f>
        <v/>
      </c>
      <c r="V166" s="93" t="str">
        <f>データ入力!X225</f>
        <v/>
      </c>
      <c r="W166" s="93" t="str">
        <f>データ入力!Y225</f>
        <v/>
      </c>
      <c r="X166" s="93" t="str">
        <f>データ入力!Z225</f>
        <v/>
      </c>
      <c r="Y166" s="95" t="str">
        <f>データ入力!AA225</f>
        <v/>
      </c>
      <c r="Z166" s="95" t="str">
        <f>データ入力!AB225</f>
        <v/>
      </c>
      <c r="AA166" s="95" t="str">
        <f>データ入力!AC225</f>
        <v/>
      </c>
      <c r="AB166" s="94" t="str">
        <f>データ入力!AL225</f>
        <v/>
      </c>
      <c r="AC166" s="94" t="str">
        <f>データ入力!AM225</f>
        <v/>
      </c>
      <c r="AD166" s="94" t="str">
        <f>データ入力!AN225</f>
        <v/>
      </c>
      <c r="AE166" s="94" t="str">
        <f>データ入力!AO225</f>
        <v/>
      </c>
      <c r="AF166" s="241" t="str">
        <f>データ入力!AP225</f>
        <v/>
      </c>
      <c r="AG166" s="94" t="str">
        <f>データ入力!AQ225</f>
        <v/>
      </c>
      <c r="AH166" s="94" t="str">
        <f>データ入力!AR225</f>
        <v/>
      </c>
      <c r="AI166" s="94" t="str">
        <f>データ入力!AS225</f>
        <v/>
      </c>
      <c r="AJ166" s="94" t="str">
        <f>データ入力!AT225</f>
        <v/>
      </c>
      <c r="AK166" s="94" t="str">
        <f>データ入力!AU225</f>
        <v/>
      </c>
      <c r="AL166" s="94" t="str">
        <f>データ入力!AV225</f>
        <v/>
      </c>
    </row>
    <row r="167" spans="1:38" ht="26.25" customHeight="1">
      <c r="A167" s="90" t="str">
        <f>データ入力!AI226</f>
        <v/>
      </c>
      <c r="B167" s="180" t="str">
        <f>データ入力!AJ226</f>
        <v/>
      </c>
      <c r="C167" s="93" t="str">
        <f>データ入力!AK226</f>
        <v/>
      </c>
      <c r="D167" s="95">
        <f>データ入力!E226</f>
        <v>0</v>
      </c>
      <c r="E167" s="95" t="str">
        <f>データ入力!G226</f>
        <v/>
      </c>
      <c r="F167" s="95">
        <f>データ入力!H226</f>
        <v>0</v>
      </c>
      <c r="G167" s="95">
        <f>データ入力!I226</f>
        <v>0</v>
      </c>
      <c r="H167" s="95">
        <f>データ入力!J226</f>
        <v>0</v>
      </c>
      <c r="I167" s="95">
        <f>データ入力!K226</f>
        <v>0</v>
      </c>
      <c r="J167" s="95">
        <f>データ入力!L226</f>
        <v>0</v>
      </c>
      <c r="K167" s="95">
        <f>データ入力!M226</f>
        <v>0</v>
      </c>
      <c r="L167" s="95">
        <f>データ入力!N226</f>
        <v>0</v>
      </c>
      <c r="M167" s="95">
        <f>データ入力!O226</f>
        <v>0</v>
      </c>
      <c r="N167" s="95">
        <f>データ入力!P226</f>
        <v>0</v>
      </c>
      <c r="O167" s="95">
        <f>データ入力!Q226</f>
        <v>0</v>
      </c>
      <c r="P167" s="95">
        <f>データ入力!R226</f>
        <v>0</v>
      </c>
      <c r="Q167" s="95" t="str">
        <f>データ入力!S226</f>
        <v/>
      </c>
      <c r="R167" s="95">
        <f>データ入力!T226</f>
        <v>0</v>
      </c>
      <c r="S167" s="95">
        <f>データ入力!U226</f>
        <v>0</v>
      </c>
      <c r="T167" s="93" t="str">
        <f>データ入力!V226</f>
        <v/>
      </c>
      <c r="U167" s="93" t="str">
        <f>データ入力!W226</f>
        <v/>
      </c>
      <c r="V167" s="93" t="str">
        <f>データ入力!X226</f>
        <v/>
      </c>
      <c r="W167" s="93" t="str">
        <f>データ入力!Y226</f>
        <v/>
      </c>
      <c r="X167" s="93" t="str">
        <f>データ入力!Z226</f>
        <v/>
      </c>
      <c r="Y167" s="95" t="str">
        <f>データ入力!AA226</f>
        <v/>
      </c>
      <c r="Z167" s="95" t="str">
        <f>データ入力!AB226</f>
        <v/>
      </c>
      <c r="AA167" s="95" t="str">
        <f>データ入力!AC226</f>
        <v/>
      </c>
      <c r="AB167" s="94" t="str">
        <f>データ入力!AL226</f>
        <v/>
      </c>
      <c r="AC167" s="94" t="str">
        <f>データ入力!AM226</f>
        <v/>
      </c>
      <c r="AD167" s="94" t="str">
        <f>データ入力!AN226</f>
        <v/>
      </c>
      <c r="AE167" s="94" t="str">
        <f>データ入力!AO226</f>
        <v/>
      </c>
      <c r="AF167" s="241" t="str">
        <f>データ入力!AP226</f>
        <v/>
      </c>
      <c r="AG167" s="94" t="str">
        <f>データ入力!AQ226</f>
        <v/>
      </c>
      <c r="AH167" s="94" t="str">
        <f>データ入力!AR226</f>
        <v/>
      </c>
      <c r="AI167" s="94" t="str">
        <f>データ入力!AS226</f>
        <v/>
      </c>
      <c r="AJ167" s="94" t="str">
        <f>データ入力!AT226</f>
        <v/>
      </c>
      <c r="AK167" s="94" t="str">
        <f>データ入力!AU226</f>
        <v/>
      </c>
      <c r="AL167" s="94" t="str">
        <f>データ入力!AV226</f>
        <v/>
      </c>
    </row>
    <row r="168" spans="1:38" ht="26.25" customHeight="1">
      <c r="A168" s="90" t="str">
        <f>データ入力!AI227</f>
        <v/>
      </c>
      <c r="B168" s="180" t="str">
        <f>データ入力!AJ227</f>
        <v/>
      </c>
      <c r="C168" s="93" t="str">
        <f>データ入力!AK227</f>
        <v/>
      </c>
      <c r="D168" s="95">
        <f>データ入力!E227</f>
        <v>0</v>
      </c>
      <c r="E168" s="95" t="str">
        <f>データ入力!G227</f>
        <v/>
      </c>
      <c r="F168" s="95">
        <f>データ入力!H227</f>
        <v>0</v>
      </c>
      <c r="G168" s="95">
        <f>データ入力!I227</f>
        <v>0</v>
      </c>
      <c r="H168" s="95">
        <f>データ入力!J227</f>
        <v>0</v>
      </c>
      <c r="I168" s="95">
        <f>データ入力!K227</f>
        <v>0</v>
      </c>
      <c r="J168" s="95">
        <f>データ入力!L227</f>
        <v>0</v>
      </c>
      <c r="K168" s="95">
        <f>データ入力!M227</f>
        <v>0</v>
      </c>
      <c r="L168" s="95">
        <f>データ入力!N227</f>
        <v>0</v>
      </c>
      <c r="M168" s="95">
        <f>データ入力!O227</f>
        <v>0</v>
      </c>
      <c r="N168" s="95">
        <f>データ入力!P227</f>
        <v>0</v>
      </c>
      <c r="O168" s="95">
        <f>データ入力!Q227</f>
        <v>0</v>
      </c>
      <c r="P168" s="95">
        <f>データ入力!R227</f>
        <v>0</v>
      </c>
      <c r="Q168" s="95" t="str">
        <f>データ入力!S227</f>
        <v/>
      </c>
      <c r="R168" s="95">
        <f>データ入力!T227</f>
        <v>0</v>
      </c>
      <c r="S168" s="95">
        <f>データ入力!U227</f>
        <v>0</v>
      </c>
      <c r="T168" s="93" t="str">
        <f>データ入力!V227</f>
        <v/>
      </c>
      <c r="U168" s="93" t="str">
        <f>データ入力!W227</f>
        <v/>
      </c>
      <c r="V168" s="93" t="str">
        <f>データ入力!X227</f>
        <v/>
      </c>
      <c r="W168" s="93" t="str">
        <f>データ入力!Y227</f>
        <v/>
      </c>
      <c r="X168" s="93" t="str">
        <f>データ入力!Z227</f>
        <v/>
      </c>
      <c r="Y168" s="95" t="str">
        <f>データ入力!AA227</f>
        <v/>
      </c>
      <c r="Z168" s="95" t="str">
        <f>データ入力!AB227</f>
        <v/>
      </c>
      <c r="AA168" s="95" t="str">
        <f>データ入力!AC227</f>
        <v/>
      </c>
      <c r="AB168" s="94" t="str">
        <f>データ入力!AL227</f>
        <v/>
      </c>
      <c r="AC168" s="94" t="str">
        <f>データ入力!AM227</f>
        <v/>
      </c>
      <c r="AD168" s="94" t="str">
        <f>データ入力!AN227</f>
        <v/>
      </c>
      <c r="AE168" s="94" t="str">
        <f>データ入力!AO227</f>
        <v/>
      </c>
      <c r="AF168" s="241" t="str">
        <f>データ入力!AP227</f>
        <v/>
      </c>
      <c r="AG168" s="94" t="str">
        <f>データ入力!AQ227</f>
        <v/>
      </c>
      <c r="AH168" s="94" t="str">
        <f>データ入力!AR227</f>
        <v/>
      </c>
      <c r="AI168" s="94" t="str">
        <f>データ入力!AS227</f>
        <v/>
      </c>
      <c r="AJ168" s="94" t="str">
        <f>データ入力!AT227</f>
        <v/>
      </c>
      <c r="AK168" s="94" t="str">
        <f>データ入力!AU227</f>
        <v/>
      </c>
      <c r="AL168" s="94" t="str">
        <f>データ入力!AV227</f>
        <v/>
      </c>
    </row>
    <row r="169" spans="1:38" ht="26.25" customHeight="1">
      <c r="A169" s="90" t="str">
        <f>データ入力!AI228</f>
        <v/>
      </c>
      <c r="B169" s="180" t="str">
        <f>データ入力!AJ228</f>
        <v/>
      </c>
      <c r="C169" s="93" t="str">
        <f>データ入力!AK228</f>
        <v/>
      </c>
      <c r="D169" s="95">
        <f>データ入力!E228</f>
        <v>0</v>
      </c>
      <c r="E169" s="95" t="str">
        <f>データ入力!G228</f>
        <v/>
      </c>
      <c r="F169" s="95">
        <f>データ入力!H228</f>
        <v>0</v>
      </c>
      <c r="G169" s="95">
        <f>データ入力!I228</f>
        <v>0</v>
      </c>
      <c r="H169" s="95">
        <f>データ入力!J228</f>
        <v>0</v>
      </c>
      <c r="I169" s="95">
        <f>データ入力!K228</f>
        <v>0</v>
      </c>
      <c r="J169" s="95">
        <f>データ入力!L228</f>
        <v>0</v>
      </c>
      <c r="K169" s="95">
        <f>データ入力!M228</f>
        <v>0</v>
      </c>
      <c r="L169" s="95">
        <f>データ入力!N228</f>
        <v>0</v>
      </c>
      <c r="M169" s="95">
        <f>データ入力!O228</f>
        <v>0</v>
      </c>
      <c r="N169" s="95">
        <f>データ入力!P228</f>
        <v>0</v>
      </c>
      <c r="O169" s="95">
        <f>データ入力!Q228</f>
        <v>0</v>
      </c>
      <c r="P169" s="95">
        <f>データ入力!R228</f>
        <v>0</v>
      </c>
      <c r="Q169" s="95" t="str">
        <f>データ入力!S228</f>
        <v/>
      </c>
      <c r="R169" s="95">
        <f>データ入力!T228</f>
        <v>0</v>
      </c>
      <c r="S169" s="95">
        <f>データ入力!U228</f>
        <v>0</v>
      </c>
      <c r="T169" s="93" t="str">
        <f>データ入力!V228</f>
        <v/>
      </c>
      <c r="U169" s="93" t="str">
        <f>データ入力!W228</f>
        <v/>
      </c>
      <c r="V169" s="93" t="str">
        <f>データ入力!X228</f>
        <v/>
      </c>
      <c r="W169" s="93" t="str">
        <f>データ入力!Y228</f>
        <v/>
      </c>
      <c r="X169" s="93" t="str">
        <f>データ入力!Z228</f>
        <v/>
      </c>
      <c r="Y169" s="95" t="str">
        <f>データ入力!AA228</f>
        <v/>
      </c>
      <c r="Z169" s="95" t="str">
        <f>データ入力!AB228</f>
        <v/>
      </c>
      <c r="AA169" s="95" t="str">
        <f>データ入力!AC228</f>
        <v/>
      </c>
      <c r="AB169" s="94" t="str">
        <f>データ入力!AL228</f>
        <v/>
      </c>
      <c r="AC169" s="94" t="str">
        <f>データ入力!AM228</f>
        <v/>
      </c>
      <c r="AD169" s="94" t="str">
        <f>データ入力!AN228</f>
        <v/>
      </c>
      <c r="AE169" s="94" t="str">
        <f>データ入力!AO228</f>
        <v/>
      </c>
      <c r="AF169" s="241" t="str">
        <f>データ入力!AP228</f>
        <v/>
      </c>
      <c r="AG169" s="94" t="str">
        <f>データ入力!AQ228</f>
        <v/>
      </c>
      <c r="AH169" s="94" t="str">
        <f>データ入力!AR228</f>
        <v/>
      </c>
      <c r="AI169" s="94" t="str">
        <f>データ入力!AS228</f>
        <v/>
      </c>
      <c r="AJ169" s="94" t="str">
        <f>データ入力!AT228</f>
        <v/>
      </c>
      <c r="AK169" s="94" t="str">
        <f>データ入力!AU228</f>
        <v/>
      </c>
      <c r="AL169" s="94" t="str">
        <f>データ入力!AV228</f>
        <v/>
      </c>
    </row>
    <row r="170" spans="1:38" ht="26.25" customHeight="1">
      <c r="A170" s="90" t="str">
        <f>データ入力!AI229</f>
        <v/>
      </c>
      <c r="B170" s="180" t="str">
        <f>データ入力!AJ229</f>
        <v/>
      </c>
      <c r="C170" s="93" t="str">
        <f>データ入力!AK229</f>
        <v/>
      </c>
      <c r="D170" s="95">
        <f>データ入力!E229</f>
        <v>0</v>
      </c>
      <c r="E170" s="95" t="str">
        <f>データ入力!G229</f>
        <v/>
      </c>
      <c r="F170" s="95">
        <f>データ入力!H229</f>
        <v>0</v>
      </c>
      <c r="G170" s="95">
        <f>データ入力!I229</f>
        <v>0</v>
      </c>
      <c r="H170" s="95">
        <f>データ入力!J229</f>
        <v>0</v>
      </c>
      <c r="I170" s="95">
        <f>データ入力!K229</f>
        <v>0</v>
      </c>
      <c r="J170" s="95">
        <f>データ入力!L229</f>
        <v>0</v>
      </c>
      <c r="K170" s="95">
        <f>データ入力!M229</f>
        <v>0</v>
      </c>
      <c r="L170" s="95">
        <f>データ入力!N229</f>
        <v>0</v>
      </c>
      <c r="M170" s="95">
        <f>データ入力!O229</f>
        <v>0</v>
      </c>
      <c r="N170" s="95">
        <f>データ入力!P229</f>
        <v>0</v>
      </c>
      <c r="O170" s="95">
        <f>データ入力!Q229</f>
        <v>0</v>
      </c>
      <c r="P170" s="95">
        <f>データ入力!R229</f>
        <v>0</v>
      </c>
      <c r="Q170" s="95" t="str">
        <f>データ入力!S229</f>
        <v/>
      </c>
      <c r="R170" s="95">
        <f>データ入力!T229</f>
        <v>0</v>
      </c>
      <c r="S170" s="95">
        <f>データ入力!U229</f>
        <v>0</v>
      </c>
      <c r="T170" s="93" t="str">
        <f>データ入力!V229</f>
        <v/>
      </c>
      <c r="U170" s="93" t="str">
        <f>データ入力!W229</f>
        <v/>
      </c>
      <c r="V170" s="93" t="str">
        <f>データ入力!X229</f>
        <v/>
      </c>
      <c r="W170" s="93" t="str">
        <f>データ入力!Y229</f>
        <v/>
      </c>
      <c r="X170" s="93" t="str">
        <f>データ入力!Z229</f>
        <v/>
      </c>
      <c r="Y170" s="95" t="str">
        <f>データ入力!AA229</f>
        <v/>
      </c>
      <c r="Z170" s="95" t="str">
        <f>データ入力!AB229</f>
        <v/>
      </c>
      <c r="AA170" s="95" t="str">
        <f>データ入力!AC229</f>
        <v/>
      </c>
      <c r="AB170" s="94" t="str">
        <f>データ入力!AL229</f>
        <v/>
      </c>
      <c r="AC170" s="94" t="str">
        <f>データ入力!AM229</f>
        <v/>
      </c>
      <c r="AD170" s="94" t="str">
        <f>データ入力!AN229</f>
        <v/>
      </c>
      <c r="AE170" s="94" t="str">
        <f>データ入力!AO229</f>
        <v/>
      </c>
      <c r="AF170" s="241" t="str">
        <f>データ入力!AP229</f>
        <v/>
      </c>
      <c r="AG170" s="94" t="str">
        <f>データ入力!AQ229</f>
        <v/>
      </c>
      <c r="AH170" s="94" t="str">
        <f>データ入力!AR229</f>
        <v/>
      </c>
      <c r="AI170" s="94" t="str">
        <f>データ入力!AS229</f>
        <v/>
      </c>
      <c r="AJ170" s="94" t="str">
        <f>データ入力!AT229</f>
        <v/>
      </c>
      <c r="AK170" s="94" t="str">
        <f>データ入力!AU229</f>
        <v/>
      </c>
      <c r="AL170" s="94" t="str">
        <f>データ入力!AV229</f>
        <v/>
      </c>
    </row>
    <row r="171" spans="1:38" ht="26.25" customHeight="1">
      <c r="A171" s="90" t="str">
        <f>データ入力!AI230</f>
        <v/>
      </c>
      <c r="B171" s="180" t="str">
        <f>データ入力!AJ230</f>
        <v/>
      </c>
      <c r="C171" s="93" t="str">
        <f>データ入力!AK230</f>
        <v/>
      </c>
      <c r="D171" s="95">
        <f>データ入力!E230</f>
        <v>0</v>
      </c>
      <c r="E171" s="95" t="str">
        <f>データ入力!G230</f>
        <v/>
      </c>
      <c r="F171" s="95">
        <f>データ入力!H230</f>
        <v>0</v>
      </c>
      <c r="G171" s="95">
        <f>データ入力!I230</f>
        <v>0</v>
      </c>
      <c r="H171" s="95">
        <f>データ入力!J230</f>
        <v>0</v>
      </c>
      <c r="I171" s="95">
        <f>データ入力!K230</f>
        <v>0</v>
      </c>
      <c r="J171" s="95">
        <f>データ入力!L230</f>
        <v>0</v>
      </c>
      <c r="K171" s="95">
        <f>データ入力!M230</f>
        <v>0</v>
      </c>
      <c r="L171" s="95">
        <f>データ入力!N230</f>
        <v>0</v>
      </c>
      <c r="M171" s="95">
        <f>データ入力!O230</f>
        <v>0</v>
      </c>
      <c r="N171" s="95">
        <f>データ入力!P230</f>
        <v>0</v>
      </c>
      <c r="O171" s="95">
        <f>データ入力!Q230</f>
        <v>0</v>
      </c>
      <c r="P171" s="95">
        <f>データ入力!R230</f>
        <v>0</v>
      </c>
      <c r="Q171" s="95" t="str">
        <f>データ入力!S230</f>
        <v/>
      </c>
      <c r="R171" s="95">
        <f>データ入力!T230</f>
        <v>0</v>
      </c>
      <c r="S171" s="95">
        <f>データ入力!U230</f>
        <v>0</v>
      </c>
      <c r="T171" s="93" t="str">
        <f>データ入力!V230</f>
        <v/>
      </c>
      <c r="U171" s="93" t="str">
        <f>データ入力!W230</f>
        <v/>
      </c>
      <c r="V171" s="93" t="str">
        <f>データ入力!X230</f>
        <v/>
      </c>
      <c r="W171" s="93" t="str">
        <f>データ入力!Y230</f>
        <v/>
      </c>
      <c r="X171" s="93" t="str">
        <f>データ入力!Z230</f>
        <v/>
      </c>
      <c r="Y171" s="95" t="str">
        <f>データ入力!AA230</f>
        <v/>
      </c>
      <c r="Z171" s="95" t="str">
        <f>データ入力!AB230</f>
        <v/>
      </c>
      <c r="AA171" s="95" t="str">
        <f>データ入力!AC230</f>
        <v/>
      </c>
      <c r="AB171" s="94" t="str">
        <f>データ入力!AL230</f>
        <v/>
      </c>
      <c r="AC171" s="94" t="str">
        <f>データ入力!AM230</f>
        <v/>
      </c>
      <c r="AD171" s="94" t="str">
        <f>データ入力!AN230</f>
        <v/>
      </c>
      <c r="AE171" s="94" t="str">
        <f>データ入力!AO230</f>
        <v/>
      </c>
      <c r="AF171" s="241" t="str">
        <f>データ入力!AP230</f>
        <v/>
      </c>
      <c r="AG171" s="94" t="str">
        <f>データ入力!AQ230</f>
        <v/>
      </c>
      <c r="AH171" s="94" t="str">
        <f>データ入力!AR230</f>
        <v/>
      </c>
      <c r="AI171" s="94" t="str">
        <f>データ入力!AS230</f>
        <v/>
      </c>
      <c r="AJ171" s="94" t="str">
        <f>データ入力!AT230</f>
        <v/>
      </c>
      <c r="AK171" s="94" t="str">
        <f>データ入力!AU230</f>
        <v/>
      </c>
      <c r="AL171" s="94" t="str">
        <f>データ入力!AV230</f>
        <v/>
      </c>
    </row>
    <row r="172" spans="1:38" ht="26.25" customHeight="1">
      <c r="A172" s="90" t="str">
        <f>データ入力!AI231</f>
        <v/>
      </c>
      <c r="B172" s="180" t="str">
        <f>データ入力!AJ231</f>
        <v/>
      </c>
      <c r="C172" s="93" t="str">
        <f>データ入力!AK231</f>
        <v/>
      </c>
      <c r="D172" s="95">
        <f>データ入力!E231</f>
        <v>0</v>
      </c>
      <c r="E172" s="95" t="str">
        <f>データ入力!G231</f>
        <v/>
      </c>
      <c r="F172" s="95">
        <f>データ入力!H231</f>
        <v>0</v>
      </c>
      <c r="G172" s="95">
        <f>データ入力!I231</f>
        <v>0</v>
      </c>
      <c r="H172" s="95">
        <f>データ入力!J231</f>
        <v>0</v>
      </c>
      <c r="I172" s="95">
        <f>データ入力!K231</f>
        <v>0</v>
      </c>
      <c r="J172" s="95">
        <f>データ入力!L231</f>
        <v>0</v>
      </c>
      <c r="K172" s="95">
        <f>データ入力!M231</f>
        <v>0</v>
      </c>
      <c r="L172" s="95">
        <f>データ入力!N231</f>
        <v>0</v>
      </c>
      <c r="M172" s="95">
        <f>データ入力!O231</f>
        <v>0</v>
      </c>
      <c r="N172" s="95">
        <f>データ入力!P231</f>
        <v>0</v>
      </c>
      <c r="O172" s="95">
        <f>データ入力!Q231</f>
        <v>0</v>
      </c>
      <c r="P172" s="95">
        <f>データ入力!R231</f>
        <v>0</v>
      </c>
      <c r="Q172" s="95" t="str">
        <f>データ入力!S231</f>
        <v/>
      </c>
      <c r="R172" s="95">
        <f>データ入力!T231</f>
        <v>0</v>
      </c>
      <c r="S172" s="95">
        <f>データ入力!U231</f>
        <v>0</v>
      </c>
      <c r="T172" s="93" t="str">
        <f>データ入力!V231</f>
        <v/>
      </c>
      <c r="U172" s="93" t="str">
        <f>データ入力!W231</f>
        <v/>
      </c>
      <c r="V172" s="93" t="str">
        <f>データ入力!X231</f>
        <v/>
      </c>
      <c r="W172" s="93" t="str">
        <f>データ入力!Y231</f>
        <v/>
      </c>
      <c r="X172" s="93" t="str">
        <f>データ入力!Z231</f>
        <v/>
      </c>
      <c r="Y172" s="95" t="str">
        <f>データ入力!AA231</f>
        <v/>
      </c>
      <c r="Z172" s="95" t="str">
        <f>データ入力!AB231</f>
        <v/>
      </c>
      <c r="AA172" s="95" t="str">
        <f>データ入力!AC231</f>
        <v/>
      </c>
      <c r="AB172" s="94" t="str">
        <f>データ入力!AL231</f>
        <v/>
      </c>
      <c r="AC172" s="94" t="str">
        <f>データ入力!AM231</f>
        <v/>
      </c>
      <c r="AD172" s="94" t="str">
        <f>データ入力!AN231</f>
        <v/>
      </c>
      <c r="AE172" s="94" t="str">
        <f>データ入力!AO231</f>
        <v/>
      </c>
      <c r="AF172" s="241" t="str">
        <f>データ入力!AP231</f>
        <v/>
      </c>
      <c r="AG172" s="94" t="str">
        <f>データ入力!AQ231</f>
        <v/>
      </c>
      <c r="AH172" s="94" t="str">
        <f>データ入力!AR231</f>
        <v/>
      </c>
      <c r="AI172" s="94" t="str">
        <f>データ入力!AS231</f>
        <v/>
      </c>
      <c r="AJ172" s="94" t="str">
        <f>データ入力!AT231</f>
        <v/>
      </c>
      <c r="AK172" s="94" t="str">
        <f>データ入力!AU231</f>
        <v/>
      </c>
      <c r="AL172" s="94" t="str">
        <f>データ入力!AV231</f>
        <v/>
      </c>
    </row>
    <row r="173" spans="1:38" ht="26.25" customHeight="1">
      <c r="A173" s="90" t="str">
        <f>データ入力!AI232</f>
        <v/>
      </c>
      <c r="B173" s="180" t="str">
        <f>データ入力!AJ232</f>
        <v/>
      </c>
      <c r="C173" s="93" t="str">
        <f>データ入力!AK232</f>
        <v/>
      </c>
      <c r="D173" s="95">
        <f>データ入力!E232</f>
        <v>0</v>
      </c>
      <c r="E173" s="95" t="str">
        <f>データ入力!G232</f>
        <v/>
      </c>
      <c r="F173" s="95">
        <f>データ入力!H232</f>
        <v>0</v>
      </c>
      <c r="G173" s="95">
        <f>データ入力!I232</f>
        <v>0</v>
      </c>
      <c r="H173" s="95">
        <f>データ入力!J232</f>
        <v>0</v>
      </c>
      <c r="I173" s="95">
        <f>データ入力!K232</f>
        <v>0</v>
      </c>
      <c r="J173" s="95">
        <f>データ入力!L232</f>
        <v>0</v>
      </c>
      <c r="K173" s="95">
        <f>データ入力!M232</f>
        <v>0</v>
      </c>
      <c r="L173" s="95">
        <f>データ入力!N232</f>
        <v>0</v>
      </c>
      <c r="M173" s="95">
        <f>データ入力!O232</f>
        <v>0</v>
      </c>
      <c r="N173" s="95">
        <f>データ入力!P232</f>
        <v>0</v>
      </c>
      <c r="O173" s="95">
        <f>データ入力!Q232</f>
        <v>0</v>
      </c>
      <c r="P173" s="95">
        <f>データ入力!R232</f>
        <v>0</v>
      </c>
      <c r="Q173" s="95" t="str">
        <f>データ入力!S232</f>
        <v/>
      </c>
      <c r="R173" s="95">
        <f>データ入力!T232</f>
        <v>0</v>
      </c>
      <c r="S173" s="95">
        <f>データ入力!U232</f>
        <v>0</v>
      </c>
      <c r="T173" s="93" t="str">
        <f>データ入力!V232</f>
        <v/>
      </c>
      <c r="U173" s="93" t="str">
        <f>データ入力!W232</f>
        <v/>
      </c>
      <c r="V173" s="93" t="str">
        <f>データ入力!X232</f>
        <v/>
      </c>
      <c r="W173" s="93" t="str">
        <f>データ入力!Y232</f>
        <v/>
      </c>
      <c r="X173" s="93" t="str">
        <f>データ入力!Z232</f>
        <v/>
      </c>
      <c r="Y173" s="95" t="str">
        <f>データ入力!AA232</f>
        <v/>
      </c>
      <c r="Z173" s="95" t="str">
        <f>データ入力!AB232</f>
        <v/>
      </c>
      <c r="AA173" s="95" t="str">
        <f>データ入力!AC232</f>
        <v/>
      </c>
      <c r="AB173" s="94" t="str">
        <f>データ入力!AL232</f>
        <v/>
      </c>
      <c r="AC173" s="94" t="str">
        <f>データ入力!AM232</f>
        <v/>
      </c>
      <c r="AD173" s="94" t="str">
        <f>データ入力!AN232</f>
        <v/>
      </c>
      <c r="AE173" s="94" t="str">
        <f>データ入力!AO232</f>
        <v/>
      </c>
      <c r="AF173" s="241" t="str">
        <f>データ入力!AP232</f>
        <v/>
      </c>
      <c r="AG173" s="94" t="str">
        <f>データ入力!AQ232</f>
        <v/>
      </c>
      <c r="AH173" s="94" t="str">
        <f>データ入力!AR232</f>
        <v/>
      </c>
      <c r="AI173" s="94" t="str">
        <f>データ入力!AS232</f>
        <v/>
      </c>
      <c r="AJ173" s="94" t="str">
        <f>データ入力!AT232</f>
        <v/>
      </c>
      <c r="AK173" s="94" t="str">
        <f>データ入力!AU232</f>
        <v/>
      </c>
      <c r="AL173" s="94" t="str">
        <f>データ入力!AV232</f>
        <v/>
      </c>
    </row>
    <row r="174" spans="1:38" ht="26.25" customHeight="1">
      <c r="A174" s="90" t="str">
        <f>データ入力!AI233</f>
        <v/>
      </c>
      <c r="B174" s="180" t="str">
        <f>データ入力!AJ233</f>
        <v/>
      </c>
      <c r="C174" s="93" t="str">
        <f>データ入力!AK233</f>
        <v/>
      </c>
      <c r="D174" s="95">
        <f>データ入力!E233</f>
        <v>0</v>
      </c>
      <c r="E174" s="95" t="str">
        <f>データ入力!G233</f>
        <v/>
      </c>
      <c r="F174" s="95">
        <f>データ入力!H233</f>
        <v>0</v>
      </c>
      <c r="G174" s="95">
        <f>データ入力!I233</f>
        <v>0</v>
      </c>
      <c r="H174" s="95">
        <f>データ入力!J233</f>
        <v>0</v>
      </c>
      <c r="I174" s="95">
        <f>データ入力!K233</f>
        <v>0</v>
      </c>
      <c r="J174" s="95">
        <f>データ入力!L233</f>
        <v>0</v>
      </c>
      <c r="K174" s="95">
        <f>データ入力!M233</f>
        <v>0</v>
      </c>
      <c r="L174" s="95">
        <f>データ入力!N233</f>
        <v>0</v>
      </c>
      <c r="M174" s="95">
        <f>データ入力!O233</f>
        <v>0</v>
      </c>
      <c r="N174" s="95">
        <f>データ入力!P233</f>
        <v>0</v>
      </c>
      <c r="O174" s="95">
        <f>データ入力!Q233</f>
        <v>0</v>
      </c>
      <c r="P174" s="95">
        <f>データ入力!R233</f>
        <v>0</v>
      </c>
      <c r="Q174" s="95" t="str">
        <f>データ入力!S233</f>
        <v/>
      </c>
      <c r="R174" s="95">
        <f>データ入力!T233</f>
        <v>0</v>
      </c>
      <c r="S174" s="95">
        <f>データ入力!U233</f>
        <v>0</v>
      </c>
      <c r="T174" s="93" t="str">
        <f>データ入力!V233</f>
        <v/>
      </c>
      <c r="U174" s="93" t="str">
        <f>データ入力!W233</f>
        <v/>
      </c>
      <c r="V174" s="93" t="str">
        <f>データ入力!X233</f>
        <v/>
      </c>
      <c r="W174" s="93" t="str">
        <f>データ入力!Y233</f>
        <v/>
      </c>
      <c r="X174" s="93" t="str">
        <f>データ入力!Z233</f>
        <v/>
      </c>
      <c r="Y174" s="95" t="str">
        <f>データ入力!AA233</f>
        <v/>
      </c>
      <c r="Z174" s="95" t="str">
        <f>データ入力!AB233</f>
        <v/>
      </c>
      <c r="AA174" s="95" t="str">
        <f>データ入力!AC233</f>
        <v/>
      </c>
      <c r="AB174" s="94" t="str">
        <f>データ入力!AL233</f>
        <v/>
      </c>
      <c r="AC174" s="94" t="str">
        <f>データ入力!AM233</f>
        <v/>
      </c>
      <c r="AD174" s="94" t="str">
        <f>データ入力!AN233</f>
        <v/>
      </c>
      <c r="AE174" s="94" t="str">
        <f>データ入力!AO233</f>
        <v/>
      </c>
      <c r="AF174" s="241" t="str">
        <f>データ入力!AP233</f>
        <v/>
      </c>
      <c r="AG174" s="94" t="str">
        <f>データ入力!AQ233</f>
        <v/>
      </c>
      <c r="AH174" s="94" t="str">
        <f>データ入力!AR233</f>
        <v/>
      </c>
      <c r="AI174" s="94" t="str">
        <f>データ入力!AS233</f>
        <v/>
      </c>
      <c r="AJ174" s="94" t="str">
        <f>データ入力!AT233</f>
        <v/>
      </c>
      <c r="AK174" s="94" t="str">
        <f>データ入力!AU233</f>
        <v/>
      </c>
      <c r="AL174" s="94" t="str">
        <f>データ入力!AV233</f>
        <v/>
      </c>
    </row>
    <row r="175" spans="1:38" ht="26.25" customHeight="1">
      <c r="A175" s="90" t="str">
        <f>データ入力!AI234</f>
        <v/>
      </c>
      <c r="B175" s="180" t="str">
        <f>データ入力!AJ234</f>
        <v/>
      </c>
      <c r="C175" s="93" t="str">
        <f>データ入力!AK234</f>
        <v/>
      </c>
      <c r="D175" s="95">
        <f>データ入力!E234</f>
        <v>0</v>
      </c>
      <c r="E175" s="95" t="str">
        <f>データ入力!G234</f>
        <v/>
      </c>
      <c r="F175" s="95">
        <f>データ入力!H234</f>
        <v>0</v>
      </c>
      <c r="G175" s="95">
        <f>データ入力!I234</f>
        <v>0</v>
      </c>
      <c r="H175" s="95">
        <f>データ入力!J234</f>
        <v>0</v>
      </c>
      <c r="I175" s="95">
        <f>データ入力!K234</f>
        <v>0</v>
      </c>
      <c r="J175" s="95">
        <f>データ入力!L234</f>
        <v>0</v>
      </c>
      <c r="K175" s="95">
        <f>データ入力!M234</f>
        <v>0</v>
      </c>
      <c r="L175" s="95">
        <f>データ入力!N234</f>
        <v>0</v>
      </c>
      <c r="M175" s="95">
        <f>データ入力!O234</f>
        <v>0</v>
      </c>
      <c r="N175" s="95">
        <f>データ入力!P234</f>
        <v>0</v>
      </c>
      <c r="O175" s="95">
        <f>データ入力!Q234</f>
        <v>0</v>
      </c>
      <c r="P175" s="95">
        <f>データ入力!R234</f>
        <v>0</v>
      </c>
      <c r="Q175" s="95" t="str">
        <f>データ入力!S234</f>
        <v/>
      </c>
      <c r="R175" s="95">
        <f>データ入力!T234</f>
        <v>0</v>
      </c>
      <c r="S175" s="95">
        <f>データ入力!U234</f>
        <v>0</v>
      </c>
      <c r="T175" s="93" t="str">
        <f>データ入力!V234</f>
        <v/>
      </c>
      <c r="U175" s="93" t="str">
        <f>データ入力!W234</f>
        <v/>
      </c>
      <c r="V175" s="93" t="str">
        <f>データ入力!X234</f>
        <v/>
      </c>
      <c r="W175" s="93" t="str">
        <f>データ入力!Y234</f>
        <v/>
      </c>
      <c r="X175" s="93" t="str">
        <f>データ入力!Z234</f>
        <v/>
      </c>
      <c r="Y175" s="95" t="str">
        <f>データ入力!AA234</f>
        <v/>
      </c>
      <c r="Z175" s="95" t="str">
        <f>データ入力!AB234</f>
        <v/>
      </c>
      <c r="AA175" s="95" t="str">
        <f>データ入力!AC234</f>
        <v/>
      </c>
      <c r="AB175" s="94" t="str">
        <f>データ入力!AL234</f>
        <v/>
      </c>
      <c r="AC175" s="94" t="str">
        <f>データ入力!AM234</f>
        <v/>
      </c>
      <c r="AD175" s="94" t="str">
        <f>データ入力!AN234</f>
        <v/>
      </c>
      <c r="AE175" s="94" t="str">
        <f>データ入力!AO234</f>
        <v/>
      </c>
      <c r="AF175" s="241" t="str">
        <f>データ入力!AP234</f>
        <v/>
      </c>
      <c r="AG175" s="94" t="str">
        <f>データ入力!AQ234</f>
        <v/>
      </c>
      <c r="AH175" s="94" t="str">
        <f>データ入力!AR234</f>
        <v/>
      </c>
      <c r="AI175" s="94" t="str">
        <f>データ入力!AS234</f>
        <v/>
      </c>
      <c r="AJ175" s="94" t="str">
        <f>データ入力!AT234</f>
        <v/>
      </c>
      <c r="AK175" s="94" t="str">
        <f>データ入力!AU234</f>
        <v/>
      </c>
      <c r="AL175" s="94" t="str">
        <f>データ入力!AV234</f>
        <v/>
      </c>
    </row>
    <row r="176" spans="1:38" ht="26.25" customHeight="1">
      <c r="A176" s="90" t="str">
        <f>データ入力!AI235</f>
        <v/>
      </c>
      <c r="B176" s="180" t="str">
        <f>データ入力!AJ235</f>
        <v/>
      </c>
      <c r="C176" s="93" t="str">
        <f>データ入力!AK235</f>
        <v/>
      </c>
      <c r="D176" s="95">
        <f>データ入力!E235</f>
        <v>0</v>
      </c>
      <c r="E176" s="95" t="str">
        <f>データ入力!G235</f>
        <v/>
      </c>
      <c r="F176" s="95">
        <f>データ入力!H235</f>
        <v>0</v>
      </c>
      <c r="G176" s="95">
        <f>データ入力!I235</f>
        <v>0</v>
      </c>
      <c r="H176" s="95">
        <f>データ入力!J235</f>
        <v>0</v>
      </c>
      <c r="I176" s="95">
        <f>データ入力!K235</f>
        <v>0</v>
      </c>
      <c r="J176" s="95">
        <f>データ入力!L235</f>
        <v>0</v>
      </c>
      <c r="K176" s="95">
        <f>データ入力!M235</f>
        <v>0</v>
      </c>
      <c r="L176" s="95">
        <f>データ入力!N235</f>
        <v>0</v>
      </c>
      <c r="M176" s="95">
        <f>データ入力!O235</f>
        <v>0</v>
      </c>
      <c r="N176" s="95">
        <f>データ入力!P235</f>
        <v>0</v>
      </c>
      <c r="O176" s="95">
        <f>データ入力!Q235</f>
        <v>0</v>
      </c>
      <c r="P176" s="95">
        <f>データ入力!R235</f>
        <v>0</v>
      </c>
      <c r="Q176" s="95" t="str">
        <f>データ入力!S235</f>
        <v/>
      </c>
      <c r="R176" s="95">
        <f>データ入力!T235</f>
        <v>0</v>
      </c>
      <c r="S176" s="95">
        <f>データ入力!U235</f>
        <v>0</v>
      </c>
      <c r="T176" s="93" t="str">
        <f>データ入力!V235</f>
        <v/>
      </c>
      <c r="U176" s="93" t="str">
        <f>データ入力!W235</f>
        <v/>
      </c>
      <c r="V176" s="93" t="str">
        <f>データ入力!X235</f>
        <v/>
      </c>
      <c r="W176" s="93" t="str">
        <f>データ入力!Y235</f>
        <v/>
      </c>
      <c r="X176" s="93" t="str">
        <f>データ入力!Z235</f>
        <v/>
      </c>
      <c r="Y176" s="95" t="str">
        <f>データ入力!AA235</f>
        <v/>
      </c>
      <c r="Z176" s="95" t="str">
        <f>データ入力!AB235</f>
        <v/>
      </c>
      <c r="AA176" s="95" t="str">
        <f>データ入力!AC235</f>
        <v/>
      </c>
      <c r="AB176" s="94" t="str">
        <f>データ入力!AL235</f>
        <v/>
      </c>
      <c r="AC176" s="94" t="str">
        <f>データ入力!AM235</f>
        <v/>
      </c>
      <c r="AD176" s="94" t="str">
        <f>データ入力!AN235</f>
        <v/>
      </c>
      <c r="AE176" s="94" t="str">
        <f>データ入力!AO235</f>
        <v/>
      </c>
      <c r="AF176" s="241" t="str">
        <f>データ入力!AP235</f>
        <v/>
      </c>
      <c r="AG176" s="94" t="str">
        <f>データ入力!AQ235</f>
        <v/>
      </c>
      <c r="AH176" s="94" t="str">
        <f>データ入力!AR235</f>
        <v/>
      </c>
      <c r="AI176" s="94" t="str">
        <f>データ入力!AS235</f>
        <v/>
      </c>
      <c r="AJ176" s="94" t="str">
        <f>データ入力!AT235</f>
        <v/>
      </c>
      <c r="AK176" s="94" t="str">
        <f>データ入力!AU235</f>
        <v/>
      </c>
      <c r="AL176" s="94" t="str">
        <f>データ入力!AV235</f>
        <v/>
      </c>
    </row>
    <row r="177" spans="1:38" ht="26.25" customHeight="1">
      <c r="A177" s="90" t="str">
        <f>データ入力!AI236</f>
        <v/>
      </c>
      <c r="B177" s="180" t="str">
        <f>データ入力!AJ236</f>
        <v/>
      </c>
      <c r="C177" s="93" t="str">
        <f>データ入力!AK236</f>
        <v/>
      </c>
      <c r="D177" s="95">
        <f>データ入力!E236</f>
        <v>0</v>
      </c>
      <c r="E177" s="95" t="str">
        <f>データ入力!G236</f>
        <v/>
      </c>
      <c r="F177" s="95">
        <f>データ入力!H236</f>
        <v>0</v>
      </c>
      <c r="G177" s="95">
        <f>データ入力!I236</f>
        <v>0</v>
      </c>
      <c r="H177" s="95">
        <f>データ入力!J236</f>
        <v>0</v>
      </c>
      <c r="I177" s="95">
        <f>データ入力!K236</f>
        <v>0</v>
      </c>
      <c r="J177" s="95">
        <f>データ入力!L236</f>
        <v>0</v>
      </c>
      <c r="K177" s="95">
        <f>データ入力!M236</f>
        <v>0</v>
      </c>
      <c r="L177" s="95">
        <f>データ入力!N236</f>
        <v>0</v>
      </c>
      <c r="M177" s="95">
        <f>データ入力!O236</f>
        <v>0</v>
      </c>
      <c r="N177" s="95">
        <f>データ入力!P236</f>
        <v>0</v>
      </c>
      <c r="O177" s="95">
        <f>データ入力!Q236</f>
        <v>0</v>
      </c>
      <c r="P177" s="95">
        <f>データ入力!R236</f>
        <v>0</v>
      </c>
      <c r="Q177" s="95" t="str">
        <f>データ入力!S236</f>
        <v/>
      </c>
      <c r="R177" s="95">
        <f>データ入力!T236</f>
        <v>0</v>
      </c>
      <c r="S177" s="95">
        <f>データ入力!U236</f>
        <v>0</v>
      </c>
      <c r="T177" s="93" t="str">
        <f>データ入力!V236</f>
        <v/>
      </c>
      <c r="U177" s="93" t="str">
        <f>データ入力!W236</f>
        <v/>
      </c>
      <c r="V177" s="93" t="str">
        <f>データ入力!X236</f>
        <v/>
      </c>
      <c r="W177" s="93" t="str">
        <f>データ入力!Y236</f>
        <v/>
      </c>
      <c r="X177" s="93" t="str">
        <f>データ入力!Z236</f>
        <v/>
      </c>
      <c r="Y177" s="95" t="str">
        <f>データ入力!AA236</f>
        <v/>
      </c>
      <c r="Z177" s="95" t="str">
        <f>データ入力!AB236</f>
        <v/>
      </c>
      <c r="AA177" s="95" t="str">
        <f>データ入力!AC236</f>
        <v/>
      </c>
      <c r="AB177" s="94" t="str">
        <f>データ入力!AL236</f>
        <v/>
      </c>
      <c r="AC177" s="94" t="str">
        <f>データ入力!AM236</f>
        <v/>
      </c>
      <c r="AD177" s="94" t="str">
        <f>データ入力!AN236</f>
        <v/>
      </c>
      <c r="AE177" s="94" t="str">
        <f>データ入力!AO236</f>
        <v/>
      </c>
      <c r="AF177" s="241" t="str">
        <f>データ入力!AP236</f>
        <v/>
      </c>
      <c r="AG177" s="94" t="str">
        <f>データ入力!AQ236</f>
        <v/>
      </c>
      <c r="AH177" s="94" t="str">
        <f>データ入力!AR236</f>
        <v/>
      </c>
      <c r="AI177" s="94" t="str">
        <f>データ入力!AS236</f>
        <v/>
      </c>
      <c r="AJ177" s="94" t="str">
        <f>データ入力!AT236</f>
        <v/>
      </c>
      <c r="AK177" s="94" t="str">
        <f>データ入力!AU236</f>
        <v/>
      </c>
      <c r="AL177" s="94" t="str">
        <f>データ入力!AV236</f>
        <v/>
      </c>
    </row>
    <row r="178" spans="1:38" ht="26.25" customHeight="1">
      <c r="A178" s="90" t="str">
        <f>データ入力!AI237</f>
        <v/>
      </c>
      <c r="B178" s="180" t="str">
        <f>データ入力!AJ237</f>
        <v/>
      </c>
      <c r="C178" s="93" t="str">
        <f>データ入力!AK237</f>
        <v/>
      </c>
      <c r="D178" s="95">
        <f>データ入力!E237</f>
        <v>0</v>
      </c>
      <c r="E178" s="95" t="str">
        <f>データ入力!G237</f>
        <v/>
      </c>
      <c r="F178" s="95">
        <f>データ入力!H237</f>
        <v>0</v>
      </c>
      <c r="G178" s="95">
        <f>データ入力!I237</f>
        <v>0</v>
      </c>
      <c r="H178" s="95">
        <f>データ入力!J237</f>
        <v>0</v>
      </c>
      <c r="I178" s="95">
        <f>データ入力!K237</f>
        <v>0</v>
      </c>
      <c r="J178" s="95">
        <f>データ入力!L237</f>
        <v>0</v>
      </c>
      <c r="K178" s="95">
        <f>データ入力!M237</f>
        <v>0</v>
      </c>
      <c r="L178" s="95">
        <f>データ入力!N237</f>
        <v>0</v>
      </c>
      <c r="M178" s="95">
        <f>データ入力!O237</f>
        <v>0</v>
      </c>
      <c r="N178" s="95">
        <f>データ入力!P237</f>
        <v>0</v>
      </c>
      <c r="O178" s="95">
        <f>データ入力!Q237</f>
        <v>0</v>
      </c>
      <c r="P178" s="95">
        <f>データ入力!R237</f>
        <v>0</v>
      </c>
      <c r="Q178" s="95" t="str">
        <f>データ入力!S237</f>
        <v/>
      </c>
      <c r="R178" s="95">
        <f>データ入力!T237</f>
        <v>0</v>
      </c>
      <c r="S178" s="95">
        <f>データ入力!U237</f>
        <v>0</v>
      </c>
      <c r="T178" s="93" t="str">
        <f>データ入力!V237</f>
        <v/>
      </c>
      <c r="U178" s="93" t="str">
        <f>データ入力!W237</f>
        <v/>
      </c>
      <c r="V178" s="93" t="str">
        <f>データ入力!X237</f>
        <v/>
      </c>
      <c r="W178" s="93" t="str">
        <f>データ入力!Y237</f>
        <v/>
      </c>
      <c r="X178" s="93" t="str">
        <f>データ入力!Z237</f>
        <v/>
      </c>
      <c r="Y178" s="95" t="str">
        <f>データ入力!AA237</f>
        <v/>
      </c>
      <c r="Z178" s="95" t="str">
        <f>データ入力!AB237</f>
        <v/>
      </c>
      <c r="AA178" s="95" t="str">
        <f>データ入力!AC237</f>
        <v/>
      </c>
      <c r="AB178" s="94" t="str">
        <f>データ入力!AL237</f>
        <v/>
      </c>
      <c r="AC178" s="94" t="str">
        <f>データ入力!AM237</f>
        <v/>
      </c>
      <c r="AD178" s="94" t="str">
        <f>データ入力!AN237</f>
        <v/>
      </c>
      <c r="AE178" s="94" t="str">
        <f>データ入力!AO237</f>
        <v/>
      </c>
      <c r="AF178" s="241" t="str">
        <f>データ入力!AP237</f>
        <v/>
      </c>
      <c r="AG178" s="94" t="str">
        <f>データ入力!AQ237</f>
        <v/>
      </c>
      <c r="AH178" s="94" t="str">
        <f>データ入力!AR237</f>
        <v/>
      </c>
      <c r="AI178" s="94" t="str">
        <f>データ入力!AS237</f>
        <v/>
      </c>
      <c r="AJ178" s="94" t="str">
        <f>データ入力!AT237</f>
        <v/>
      </c>
      <c r="AK178" s="94" t="str">
        <f>データ入力!AU237</f>
        <v/>
      </c>
      <c r="AL178" s="94" t="str">
        <f>データ入力!AV237</f>
        <v/>
      </c>
    </row>
    <row r="179" spans="1:38" ht="26.25" customHeight="1">
      <c r="A179" s="90" t="str">
        <f>データ入力!AI238</f>
        <v/>
      </c>
      <c r="B179" s="180" t="str">
        <f>データ入力!AJ238</f>
        <v/>
      </c>
      <c r="C179" s="93" t="str">
        <f>データ入力!AK238</f>
        <v/>
      </c>
      <c r="D179" s="95">
        <f>データ入力!E238</f>
        <v>0</v>
      </c>
      <c r="E179" s="95" t="str">
        <f>データ入力!G238</f>
        <v/>
      </c>
      <c r="F179" s="95">
        <f>データ入力!H238</f>
        <v>0</v>
      </c>
      <c r="G179" s="95">
        <f>データ入力!I238</f>
        <v>0</v>
      </c>
      <c r="H179" s="95">
        <f>データ入力!J238</f>
        <v>0</v>
      </c>
      <c r="I179" s="95">
        <f>データ入力!K238</f>
        <v>0</v>
      </c>
      <c r="J179" s="95">
        <f>データ入力!L238</f>
        <v>0</v>
      </c>
      <c r="K179" s="95">
        <f>データ入力!M238</f>
        <v>0</v>
      </c>
      <c r="L179" s="95">
        <f>データ入力!N238</f>
        <v>0</v>
      </c>
      <c r="M179" s="95">
        <f>データ入力!O238</f>
        <v>0</v>
      </c>
      <c r="N179" s="95">
        <f>データ入力!P238</f>
        <v>0</v>
      </c>
      <c r="O179" s="95">
        <f>データ入力!Q238</f>
        <v>0</v>
      </c>
      <c r="P179" s="95">
        <f>データ入力!R238</f>
        <v>0</v>
      </c>
      <c r="Q179" s="95" t="str">
        <f>データ入力!S238</f>
        <v/>
      </c>
      <c r="R179" s="95">
        <f>データ入力!T238</f>
        <v>0</v>
      </c>
      <c r="S179" s="95">
        <f>データ入力!U238</f>
        <v>0</v>
      </c>
      <c r="T179" s="93" t="str">
        <f>データ入力!V238</f>
        <v/>
      </c>
      <c r="U179" s="93" t="str">
        <f>データ入力!W238</f>
        <v/>
      </c>
      <c r="V179" s="93" t="str">
        <f>データ入力!X238</f>
        <v/>
      </c>
      <c r="W179" s="93" t="str">
        <f>データ入力!Y238</f>
        <v/>
      </c>
      <c r="X179" s="93" t="str">
        <f>データ入力!Z238</f>
        <v/>
      </c>
      <c r="Y179" s="95" t="str">
        <f>データ入力!AA238</f>
        <v/>
      </c>
      <c r="Z179" s="95" t="str">
        <f>データ入力!AB238</f>
        <v/>
      </c>
      <c r="AA179" s="95" t="str">
        <f>データ入力!AC238</f>
        <v/>
      </c>
      <c r="AB179" s="94" t="str">
        <f>データ入力!AL238</f>
        <v/>
      </c>
      <c r="AC179" s="94" t="str">
        <f>データ入力!AM238</f>
        <v/>
      </c>
      <c r="AD179" s="94" t="str">
        <f>データ入力!AN238</f>
        <v/>
      </c>
      <c r="AE179" s="94" t="str">
        <f>データ入力!AO238</f>
        <v/>
      </c>
      <c r="AF179" s="241" t="str">
        <f>データ入力!AP238</f>
        <v/>
      </c>
      <c r="AG179" s="94" t="str">
        <f>データ入力!AQ238</f>
        <v/>
      </c>
      <c r="AH179" s="94" t="str">
        <f>データ入力!AR238</f>
        <v/>
      </c>
      <c r="AI179" s="94" t="str">
        <f>データ入力!AS238</f>
        <v/>
      </c>
      <c r="AJ179" s="94" t="str">
        <f>データ入力!AT238</f>
        <v/>
      </c>
      <c r="AK179" s="94" t="str">
        <f>データ入力!AU238</f>
        <v/>
      </c>
      <c r="AL179" s="94" t="str">
        <f>データ入力!AV238</f>
        <v/>
      </c>
    </row>
    <row r="180" spans="1:38" ht="26.25" customHeight="1">
      <c r="A180" s="90" t="str">
        <f>データ入力!AI239</f>
        <v/>
      </c>
      <c r="B180" s="180" t="str">
        <f>データ入力!AJ239</f>
        <v/>
      </c>
      <c r="C180" s="93" t="str">
        <f>データ入力!AK239</f>
        <v/>
      </c>
      <c r="D180" s="95">
        <f>データ入力!E239</f>
        <v>0</v>
      </c>
      <c r="E180" s="95" t="str">
        <f>データ入力!G239</f>
        <v/>
      </c>
      <c r="F180" s="95">
        <f>データ入力!H239</f>
        <v>0</v>
      </c>
      <c r="G180" s="95">
        <f>データ入力!I239</f>
        <v>0</v>
      </c>
      <c r="H180" s="95">
        <f>データ入力!J239</f>
        <v>0</v>
      </c>
      <c r="I180" s="95">
        <f>データ入力!K239</f>
        <v>0</v>
      </c>
      <c r="J180" s="95">
        <f>データ入力!L239</f>
        <v>0</v>
      </c>
      <c r="K180" s="95">
        <f>データ入力!M239</f>
        <v>0</v>
      </c>
      <c r="L180" s="95">
        <f>データ入力!N239</f>
        <v>0</v>
      </c>
      <c r="M180" s="95">
        <f>データ入力!O239</f>
        <v>0</v>
      </c>
      <c r="N180" s="95">
        <f>データ入力!P239</f>
        <v>0</v>
      </c>
      <c r="O180" s="95">
        <f>データ入力!Q239</f>
        <v>0</v>
      </c>
      <c r="P180" s="95">
        <f>データ入力!R239</f>
        <v>0</v>
      </c>
      <c r="Q180" s="95" t="str">
        <f>データ入力!S239</f>
        <v/>
      </c>
      <c r="R180" s="95">
        <f>データ入力!T239</f>
        <v>0</v>
      </c>
      <c r="S180" s="95">
        <f>データ入力!U239</f>
        <v>0</v>
      </c>
      <c r="T180" s="93" t="str">
        <f>データ入力!V239</f>
        <v/>
      </c>
      <c r="U180" s="93" t="str">
        <f>データ入力!W239</f>
        <v/>
      </c>
      <c r="V180" s="93" t="str">
        <f>データ入力!X239</f>
        <v/>
      </c>
      <c r="W180" s="93" t="str">
        <f>データ入力!Y239</f>
        <v/>
      </c>
      <c r="X180" s="93" t="str">
        <f>データ入力!Z239</f>
        <v/>
      </c>
      <c r="Y180" s="95" t="str">
        <f>データ入力!AA239</f>
        <v/>
      </c>
      <c r="Z180" s="95" t="str">
        <f>データ入力!AB239</f>
        <v/>
      </c>
      <c r="AA180" s="95" t="str">
        <f>データ入力!AC239</f>
        <v/>
      </c>
      <c r="AB180" s="94" t="str">
        <f>データ入力!AL239</f>
        <v/>
      </c>
      <c r="AC180" s="94" t="str">
        <f>データ入力!AM239</f>
        <v/>
      </c>
      <c r="AD180" s="94" t="str">
        <f>データ入力!AN239</f>
        <v/>
      </c>
      <c r="AE180" s="94" t="str">
        <f>データ入力!AO239</f>
        <v/>
      </c>
      <c r="AF180" s="241" t="str">
        <f>データ入力!AP239</f>
        <v/>
      </c>
      <c r="AG180" s="94" t="str">
        <f>データ入力!AQ239</f>
        <v/>
      </c>
      <c r="AH180" s="94" t="str">
        <f>データ入力!AR239</f>
        <v/>
      </c>
      <c r="AI180" s="94" t="str">
        <f>データ入力!AS239</f>
        <v/>
      </c>
      <c r="AJ180" s="94" t="str">
        <f>データ入力!AT239</f>
        <v/>
      </c>
      <c r="AK180" s="94" t="str">
        <f>データ入力!AU239</f>
        <v/>
      </c>
      <c r="AL180" s="94" t="str">
        <f>データ入力!AV239</f>
        <v/>
      </c>
    </row>
    <row r="181" spans="1:38" ht="26.25" customHeight="1">
      <c r="A181" s="90" t="str">
        <f>データ入力!AI240</f>
        <v/>
      </c>
      <c r="B181" s="180" t="str">
        <f>データ入力!AJ240</f>
        <v/>
      </c>
      <c r="C181" s="93" t="str">
        <f>データ入力!AK240</f>
        <v/>
      </c>
      <c r="D181" s="95">
        <f>データ入力!E240</f>
        <v>0</v>
      </c>
      <c r="E181" s="95" t="str">
        <f>データ入力!G240</f>
        <v/>
      </c>
      <c r="F181" s="95">
        <f>データ入力!H240</f>
        <v>0</v>
      </c>
      <c r="G181" s="95">
        <f>データ入力!I240</f>
        <v>0</v>
      </c>
      <c r="H181" s="95">
        <f>データ入力!J240</f>
        <v>0</v>
      </c>
      <c r="I181" s="95">
        <f>データ入力!K240</f>
        <v>0</v>
      </c>
      <c r="J181" s="95">
        <f>データ入力!L240</f>
        <v>0</v>
      </c>
      <c r="K181" s="95">
        <f>データ入力!M240</f>
        <v>0</v>
      </c>
      <c r="L181" s="95">
        <f>データ入力!N240</f>
        <v>0</v>
      </c>
      <c r="M181" s="95">
        <f>データ入力!O240</f>
        <v>0</v>
      </c>
      <c r="N181" s="95">
        <f>データ入力!P240</f>
        <v>0</v>
      </c>
      <c r="O181" s="95">
        <f>データ入力!Q240</f>
        <v>0</v>
      </c>
      <c r="P181" s="95">
        <f>データ入力!R240</f>
        <v>0</v>
      </c>
      <c r="Q181" s="95" t="str">
        <f>データ入力!S240</f>
        <v/>
      </c>
      <c r="R181" s="95">
        <f>データ入力!T240</f>
        <v>0</v>
      </c>
      <c r="S181" s="95">
        <f>データ入力!U240</f>
        <v>0</v>
      </c>
      <c r="T181" s="93" t="str">
        <f>データ入力!V240</f>
        <v/>
      </c>
      <c r="U181" s="93" t="str">
        <f>データ入力!W240</f>
        <v/>
      </c>
      <c r="V181" s="93" t="str">
        <f>データ入力!X240</f>
        <v/>
      </c>
      <c r="W181" s="93" t="str">
        <f>データ入力!Y240</f>
        <v/>
      </c>
      <c r="X181" s="93" t="str">
        <f>データ入力!Z240</f>
        <v/>
      </c>
      <c r="Y181" s="95" t="str">
        <f>データ入力!AA240</f>
        <v/>
      </c>
      <c r="Z181" s="95" t="str">
        <f>データ入力!AB240</f>
        <v/>
      </c>
      <c r="AA181" s="95" t="str">
        <f>データ入力!AC240</f>
        <v/>
      </c>
      <c r="AB181" s="94" t="str">
        <f>データ入力!AL240</f>
        <v/>
      </c>
      <c r="AC181" s="94" t="str">
        <f>データ入力!AM240</f>
        <v/>
      </c>
      <c r="AD181" s="94" t="str">
        <f>データ入力!AN240</f>
        <v/>
      </c>
      <c r="AE181" s="94" t="str">
        <f>データ入力!AO240</f>
        <v/>
      </c>
      <c r="AF181" s="241" t="str">
        <f>データ入力!AP240</f>
        <v/>
      </c>
      <c r="AG181" s="94" t="str">
        <f>データ入力!AQ240</f>
        <v/>
      </c>
      <c r="AH181" s="94" t="str">
        <f>データ入力!AR240</f>
        <v/>
      </c>
      <c r="AI181" s="94" t="str">
        <f>データ入力!AS240</f>
        <v/>
      </c>
      <c r="AJ181" s="94" t="str">
        <f>データ入力!AT240</f>
        <v/>
      </c>
      <c r="AK181" s="94" t="str">
        <f>データ入力!AU240</f>
        <v/>
      </c>
      <c r="AL181" s="94" t="str">
        <f>データ入力!AV240</f>
        <v/>
      </c>
    </row>
    <row r="182" spans="1:38" ht="26.25" customHeight="1">
      <c r="A182" s="90" t="str">
        <f>データ入力!AI241</f>
        <v/>
      </c>
      <c r="B182" s="180" t="str">
        <f>データ入力!AJ241</f>
        <v/>
      </c>
      <c r="C182" s="93" t="str">
        <f>データ入力!AK241</f>
        <v/>
      </c>
      <c r="D182" s="95">
        <f>データ入力!E241</f>
        <v>0</v>
      </c>
      <c r="E182" s="95" t="str">
        <f>データ入力!G241</f>
        <v/>
      </c>
      <c r="F182" s="95">
        <f>データ入力!H241</f>
        <v>0</v>
      </c>
      <c r="G182" s="95">
        <f>データ入力!I241</f>
        <v>0</v>
      </c>
      <c r="H182" s="95">
        <f>データ入力!J241</f>
        <v>0</v>
      </c>
      <c r="I182" s="95">
        <f>データ入力!K241</f>
        <v>0</v>
      </c>
      <c r="J182" s="95">
        <f>データ入力!L241</f>
        <v>0</v>
      </c>
      <c r="K182" s="95">
        <f>データ入力!M241</f>
        <v>0</v>
      </c>
      <c r="L182" s="95">
        <f>データ入力!N241</f>
        <v>0</v>
      </c>
      <c r="M182" s="95">
        <f>データ入力!O241</f>
        <v>0</v>
      </c>
      <c r="N182" s="95">
        <f>データ入力!P241</f>
        <v>0</v>
      </c>
      <c r="O182" s="95">
        <f>データ入力!Q241</f>
        <v>0</v>
      </c>
      <c r="P182" s="95">
        <f>データ入力!R241</f>
        <v>0</v>
      </c>
      <c r="Q182" s="95" t="str">
        <f>データ入力!S241</f>
        <v/>
      </c>
      <c r="R182" s="95">
        <f>データ入力!T241</f>
        <v>0</v>
      </c>
      <c r="S182" s="95">
        <f>データ入力!U241</f>
        <v>0</v>
      </c>
      <c r="T182" s="93" t="str">
        <f>データ入力!V241</f>
        <v/>
      </c>
      <c r="U182" s="93" t="str">
        <f>データ入力!W241</f>
        <v/>
      </c>
      <c r="V182" s="93" t="str">
        <f>データ入力!X241</f>
        <v/>
      </c>
      <c r="W182" s="93" t="str">
        <f>データ入力!Y241</f>
        <v/>
      </c>
      <c r="X182" s="93" t="str">
        <f>データ入力!Z241</f>
        <v/>
      </c>
      <c r="Y182" s="95" t="str">
        <f>データ入力!AA241</f>
        <v/>
      </c>
      <c r="Z182" s="95" t="str">
        <f>データ入力!AB241</f>
        <v/>
      </c>
      <c r="AA182" s="95" t="str">
        <f>データ入力!AC241</f>
        <v/>
      </c>
      <c r="AB182" s="94" t="str">
        <f>データ入力!AL241</f>
        <v/>
      </c>
      <c r="AC182" s="94" t="str">
        <f>データ入力!AM241</f>
        <v/>
      </c>
      <c r="AD182" s="94" t="str">
        <f>データ入力!AN241</f>
        <v/>
      </c>
      <c r="AE182" s="94" t="str">
        <f>データ入力!AO241</f>
        <v/>
      </c>
      <c r="AF182" s="241" t="str">
        <f>データ入力!AP241</f>
        <v/>
      </c>
      <c r="AG182" s="94" t="str">
        <f>データ入力!AQ241</f>
        <v/>
      </c>
      <c r="AH182" s="94" t="str">
        <f>データ入力!AR241</f>
        <v/>
      </c>
      <c r="AI182" s="94" t="str">
        <f>データ入力!AS241</f>
        <v/>
      </c>
      <c r="AJ182" s="94" t="str">
        <f>データ入力!AT241</f>
        <v/>
      </c>
      <c r="AK182" s="94" t="str">
        <f>データ入力!AU241</f>
        <v/>
      </c>
      <c r="AL182" s="94" t="str">
        <f>データ入力!AV241</f>
        <v/>
      </c>
    </row>
    <row r="183" spans="1:38" ht="26.25" customHeight="1">
      <c r="A183" s="90" t="str">
        <f>データ入力!AI242</f>
        <v/>
      </c>
      <c r="B183" s="180" t="str">
        <f>データ入力!AJ242</f>
        <v/>
      </c>
      <c r="C183" s="93" t="str">
        <f>データ入力!AK242</f>
        <v/>
      </c>
      <c r="D183" s="95">
        <f>データ入力!E242</f>
        <v>0</v>
      </c>
      <c r="E183" s="95" t="str">
        <f>データ入力!G242</f>
        <v/>
      </c>
      <c r="F183" s="95">
        <f>データ入力!H242</f>
        <v>0</v>
      </c>
      <c r="G183" s="95">
        <f>データ入力!I242</f>
        <v>0</v>
      </c>
      <c r="H183" s="95">
        <f>データ入力!J242</f>
        <v>0</v>
      </c>
      <c r="I183" s="95">
        <f>データ入力!K242</f>
        <v>0</v>
      </c>
      <c r="J183" s="95">
        <f>データ入力!L242</f>
        <v>0</v>
      </c>
      <c r="K183" s="95">
        <f>データ入力!M242</f>
        <v>0</v>
      </c>
      <c r="L183" s="95">
        <f>データ入力!N242</f>
        <v>0</v>
      </c>
      <c r="M183" s="95">
        <f>データ入力!O242</f>
        <v>0</v>
      </c>
      <c r="N183" s="95">
        <f>データ入力!P242</f>
        <v>0</v>
      </c>
      <c r="O183" s="95">
        <f>データ入力!Q242</f>
        <v>0</v>
      </c>
      <c r="P183" s="95">
        <f>データ入力!R242</f>
        <v>0</v>
      </c>
      <c r="Q183" s="95" t="str">
        <f>データ入力!S242</f>
        <v/>
      </c>
      <c r="R183" s="95">
        <f>データ入力!T242</f>
        <v>0</v>
      </c>
      <c r="S183" s="95">
        <f>データ入力!U242</f>
        <v>0</v>
      </c>
      <c r="T183" s="93" t="str">
        <f>データ入力!V242</f>
        <v/>
      </c>
      <c r="U183" s="93" t="str">
        <f>データ入力!W242</f>
        <v/>
      </c>
      <c r="V183" s="93" t="str">
        <f>データ入力!X242</f>
        <v/>
      </c>
      <c r="W183" s="93" t="str">
        <f>データ入力!Y242</f>
        <v/>
      </c>
      <c r="X183" s="93" t="str">
        <f>データ入力!Z242</f>
        <v/>
      </c>
      <c r="Y183" s="95" t="str">
        <f>データ入力!AA242</f>
        <v/>
      </c>
      <c r="Z183" s="95" t="str">
        <f>データ入力!AB242</f>
        <v/>
      </c>
      <c r="AA183" s="95" t="str">
        <f>データ入力!AC242</f>
        <v/>
      </c>
      <c r="AB183" s="94" t="str">
        <f>データ入力!AL242</f>
        <v/>
      </c>
      <c r="AC183" s="94" t="str">
        <f>データ入力!AM242</f>
        <v/>
      </c>
      <c r="AD183" s="94" t="str">
        <f>データ入力!AN242</f>
        <v/>
      </c>
      <c r="AE183" s="94" t="str">
        <f>データ入力!AO242</f>
        <v/>
      </c>
      <c r="AF183" s="241" t="str">
        <f>データ入力!AP242</f>
        <v/>
      </c>
      <c r="AG183" s="94" t="str">
        <f>データ入力!AQ242</f>
        <v/>
      </c>
      <c r="AH183" s="94" t="str">
        <f>データ入力!AR242</f>
        <v/>
      </c>
      <c r="AI183" s="94" t="str">
        <f>データ入力!AS242</f>
        <v/>
      </c>
      <c r="AJ183" s="94" t="str">
        <f>データ入力!AT242</f>
        <v/>
      </c>
      <c r="AK183" s="94" t="str">
        <f>データ入力!AU242</f>
        <v/>
      </c>
      <c r="AL183" s="94" t="str">
        <f>データ入力!AV242</f>
        <v/>
      </c>
    </row>
    <row r="184" spans="1:38" ht="26.25" customHeight="1">
      <c r="A184" s="90" t="str">
        <f>データ入力!AI243</f>
        <v/>
      </c>
      <c r="B184" s="180" t="str">
        <f>データ入力!AJ243</f>
        <v/>
      </c>
      <c r="C184" s="93" t="str">
        <f>データ入力!AK243</f>
        <v/>
      </c>
      <c r="D184" s="95">
        <f>データ入力!E243</f>
        <v>0</v>
      </c>
      <c r="E184" s="95" t="str">
        <f>データ入力!G243</f>
        <v/>
      </c>
      <c r="F184" s="95">
        <f>データ入力!H243</f>
        <v>0</v>
      </c>
      <c r="G184" s="95">
        <f>データ入力!I243</f>
        <v>0</v>
      </c>
      <c r="H184" s="95">
        <f>データ入力!J243</f>
        <v>0</v>
      </c>
      <c r="I184" s="95">
        <f>データ入力!K243</f>
        <v>0</v>
      </c>
      <c r="J184" s="95">
        <f>データ入力!L243</f>
        <v>0</v>
      </c>
      <c r="K184" s="95">
        <f>データ入力!M243</f>
        <v>0</v>
      </c>
      <c r="L184" s="95">
        <f>データ入力!N243</f>
        <v>0</v>
      </c>
      <c r="M184" s="95">
        <f>データ入力!O243</f>
        <v>0</v>
      </c>
      <c r="N184" s="95">
        <f>データ入力!P243</f>
        <v>0</v>
      </c>
      <c r="O184" s="95">
        <f>データ入力!Q243</f>
        <v>0</v>
      </c>
      <c r="P184" s="95">
        <f>データ入力!R243</f>
        <v>0</v>
      </c>
      <c r="Q184" s="95" t="str">
        <f>データ入力!S243</f>
        <v/>
      </c>
      <c r="R184" s="95">
        <f>データ入力!T243</f>
        <v>0</v>
      </c>
      <c r="S184" s="95">
        <f>データ入力!U243</f>
        <v>0</v>
      </c>
      <c r="T184" s="93" t="str">
        <f>データ入力!V243</f>
        <v/>
      </c>
      <c r="U184" s="93" t="str">
        <f>データ入力!W243</f>
        <v/>
      </c>
      <c r="V184" s="93" t="str">
        <f>データ入力!X243</f>
        <v/>
      </c>
      <c r="W184" s="93" t="str">
        <f>データ入力!Y243</f>
        <v/>
      </c>
      <c r="X184" s="93" t="str">
        <f>データ入力!Z243</f>
        <v/>
      </c>
      <c r="Y184" s="95" t="str">
        <f>データ入力!AA243</f>
        <v/>
      </c>
      <c r="Z184" s="95" t="str">
        <f>データ入力!AB243</f>
        <v/>
      </c>
      <c r="AA184" s="95" t="str">
        <f>データ入力!AC243</f>
        <v/>
      </c>
      <c r="AB184" s="94" t="str">
        <f>データ入力!AL243</f>
        <v/>
      </c>
      <c r="AC184" s="94" t="str">
        <f>データ入力!AM243</f>
        <v/>
      </c>
      <c r="AD184" s="94" t="str">
        <f>データ入力!AN243</f>
        <v/>
      </c>
      <c r="AE184" s="94" t="str">
        <f>データ入力!AO243</f>
        <v/>
      </c>
      <c r="AF184" s="241" t="str">
        <f>データ入力!AP243</f>
        <v/>
      </c>
      <c r="AG184" s="94" t="str">
        <f>データ入力!AQ243</f>
        <v/>
      </c>
      <c r="AH184" s="94" t="str">
        <f>データ入力!AR243</f>
        <v/>
      </c>
      <c r="AI184" s="94" t="str">
        <f>データ入力!AS243</f>
        <v/>
      </c>
      <c r="AJ184" s="94" t="str">
        <f>データ入力!AT243</f>
        <v/>
      </c>
      <c r="AK184" s="94" t="str">
        <f>データ入力!AU243</f>
        <v/>
      </c>
      <c r="AL184" s="94" t="str">
        <f>データ入力!AV243</f>
        <v/>
      </c>
    </row>
    <row r="185" spans="1:38" ht="26.25" customHeight="1">
      <c r="A185" s="90" t="str">
        <f>データ入力!AI244</f>
        <v/>
      </c>
      <c r="B185" s="180" t="str">
        <f>データ入力!AJ244</f>
        <v/>
      </c>
      <c r="C185" s="93" t="str">
        <f>データ入力!AK244</f>
        <v/>
      </c>
      <c r="D185" s="95">
        <f>データ入力!E244</f>
        <v>0</v>
      </c>
      <c r="E185" s="95" t="str">
        <f>データ入力!G244</f>
        <v/>
      </c>
      <c r="F185" s="95">
        <f>データ入力!H244</f>
        <v>0</v>
      </c>
      <c r="G185" s="95">
        <f>データ入力!I244</f>
        <v>0</v>
      </c>
      <c r="H185" s="95">
        <f>データ入力!J244</f>
        <v>0</v>
      </c>
      <c r="I185" s="95">
        <f>データ入力!K244</f>
        <v>0</v>
      </c>
      <c r="J185" s="95">
        <f>データ入力!L244</f>
        <v>0</v>
      </c>
      <c r="K185" s="95">
        <f>データ入力!M244</f>
        <v>0</v>
      </c>
      <c r="L185" s="95">
        <f>データ入力!N244</f>
        <v>0</v>
      </c>
      <c r="M185" s="95">
        <f>データ入力!O244</f>
        <v>0</v>
      </c>
      <c r="N185" s="95">
        <f>データ入力!P244</f>
        <v>0</v>
      </c>
      <c r="O185" s="95">
        <f>データ入力!Q244</f>
        <v>0</v>
      </c>
      <c r="P185" s="95">
        <f>データ入力!R244</f>
        <v>0</v>
      </c>
      <c r="Q185" s="95" t="str">
        <f>データ入力!S244</f>
        <v/>
      </c>
      <c r="R185" s="95">
        <f>データ入力!T244</f>
        <v>0</v>
      </c>
      <c r="S185" s="95">
        <f>データ入力!U244</f>
        <v>0</v>
      </c>
      <c r="T185" s="93" t="str">
        <f>データ入力!V244</f>
        <v/>
      </c>
      <c r="U185" s="93" t="str">
        <f>データ入力!W244</f>
        <v/>
      </c>
      <c r="V185" s="93" t="str">
        <f>データ入力!X244</f>
        <v/>
      </c>
      <c r="W185" s="93" t="str">
        <f>データ入力!Y244</f>
        <v/>
      </c>
      <c r="X185" s="93" t="str">
        <f>データ入力!Z244</f>
        <v/>
      </c>
      <c r="Y185" s="95" t="str">
        <f>データ入力!AA244</f>
        <v/>
      </c>
      <c r="Z185" s="95" t="str">
        <f>データ入力!AB244</f>
        <v/>
      </c>
      <c r="AA185" s="95" t="str">
        <f>データ入力!AC244</f>
        <v/>
      </c>
      <c r="AB185" s="94" t="str">
        <f>データ入力!AL244</f>
        <v/>
      </c>
      <c r="AC185" s="94" t="str">
        <f>データ入力!AM244</f>
        <v/>
      </c>
      <c r="AD185" s="94" t="str">
        <f>データ入力!AN244</f>
        <v/>
      </c>
      <c r="AE185" s="94" t="str">
        <f>データ入力!AO244</f>
        <v/>
      </c>
      <c r="AF185" s="241" t="str">
        <f>データ入力!AP244</f>
        <v/>
      </c>
      <c r="AG185" s="94" t="str">
        <f>データ入力!AQ244</f>
        <v/>
      </c>
      <c r="AH185" s="94" t="str">
        <f>データ入力!AR244</f>
        <v/>
      </c>
      <c r="AI185" s="94" t="str">
        <f>データ入力!AS244</f>
        <v/>
      </c>
      <c r="AJ185" s="94" t="str">
        <f>データ入力!AT244</f>
        <v/>
      </c>
      <c r="AK185" s="94" t="str">
        <f>データ入力!AU244</f>
        <v/>
      </c>
      <c r="AL185" s="94" t="str">
        <f>データ入力!AV244</f>
        <v/>
      </c>
    </row>
    <row r="186" spans="1:38" ht="26.25" customHeight="1">
      <c r="A186" s="90" t="str">
        <f>データ入力!AI245</f>
        <v/>
      </c>
      <c r="B186" s="180" t="str">
        <f>データ入力!AJ245</f>
        <v/>
      </c>
      <c r="C186" s="93" t="str">
        <f>データ入力!AK245</f>
        <v/>
      </c>
      <c r="D186" s="95">
        <f>データ入力!E245</f>
        <v>0</v>
      </c>
      <c r="E186" s="95" t="str">
        <f>データ入力!G245</f>
        <v/>
      </c>
      <c r="F186" s="95">
        <f>データ入力!H245</f>
        <v>0</v>
      </c>
      <c r="G186" s="95">
        <f>データ入力!I245</f>
        <v>0</v>
      </c>
      <c r="H186" s="95">
        <f>データ入力!J245</f>
        <v>0</v>
      </c>
      <c r="I186" s="95">
        <f>データ入力!K245</f>
        <v>0</v>
      </c>
      <c r="J186" s="95">
        <f>データ入力!L245</f>
        <v>0</v>
      </c>
      <c r="K186" s="95">
        <f>データ入力!M245</f>
        <v>0</v>
      </c>
      <c r="L186" s="95">
        <f>データ入力!N245</f>
        <v>0</v>
      </c>
      <c r="M186" s="95">
        <f>データ入力!O245</f>
        <v>0</v>
      </c>
      <c r="N186" s="95">
        <f>データ入力!P245</f>
        <v>0</v>
      </c>
      <c r="O186" s="95">
        <f>データ入力!Q245</f>
        <v>0</v>
      </c>
      <c r="P186" s="95">
        <f>データ入力!R245</f>
        <v>0</v>
      </c>
      <c r="Q186" s="95" t="str">
        <f>データ入力!S245</f>
        <v/>
      </c>
      <c r="R186" s="95">
        <f>データ入力!T245</f>
        <v>0</v>
      </c>
      <c r="S186" s="95">
        <f>データ入力!U245</f>
        <v>0</v>
      </c>
      <c r="T186" s="93" t="str">
        <f>データ入力!V245</f>
        <v/>
      </c>
      <c r="U186" s="93" t="str">
        <f>データ入力!W245</f>
        <v/>
      </c>
      <c r="V186" s="93" t="str">
        <f>データ入力!X245</f>
        <v/>
      </c>
      <c r="W186" s="93" t="str">
        <f>データ入力!Y245</f>
        <v/>
      </c>
      <c r="X186" s="93" t="str">
        <f>データ入力!Z245</f>
        <v/>
      </c>
      <c r="Y186" s="95" t="str">
        <f>データ入力!AA245</f>
        <v/>
      </c>
      <c r="Z186" s="95" t="str">
        <f>データ入力!AB245</f>
        <v/>
      </c>
      <c r="AA186" s="95" t="str">
        <f>データ入力!AC245</f>
        <v/>
      </c>
      <c r="AB186" s="94" t="str">
        <f>データ入力!AL245</f>
        <v/>
      </c>
      <c r="AC186" s="94" t="str">
        <f>データ入力!AM245</f>
        <v/>
      </c>
      <c r="AD186" s="94" t="str">
        <f>データ入力!AN245</f>
        <v/>
      </c>
      <c r="AE186" s="94" t="str">
        <f>データ入力!AO245</f>
        <v/>
      </c>
      <c r="AF186" s="241" t="str">
        <f>データ入力!AP245</f>
        <v/>
      </c>
      <c r="AG186" s="94" t="str">
        <f>データ入力!AQ245</f>
        <v/>
      </c>
      <c r="AH186" s="94" t="str">
        <f>データ入力!AR245</f>
        <v/>
      </c>
      <c r="AI186" s="94" t="str">
        <f>データ入力!AS245</f>
        <v/>
      </c>
      <c r="AJ186" s="94" t="str">
        <f>データ入力!AT245</f>
        <v/>
      </c>
      <c r="AK186" s="94" t="str">
        <f>データ入力!AU245</f>
        <v/>
      </c>
      <c r="AL186" s="94" t="str">
        <f>データ入力!AV245</f>
        <v/>
      </c>
    </row>
    <row r="187" spans="1:38" ht="26.25" customHeight="1">
      <c r="A187" s="90" t="str">
        <f>データ入力!AI246</f>
        <v/>
      </c>
      <c r="B187" s="180" t="str">
        <f>データ入力!AJ246</f>
        <v/>
      </c>
      <c r="C187" s="93" t="str">
        <f>データ入力!AK246</f>
        <v/>
      </c>
      <c r="D187" s="95">
        <f>データ入力!E246</f>
        <v>0</v>
      </c>
      <c r="E187" s="95" t="str">
        <f>データ入力!G246</f>
        <v/>
      </c>
      <c r="F187" s="95">
        <f>データ入力!H246</f>
        <v>0</v>
      </c>
      <c r="G187" s="95">
        <f>データ入力!I246</f>
        <v>0</v>
      </c>
      <c r="H187" s="95">
        <f>データ入力!J246</f>
        <v>0</v>
      </c>
      <c r="I187" s="95">
        <f>データ入力!K246</f>
        <v>0</v>
      </c>
      <c r="J187" s="95">
        <f>データ入力!L246</f>
        <v>0</v>
      </c>
      <c r="K187" s="95">
        <f>データ入力!M246</f>
        <v>0</v>
      </c>
      <c r="L187" s="95">
        <f>データ入力!N246</f>
        <v>0</v>
      </c>
      <c r="M187" s="95">
        <f>データ入力!O246</f>
        <v>0</v>
      </c>
      <c r="N187" s="95">
        <f>データ入力!P246</f>
        <v>0</v>
      </c>
      <c r="O187" s="95">
        <f>データ入力!Q246</f>
        <v>0</v>
      </c>
      <c r="P187" s="95">
        <f>データ入力!R246</f>
        <v>0</v>
      </c>
      <c r="Q187" s="95" t="str">
        <f>データ入力!S246</f>
        <v/>
      </c>
      <c r="R187" s="95">
        <f>データ入力!T246</f>
        <v>0</v>
      </c>
      <c r="S187" s="95">
        <f>データ入力!U246</f>
        <v>0</v>
      </c>
      <c r="T187" s="93" t="str">
        <f>データ入力!V246</f>
        <v/>
      </c>
      <c r="U187" s="93" t="str">
        <f>データ入力!W246</f>
        <v/>
      </c>
      <c r="V187" s="93" t="str">
        <f>データ入力!X246</f>
        <v/>
      </c>
      <c r="W187" s="93" t="str">
        <f>データ入力!Y246</f>
        <v/>
      </c>
      <c r="X187" s="93" t="str">
        <f>データ入力!Z246</f>
        <v/>
      </c>
      <c r="Y187" s="95" t="str">
        <f>データ入力!AA246</f>
        <v/>
      </c>
      <c r="Z187" s="95" t="str">
        <f>データ入力!AB246</f>
        <v/>
      </c>
      <c r="AA187" s="95" t="str">
        <f>データ入力!AC246</f>
        <v/>
      </c>
      <c r="AB187" s="94" t="str">
        <f>データ入力!AL246</f>
        <v/>
      </c>
      <c r="AC187" s="94" t="str">
        <f>データ入力!AM246</f>
        <v/>
      </c>
      <c r="AD187" s="94" t="str">
        <f>データ入力!AN246</f>
        <v/>
      </c>
      <c r="AE187" s="94" t="str">
        <f>データ入力!AO246</f>
        <v/>
      </c>
      <c r="AF187" s="241" t="str">
        <f>データ入力!AP246</f>
        <v/>
      </c>
      <c r="AG187" s="94" t="str">
        <f>データ入力!AQ246</f>
        <v/>
      </c>
      <c r="AH187" s="94" t="str">
        <f>データ入力!AR246</f>
        <v/>
      </c>
      <c r="AI187" s="94" t="str">
        <f>データ入力!AS246</f>
        <v/>
      </c>
      <c r="AJ187" s="94" t="str">
        <f>データ入力!AT246</f>
        <v/>
      </c>
      <c r="AK187" s="94" t="str">
        <f>データ入力!AU246</f>
        <v/>
      </c>
      <c r="AL187" s="94" t="str">
        <f>データ入力!AV246</f>
        <v/>
      </c>
    </row>
    <row r="188" spans="1:38" ht="26.25" customHeight="1">
      <c r="A188" s="90" t="str">
        <f>データ入力!AI247</f>
        <v/>
      </c>
      <c r="B188" s="180" t="str">
        <f>データ入力!AJ247</f>
        <v/>
      </c>
      <c r="C188" s="93" t="str">
        <f>データ入力!AK247</f>
        <v/>
      </c>
      <c r="D188" s="95">
        <f>データ入力!E247</f>
        <v>0</v>
      </c>
      <c r="E188" s="95" t="str">
        <f>データ入力!G247</f>
        <v/>
      </c>
      <c r="F188" s="95">
        <f>データ入力!H247</f>
        <v>0</v>
      </c>
      <c r="G188" s="95">
        <f>データ入力!I247</f>
        <v>0</v>
      </c>
      <c r="H188" s="95">
        <f>データ入力!J247</f>
        <v>0</v>
      </c>
      <c r="I188" s="95">
        <f>データ入力!K247</f>
        <v>0</v>
      </c>
      <c r="J188" s="95">
        <f>データ入力!L247</f>
        <v>0</v>
      </c>
      <c r="K188" s="95">
        <f>データ入力!M247</f>
        <v>0</v>
      </c>
      <c r="L188" s="95">
        <f>データ入力!N247</f>
        <v>0</v>
      </c>
      <c r="M188" s="95">
        <f>データ入力!O247</f>
        <v>0</v>
      </c>
      <c r="N188" s="95">
        <f>データ入力!P247</f>
        <v>0</v>
      </c>
      <c r="O188" s="95">
        <f>データ入力!Q247</f>
        <v>0</v>
      </c>
      <c r="P188" s="95">
        <f>データ入力!R247</f>
        <v>0</v>
      </c>
      <c r="Q188" s="95" t="str">
        <f>データ入力!S247</f>
        <v/>
      </c>
      <c r="R188" s="95">
        <f>データ入力!T247</f>
        <v>0</v>
      </c>
      <c r="S188" s="95">
        <f>データ入力!U247</f>
        <v>0</v>
      </c>
      <c r="T188" s="93" t="str">
        <f>データ入力!V247</f>
        <v/>
      </c>
      <c r="U188" s="93" t="str">
        <f>データ入力!W247</f>
        <v/>
      </c>
      <c r="V188" s="93" t="str">
        <f>データ入力!X247</f>
        <v/>
      </c>
      <c r="W188" s="93" t="str">
        <f>データ入力!Y247</f>
        <v/>
      </c>
      <c r="X188" s="93" t="str">
        <f>データ入力!Z247</f>
        <v/>
      </c>
      <c r="Y188" s="95" t="str">
        <f>データ入力!AA247</f>
        <v/>
      </c>
      <c r="Z188" s="95" t="str">
        <f>データ入力!AB247</f>
        <v/>
      </c>
      <c r="AA188" s="95" t="str">
        <f>データ入力!AC247</f>
        <v/>
      </c>
      <c r="AB188" s="94" t="str">
        <f>データ入力!AL247</f>
        <v/>
      </c>
      <c r="AC188" s="94" t="str">
        <f>データ入力!AM247</f>
        <v/>
      </c>
      <c r="AD188" s="94" t="str">
        <f>データ入力!AN247</f>
        <v/>
      </c>
      <c r="AE188" s="94" t="str">
        <f>データ入力!AO247</f>
        <v/>
      </c>
      <c r="AF188" s="241" t="str">
        <f>データ入力!AP247</f>
        <v/>
      </c>
      <c r="AG188" s="94" t="str">
        <f>データ入力!AQ247</f>
        <v/>
      </c>
      <c r="AH188" s="94" t="str">
        <f>データ入力!AR247</f>
        <v/>
      </c>
      <c r="AI188" s="94" t="str">
        <f>データ入力!AS247</f>
        <v/>
      </c>
      <c r="AJ188" s="94" t="str">
        <f>データ入力!AT247</f>
        <v/>
      </c>
      <c r="AK188" s="94" t="str">
        <f>データ入力!AU247</f>
        <v/>
      </c>
      <c r="AL188" s="94" t="str">
        <f>データ入力!AV247</f>
        <v/>
      </c>
    </row>
    <row r="189" spans="1:38" ht="26.25" customHeight="1">
      <c r="A189" s="90" t="str">
        <f>データ入力!AI248</f>
        <v/>
      </c>
      <c r="B189" s="180" t="str">
        <f>データ入力!AJ248</f>
        <v/>
      </c>
      <c r="C189" s="93" t="str">
        <f>データ入力!AK248</f>
        <v/>
      </c>
      <c r="D189" s="95">
        <f>データ入力!E248</f>
        <v>0</v>
      </c>
      <c r="E189" s="95" t="str">
        <f>データ入力!G248</f>
        <v/>
      </c>
      <c r="F189" s="95">
        <f>データ入力!H248</f>
        <v>0</v>
      </c>
      <c r="G189" s="95">
        <f>データ入力!I248</f>
        <v>0</v>
      </c>
      <c r="H189" s="95">
        <f>データ入力!J248</f>
        <v>0</v>
      </c>
      <c r="I189" s="95">
        <f>データ入力!K248</f>
        <v>0</v>
      </c>
      <c r="J189" s="95">
        <f>データ入力!L248</f>
        <v>0</v>
      </c>
      <c r="K189" s="95">
        <f>データ入力!M248</f>
        <v>0</v>
      </c>
      <c r="L189" s="95">
        <f>データ入力!N248</f>
        <v>0</v>
      </c>
      <c r="M189" s="95">
        <f>データ入力!O248</f>
        <v>0</v>
      </c>
      <c r="N189" s="95">
        <f>データ入力!P248</f>
        <v>0</v>
      </c>
      <c r="O189" s="95">
        <f>データ入力!Q248</f>
        <v>0</v>
      </c>
      <c r="P189" s="95">
        <f>データ入力!R248</f>
        <v>0</v>
      </c>
      <c r="Q189" s="95" t="str">
        <f>データ入力!S248</f>
        <v/>
      </c>
      <c r="R189" s="95">
        <f>データ入力!T248</f>
        <v>0</v>
      </c>
      <c r="S189" s="95">
        <f>データ入力!U248</f>
        <v>0</v>
      </c>
      <c r="T189" s="93" t="str">
        <f>データ入力!V248</f>
        <v/>
      </c>
      <c r="U189" s="93" t="str">
        <f>データ入力!W248</f>
        <v/>
      </c>
      <c r="V189" s="93" t="str">
        <f>データ入力!X248</f>
        <v/>
      </c>
      <c r="W189" s="93" t="str">
        <f>データ入力!Y248</f>
        <v/>
      </c>
      <c r="X189" s="93" t="str">
        <f>データ入力!Z248</f>
        <v/>
      </c>
      <c r="Y189" s="95" t="str">
        <f>データ入力!AA248</f>
        <v/>
      </c>
      <c r="Z189" s="95" t="str">
        <f>データ入力!AB248</f>
        <v/>
      </c>
      <c r="AA189" s="95" t="str">
        <f>データ入力!AC248</f>
        <v/>
      </c>
      <c r="AB189" s="94" t="str">
        <f>データ入力!AL248</f>
        <v/>
      </c>
      <c r="AC189" s="94" t="str">
        <f>データ入力!AM248</f>
        <v/>
      </c>
      <c r="AD189" s="94" t="str">
        <f>データ入力!AN248</f>
        <v/>
      </c>
      <c r="AE189" s="94" t="str">
        <f>データ入力!AO248</f>
        <v/>
      </c>
      <c r="AF189" s="241" t="str">
        <f>データ入力!AP248</f>
        <v/>
      </c>
      <c r="AG189" s="94" t="str">
        <f>データ入力!AQ248</f>
        <v/>
      </c>
      <c r="AH189" s="94" t="str">
        <f>データ入力!AR248</f>
        <v/>
      </c>
      <c r="AI189" s="94" t="str">
        <f>データ入力!AS248</f>
        <v/>
      </c>
      <c r="AJ189" s="94" t="str">
        <f>データ入力!AT248</f>
        <v/>
      </c>
      <c r="AK189" s="94" t="str">
        <f>データ入力!AU248</f>
        <v/>
      </c>
      <c r="AL189" s="94" t="str">
        <f>データ入力!AV248</f>
        <v/>
      </c>
    </row>
    <row r="190" spans="1:38" ht="26.25" customHeight="1">
      <c r="A190" s="90" t="str">
        <f>データ入力!AI249</f>
        <v/>
      </c>
      <c r="B190" s="180" t="str">
        <f>データ入力!AJ249</f>
        <v/>
      </c>
      <c r="C190" s="93" t="str">
        <f>データ入力!AK249</f>
        <v/>
      </c>
      <c r="D190" s="95">
        <f>データ入力!E249</f>
        <v>0</v>
      </c>
      <c r="E190" s="95" t="str">
        <f>データ入力!G249</f>
        <v/>
      </c>
      <c r="F190" s="95">
        <f>データ入力!H249</f>
        <v>0</v>
      </c>
      <c r="G190" s="95">
        <f>データ入力!I249</f>
        <v>0</v>
      </c>
      <c r="H190" s="95">
        <f>データ入力!J249</f>
        <v>0</v>
      </c>
      <c r="I190" s="95">
        <f>データ入力!K249</f>
        <v>0</v>
      </c>
      <c r="J190" s="95">
        <f>データ入力!L249</f>
        <v>0</v>
      </c>
      <c r="K190" s="95">
        <f>データ入力!M249</f>
        <v>0</v>
      </c>
      <c r="L190" s="95">
        <f>データ入力!N249</f>
        <v>0</v>
      </c>
      <c r="M190" s="95">
        <f>データ入力!O249</f>
        <v>0</v>
      </c>
      <c r="N190" s="95">
        <f>データ入力!P249</f>
        <v>0</v>
      </c>
      <c r="O190" s="95">
        <f>データ入力!Q249</f>
        <v>0</v>
      </c>
      <c r="P190" s="95">
        <f>データ入力!R249</f>
        <v>0</v>
      </c>
      <c r="Q190" s="95" t="str">
        <f>データ入力!S249</f>
        <v/>
      </c>
      <c r="R190" s="95">
        <f>データ入力!T249</f>
        <v>0</v>
      </c>
      <c r="S190" s="95">
        <f>データ入力!U249</f>
        <v>0</v>
      </c>
      <c r="T190" s="93" t="str">
        <f>データ入力!V249</f>
        <v/>
      </c>
      <c r="U190" s="93" t="str">
        <f>データ入力!W249</f>
        <v/>
      </c>
      <c r="V190" s="93" t="str">
        <f>データ入力!X249</f>
        <v/>
      </c>
      <c r="W190" s="93" t="str">
        <f>データ入力!Y249</f>
        <v/>
      </c>
      <c r="X190" s="93" t="str">
        <f>データ入力!Z249</f>
        <v/>
      </c>
      <c r="Y190" s="95" t="str">
        <f>データ入力!AA249</f>
        <v/>
      </c>
      <c r="Z190" s="95" t="str">
        <f>データ入力!AB249</f>
        <v/>
      </c>
      <c r="AA190" s="95" t="str">
        <f>データ入力!AC249</f>
        <v/>
      </c>
      <c r="AB190" s="94" t="str">
        <f>データ入力!AL249</f>
        <v/>
      </c>
      <c r="AC190" s="94" t="str">
        <f>データ入力!AM249</f>
        <v/>
      </c>
      <c r="AD190" s="94" t="str">
        <f>データ入力!AN249</f>
        <v/>
      </c>
      <c r="AE190" s="94" t="str">
        <f>データ入力!AO249</f>
        <v/>
      </c>
      <c r="AF190" s="241" t="str">
        <f>データ入力!AP249</f>
        <v/>
      </c>
      <c r="AG190" s="94" t="str">
        <f>データ入力!AQ249</f>
        <v/>
      </c>
      <c r="AH190" s="94" t="str">
        <f>データ入力!AR249</f>
        <v/>
      </c>
      <c r="AI190" s="94" t="str">
        <f>データ入力!AS249</f>
        <v/>
      </c>
      <c r="AJ190" s="94" t="str">
        <f>データ入力!AT249</f>
        <v/>
      </c>
      <c r="AK190" s="94" t="str">
        <f>データ入力!AU249</f>
        <v/>
      </c>
      <c r="AL190" s="94" t="str">
        <f>データ入力!AV249</f>
        <v/>
      </c>
    </row>
    <row r="191" spans="1:38" ht="26.25" customHeight="1">
      <c r="A191" s="90" t="str">
        <f>データ入力!AI250</f>
        <v/>
      </c>
      <c r="B191" s="180" t="str">
        <f>データ入力!AJ250</f>
        <v/>
      </c>
      <c r="C191" s="93" t="str">
        <f>データ入力!AK250</f>
        <v/>
      </c>
      <c r="D191" s="95">
        <f>データ入力!E250</f>
        <v>0</v>
      </c>
      <c r="E191" s="95" t="str">
        <f>データ入力!G250</f>
        <v/>
      </c>
      <c r="F191" s="95">
        <f>データ入力!H250</f>
        <v>0</v>
      </c>
      <c r="G191" s="95">
        <f>データ入力!I250</f>
        <v>0</v>
      </c>
      <c r="H191" s="95">
        <f>データ入力!J250</f>
        <v>0</v>
      </c>
      <c r="I191" s="95">
        <f>データ入力!K250</f>
        <v>0</v>
      </c>
      <c r="J191" s="95">
        <f>データ入力!L250</f>
        <v>0</v>
      </c>
      <c r="K191" s="95">
        <f>データ入力!M250</f>
        <v>0</v>
      </c>
      <c r="L191" s="95">
        <f>データ入力!N250</f>
        <v>0</v>
      </c>
      <c r="M191" s="95">
        <f>データ入力!O250</f>
        <v>0</v>
      </c>
      <c r="N191" s="95">
        <f>データ入力!P250</f>
        <v>0</v>
      </c>
      <c r="O191" s="95">
        <f>データ入力!Q250</f>
        <v>0</v>
      </c>
      <c r="P191" s="95">
        <f>データ入力!R250</f>
        <v>0</v>
      </c>
      <c r="Q191" s="95" t="str">
        <f>データ入力!S250</f>
        <v/>
      </c>
      <c r="R191" s="95">
        <f>データ入力!T250</f>
        <v>0</v>
      </c>
      <c r="S191" s="95">
        <f>データ入力!U250</f>
        <v>0</v>
      </c>
      <c r="T191" s="93" t="str">
        <f>データ入力!V250</f>
        <v/>
      </c>
      <c r="U191" s="93" t="str">
        <f>データ入力!W250</f>
        <v/>
      </c>
      <c r="V191" s="93" t="str">
        <f>データ入力!X250</f>
        <v/>
      </c>
      <c r="W191" s="93" t="str">
        <f>データ入力!Y250</f>
        <v/>
      </c>
      <c r="X191" s="93" t="str">
        <f>データ入力!Z250</f>
        <v/>
      </c>
      <c r="Y191" s="95" t="str">
        <f>データ入力!AA250</f>
        <v/>
      </c>
      <c r="Z191" s="95" t="str">
        <f>データ入力!AB250</f>
        <v/>
      </c>
      <c r="AA191" s="95" t="str">
        <f>データ入力!AC250</f>
        <v/>
      </c>
      <c r="AB191" s="94" t="str">
        <f>データ入力!AL250</f>
        <v/>
      </c>
      <c r="AC191" s="94" t="str">
        <f>データ入力!AM250</f>
        <v/>
      </c>
      <c r="AD191" s="94" t="str">
        <f>データ入力!AN250</f>
        <v/>
      </c>
      <c r="AE191" s="94" t="str">
        <f>データ入力!AO250</f>
        <v/>
      </c>
      <c r="AF191" s="241" t="str">
        <f>データ入力!AP250</f>
        <v/>
      </c>
      <c r="AG191" s="94" t="str">
        <f>データ入力!AQ250</f>
        <v/>
      </c>
      <c r="AH191" s="94" t="str">
        <f>データ入力!AR250</f>
        <v/>
      </c>
      <c r="AI191" s="94" t="str">
        <f>データ入力!AS250</f>
        <v/>
      </c>
      <c r="AJ191" s="94" t="str">
        <f>データ入力!AT250</f>
        <v/>
      </c>
      <c r="AK191" s="94" t="str">
        <f>データ入力!AU250</f>
        <v/>
      </c>
      <c r="AL191" s="94" t="str">
        <f>データ入力!AV250</f>
        <v/>
      </c>
    </row>
    <row r="192" spans="1:38" ht="26.25" customHeight="1">
      <c r="A192" s="90" t="str">
        <f>データ入力!AI251</f>
        <v/>
      </c>
      <c r="B192" s="180" t="str">
        <f>データ入力!AJ251</f>
        <v/>
      </c>
      <c r="C192" s="93" t="str">
        <f>データ入力!AK251</f>
        <v/>
      </c>
      <c r="D192" s="95">
        <f>データ入力!E251</f>
        <v>0</v>
      </c>
      <c r="E192" s="95" t="str">
        <f>データ入力!G251</f>
        <v/>
      </c>
      <c r="F192" s="95">
        <f>データ入力!H251</f>
        <v>0</v>
      </c>
      <c r="G192" s="95">
        <f>データ入力!I251</f>
        <v>0</v>
      </c>
      <c r="H192" s="95">
        <f>データ入力!J251</f>
        <v>0</v>
      </c>
      <c r="I192" s="95">
        <f>データ入力!K251</f>
        <v>0</v>
      </c>
      <c r="J192" s="95">
        <f>データ入力!L251</f>
        <v>0</v>
      </c>
      <c r="K192" s="95">
        <f>データ入力!M251</f>
        <v>0</v>
      </c>
      <c r="L192" s="95">
        <f>データ入力!N251</f>
        <v>0</v>
      </c>
      <c r="M192" s="95">
        <f>データ入力!O251</f>
        <v>0</v>
      </c>
      <c r="N192" s="95">
        <f>データ入力!P251</f>
        <v>0</v>
      </c>
      <c r="O192" s="95">
        <f>データ入力!Q251</f>
        <v>0</v>
      </c>
      <c r="P192" s="95">
        <f>データ入力!R251</f>
        <v>0</v>
      </c>
      <c r="Q192" s="95" t="str">
        <f>データ入力!S251</f>
        <v/>
      </c>
      <c r="R192" s="95">
        <f>データ入力!T251</f>
        <v>0</v>
      </c>
      <c r="S192" s="95">
        <f>データ入力!U251</f>
        <v>0</v>
      </c>
      <c r="T192" s="93" t="str">
        <f>データ入力!V251</f>
        <v/>
      </c>
      <c r="U192" s="93" t="str">
        <f>データ入力!W251</f>
        <v/>
      </c>
      <c r="V192" s="93" t="str">
        <f>データ入力!X251</f>
        <v/>
      </c>
      <c r="W192" s="93" t="str">
        <f>データ入力!Y251</f>
        <v/>
      </c>
      <c r="X192" s="93" t="str">
        <f>データ入力!Z251</f>
        <v/>
      </c>
      <c r="Y192" s="95" t="str">
        <f>データ入力!AA251</f>
        <v/>
      </c>
      <c r="Z192" s="95" t="str">
        <f>データ入力!AB251</f>
        <v/>
      </c>
      <c r="AA192" s="95" t="str">
        <f>データ入力!AC251</f>
        <v/>
      </c>
      <c r="AB192" s="94" t="str">
        <f>データ入力!AL251</f>
        <v/>
      </c>
      <c r="AC192" s="94" t="str">
        <f>データ入力!AM251</f>
        <v/>
      </c>
      <c r="AD192" s="94" t="str">
        <f>データ入力!AN251</f>
        <v/>
      </c>
      <c r="AE192" s="94" t="str">
        <f>データ入力!AO251</f>
        <v/>
      </c>
      <c r="AF192" s="241" t="str">
        <f>データ入力!AP251</f>
        <v/>
      </c>
      <c r="AG192" s="94" t="str">
        <f>データ入力!AQ251</f>
        <v/>
      </c>
      <c r="AH192" s="94" t="str">
        <f>データ入力!AR251</f>
        <v/>
      </c>
      <c r="AI192" s="94" t="str">
        <f>データ入力!AS251</f>
        <v/>
      </c>
      <c r="AJ192" s="94" t="str">
        <f>データ入力!AT251</f>
        <v/>
      </c>
      <c r="AK192" s="94" t="str">
        <f>データ入力!AU251</f>
        <v/>
      </c>
      <c r="AL192" s="94" t="str">
        <f>データ入力!AV251</f>
        <v/>
      </c>
    </row>
    <row r="193" spans="1:38" ht="26.25" customHeight="1">
      <c r="A193" s="90" t="str">
        <f>データ入力!AI252</f>
        <v/>
      </c>
      <c r="B193" s="180" t="str">
        <f>データ入力!AJ252</f>
        <v/>
      </c>
      <c r="C193" s="93" t="str">
        <f>データ入力!AK252</f>
        <v/>
      </c>
      <c r="D193" s="95">
        <f>データ入力!E252</f>
        <v>0</v>
      </c>
      <c r="E193" s="95" t="str">
        <f>データ入力!G252</f>
        <v/>
      </c>
      <c r="F193" s="95">
        <f>データ入力!H252</f>
        <v>0</v>
      </c>
      <c r="G193" s="95">
        <f>データ入力!I252</f>
        <v>0</v>
      </c>
      <c r="H193" s="95">
        <f>データ入力!J252</f>
        <v>0</v>
      </c>
      <c r="I193" s="95">
        <f>データ入力!K252</f>
        <v>0</v>
      </c>
      <c r="J193" s="95">
        <f>データ入力!L252</f>
        <v>0</v>
      </c>
      <c r="K193" s="95">
        <f>データ入力!M252</f>
        <v>0</v>
      </c>
      <c r="L193" s="95">
        <f>データ入力!N252</f>
        <v>0</v>
      </c>
      <c r="M193" s="95">
        <f>データ入力!O252</f>
        <v>0</v>
      </c>
      <c r="N193" s="95">
        <f>データ入力!P252</f>
        <v>0</v>
      </c>
      <c r="O193" s="95">
        <f>データ入力!Q252</f>
        <v>0</v>
      </c>
      <c r="P193" s="95">
        <f>データ入力!R252</f>
        <v>0</v>
      </c>
      <c r="Q193" s="95" t="str">
        <f>データ入力!S252</f>
        <v/>
      </c>
      <c r="R193" s="95">
        <f>データ入力!T252</f>
        <v>0</v>
      </c>
      <c r="S193" s="95">
        <f>データ入力!U252</f>
        <v>0</v>
      </c>
      <c r="T193" s="93" t="str">
        <f>データ入力!V252</f>
        <v/>
      </c>
      <c r="U193" s="93" t="str">
        <f>データ入力!W252</f>
        <v/>
      </c>
      <c r="V193" s="93" t="str">
        <f>データ入力!X252</f>
        <v/>
      </c>
      <c r="W193" s="93" t="str">
        <f>データ入力!Y252</f>
        <v/>
      </c>
      <c r="X193" s="93" t="str">
        <f>データ入力!Z252</f>
        <v/>
      </c>
      <c r="Y193" s="95" t="str">
        <f>データ入力!AA252</f>
        <v/>
      </c>
      <c r="Z193" s="95" t="str">
        <f>データ入力!AB252</f>
        <v/>
      </c>
      <c r="AA193" s="95" t="str">
        <f>データ入力!AC252</f>
        <v/>
      </c>
      <c r="AB193" s="94" t="str">
        <f>データ入力!AL252</f>
        <v/>
      </c>
      <c r="AC193" s="94" t="str">
        <f>データ入力!AM252</f>
        <v/>
      </c>
      <c r="AD193" s="94" t="str">
        <f>データ入力!AN252</f>
        <v/>
      </c>
      <c r="AE193" s="94" t="str">
        <f>データ入力!AO252</f>
        <v/>
      </c>
      <c r="AF193" s="241" t="str">
        <f>データ入力!AP252</f>
        <v/>
      </c>
      <c r="AG193" s="94" t="str">
        <f>データ入力!AQ252</f>
        <v/>
      </c>
      <c r="AH193" s="94" t="str">
        <f>データ入力!AR252</f>
        <v/>
      </c>
      <c r="AI193" s="94" t="str">
        <f>データ入力!AS252</f>
        <v/>
      </c>
      <c r="AJ193" s="94" t="str">
        <f>データ入力!AT252</f>
        <v/>
      </c>
      <c r="AK193" s="94" t="str">
        <f>データ入力!AU252</f>
        <v/>
      </c>
      <c r="AL193" s="94" t="str">
        <f>データ入力!AV252</f>
        <v/>
      </c>
    </row>
    <row r="194" spans="1:38" ht="26.25" customHeight="1">
      <c r="A194" s="90" t="str">
        <f>データ入力!AI253</f>
        <v/>
      </c>
      <c r="B194" s="180" t="str">
        <f>データ入力!AJ253</f>
        <v/>
      </c>
      <c r="C194" s="93" t="str">
        <f>データ入力!AK253</f>
        <v/>
      </c>
      <c r="D194" s="95">
        <f>データ入力!E253</f>
        <v>0</v>
      </c>
      <c r="E194" s="95" t="str">
        <f>データ入力!G253</f>
        <v/>
      </c>
      <c r="F194" s="95">
        <f>データ入力!H253</f>
        <v>0</v>
      </c>
      <c r="G194" s="95">
        <f>データ入力!I253</f>
        <v>0</v>
      </c>
      <c r="H194" s="95">
        <f>データ入力!J253</f>
        <v>0</v>
      </c>
      <c r="I194" s="95">
        <f>データ入力!K253</f>
        <v>0</v>
      </c>
      <c r="J194" s="95">
        <f>データ入力!L253</f>
        <v>0</v>
      </c>
      <c r="K194" s="95">
        <f>データ入力!M253</f>
        <v>0</v>
      </c>
      <c r="L194" s="95">
        <f>データ入力!N253</f>
        <v>0</v>
      </c>
      <c r="M194" s="95">
        <f>データ入力!O253</f>
        <v>0</v>
      </c>
      <c r="N194" s="95">
        <f>データ入力!P253</f>
        <v>0</v>
      </c>
      <c r="O194" s="95">
        <f>データ入力!Q253</f>
        <v>0</v>
      </c>
      <c r="P194" s="95">
        <f>データ入力!R253</f>
        <v>0</v>
      </c>
      <c r="Q194" s="95" t="str">
        <f>データ入力!S253</f>
        <v/>
      </c>
      <c r="R194" s="95">
        <f>データ入力!T253</f>
        <v>0</v>
      </c>
      <c r="S194" s="95">
        <f>データ入力!U253</f>
        <v>0</v>
      </c>
      <c r="T194" s="93" t="str">
        <f>データ入力!V253</f>
        <v/>
      </c>
      <c r="U194" s="93" t="str">
        <f>データ入力!W253</f>
        <v/>
      </c>
      <c r="V194" s="93" t="str">
        <f>データ入力!X253</f>
        <v/>
      </c>
      <c r="W194" s="93" t="str">
        <f>データ入力!Y253</f>
        <v/>
      </c>
      <c r="X194" s="93" t="str">
        <f>データ入力!Z253</f>
        <v/>
      </c>
      <c r="Y194" s="95" t="str">
        <f>データ入力!AA253</f>
        <v/>
      </c>
      <c r="Z194" s="95" t="str">
        <f>データ入力!AB253</f>
        <v/>
      </c>
      <c r="AA194" s="95" t="str">
        <f>データ入力!AC253</f>
        <v/>
      </c>
      <c r="AB194" s="94" t="str">
        <f>データ入力!AL253</f>
        <v/>
      </c>
      <c r="AC194" s="94" t="str">
        <f>データ入力!AM253</f>
        <v/>
      </c>
      <c r="AD194" s="94" t="str">
        <f>データ入力!AN253</f>
        <v/>
      </c>
      <c r="AE194" s="94" t="str">
        <f>データ入力!AO253</f>
        <v/>
      </c>
      <c r="AF194" s="241" t="str">
        <f>データ入力!AP253</f>
        <v/>
      </c>
      <c r="AG194" s="94" t="str">
        <f>データ入力!AQ253</f>
        <v/>
      </c>
      <c r="AH194" s="94" t="str">
        <f>データ入力!AR253</f>
        <v/>
      </c>
      <c r="AI194" s="94" t="str">
        <f>データ入力!AS253</f>
        <v/>
      </c>
      <c r="AJ194" s="94" t="str">
        <f>データ入力!AT253</f>
        <v/>
      </c>
      <c r="AK194" s="94" t="str">
        <f>データ入力!AU253</f>
        <v/>
      </c>
      <c r="AL194" s="94" t="str">
        <f>データ入力!AV253</f>
        <v/>
      </c>
    </row>
    <row r="195" spans="1:38" ht="26.25" customHeight="1">
      <c r="A195" s="90" t="str">
        <f>データ入力!AI254</f>
        <v/>
      </c>
      <c r="B195" s="180" t="str">
        <f>データ入力!AJ254</f>
        <v/>
      </c>
      <c r="C195" s="93" t="str">
        <f>データ入力!AK254</f>
        <v/>
      </c>
      <c r="D195" s="95">
        <f>データ入力!E254</f>
        <v>0</v>
      </c>
      <c r="E195" s="95" t="str">
        <f>データ入力!G254</f>
        <v/>
      </c>
      <c r="F195" s="95">
        <f>データ入力!H254</f>
        <v>0</v>
      </c>
      <c r="G195" s="95">
        <f>データ入力!I254</f>
        <v>0</v>
      </c>
      <c r="H195" s="95">
        <f>データ入力!J254</f>
        <v>0</v>
      </c>
      <c r="I195" s="95">
        <f>データ入力!K254</f>
        <v>0</v>
      </c>
      <c r="J195" s="95">
        <f>データ入力!L254</f>
        <v>0</v>
      </c>
      <c r="K195" s="95">
        <f>データ入力!M254</f>
        <v>0</v>
      </c>
      <c r="L195" s="95">
        <f>データ入力!N254</f>
        <v>0</v>
      </c>
      <c r="M195" s="95">
        <f>データ入力!O254</f>
        <v>0</v>
      </c>
      <c r="N195" s="95">
        <f>データ入力!P254</f>
        <v>0</v>
      </c>
      <c r="O195" s="95">
        <f>データ入力!Q254</f>
        <v>0</v>
      </c>
      <c r="P195" s="95">
        <f>データ入力!R254</f>
        <v>0</v>
      </c>
      <c r="Q195" s="95" t="str">
        <f>データ入力!S254</f>
        <v/>
      </c>
      <c r="R195" s="95">
        <f>データ入力!T254</f>
        <v>0</v>
      </c>
      <c r="S195" s="95">
        <f>データ入力!U254</f>
        <v>0</v>
      </c>
      <c r="T195" s="93" t="str">
        <f>データ入力!V254</f>
        <v/>
      </c>
      <c r="U195" s="93" t="str">
        <f>データ入力!W254</f>
        <v/>
      </c>
      <c r="V195" s="93" t="str">
        <f>データ入力!X254</f>
        <v/>
      </c>
      <c r="W195" s="93" t="str">
        <f>データ入力!Y254</f>
        <v/>
      </c>
      <c r="X195" s="93" t="str">
        <f>データ入力!Z254</f>
        <v/>
      </c>
      <c r="Y195" s="95" t="str">
        <f>データ入力!AA254</f>
        <v/>
      </c>
      <c r="Z195" s="95" t="str">
        <f>データ入力!AB254</f>
        <v/>
      </c>
      <c r="AA195" s="95" t="str">
        <f>データ入力!AC254</f>
        <v/>
      </c>
      <c r="AB195" s="94" t="str">
        <f>データ入力!AL254</f>
        <v/>
      </c>
      <c r="AC195" s="94" t="str">
        <f>データ入力!AM254</f>
        <v/>
      </c>
      <c r="AD195" s="94" t="str">
        <f>データ入力!AN254</f>
        <v/>
      </c>
      <c r="AE195" s="94" t="str">
        <f>データ入力!AO254</f>
        <v/>
      </c>
      <c r="AF195" s="241" t="str">
        <f>データ入力!AP254</f>
        <v/>
      </c>
      <c r="AG195" s="94" t="str">
        <f>データ入力!AQ254</f>
        <v/>
      </c>
      <c r="AH195" s="94" t="str">
        <f>データ入力!AR254</f>
        <v/>
      </c>
      <c r="AI195" s="94" t="str">
        <f>データ入力!AS254</f>
        <v/>
      </c>
      <c r="AJ195" s="94" t="str">
        <f>データ入力!AT254</f>
        <v/>
      </c>
      <c r="AK195" s="94" t="str">
        <f>データ入力!AU254</f>
        <v/>
      </c>
      <c r="AL195" s="94" t="str">
        <f>データ入力!AV254</f>
        <v/>
      </c>
    </row>
    <row r="196" spans="1:38" ht="26.25" customHeight="1">
      <c r="A196" s="90" t="str">
        <f>データ入力!AI255</f>
        <v/>
      </c>
      <c r="B196" s="180" t="str">
        <f>データ入力!AJ255</f>
        <v/>
      </c>
      <c r="C196" s="93" t="str">
        <f>データ入力!AK255</f>
        <v/>
      </c>
      <c r="D196" s="95">
        <f>データ入力!E255</f>
        <v>0</v>
      </c>
      <c r="E196" s="95" t="str">
        <f>データ入力!G255</f>
        <v/>
      </c>
      <c r="F196" s="95">
        <f>データ入力!H255</f>
        <v>0</v>
      </c>
      <c r="G196" s="95">
        <f>データ入力!I255</f>
        <v>0</v>
      </c>
      <c r="H196" s="95">
        <f>データ入力!J255</f>
        <v>0</v>
      </c>
      <c r="I196" s="95">
        <f>データ入力!K255</f>
        <v>0</v>
      </c>
      <c r="J196" s="95">
        <f>データ入力!L255</f>
        <v>0</v>
      </c>
      <c r="K196" s="95">
        <f>データ入力!M255</f>
        <v>0</v>
      </c>
      <c r="L196" s="95">
        <f>データ入力!N255</f>
        <v>0</v>
      </c>
      <c r="M196" s="95">
        <f>データ入力!O255</f>
        <v>0</v>
      </c>
      <c r="N196" s="95">
        <f>データ入力!P255</f>
        <v>0</v>
      </c>
      <c r="O196" s="95">
        <f>データ入力!Q255</f>
        <v>0</v>
      </c>
      <c r="P196" s="95">
        <f>データ入力!R255</f>
        <v>0</v>
      </c>
      <c r="Q196" s="95" t="str">
        <f>データ入力!S255</f>
        <v/>
      </c>
      <c r="R196" s="95">
        <f>データ入力!T255</f>
        <v>0</v>
      </c>
      <c r="S196" s="95">
        <f>データ入力!U255</f>
        <v>0</v>
      </c>
      <c r="T196" s="93" t="str">
        <f>データ入力!V255</f>
        <v/>
      </c>
      <c r="U196" s="93" t="str">
        <f>データ入力!W255</f>
        <v/>
      </c>
      <c r="V196" s="93" t="str">
        <f>データ入力!X255</f>
        <v/>
      </c>
      <c r="W196" s="93" t="str">
        <f>データ入力!Y255</f>
        <v/>
      </c>
      <c r="X196" s="93" t="str">
        <f>データ入力!Z255</f>
        <v/>
      </c>
      <c r="Y196" s="95" t="str">
        <f>データ入力!AA255</f>
        <v/>
      </c>
      <c r="Z196" s="95" t="str">
        <f>データ入力!AB255</f>
        <v/>
      </c>
      <c r="AA196" s="95" t="str">
        <f>データ入力!AC255</f>
        <v/>
      </c>
      <c r="AB196" s="94" t="str">
        <f>データ入力!AL255</f>
        <v/>
      </c>
      <c r="AC196" s="94" t="str">
        <f>データ入力!AM255</f>
        <v/>
      </c>
      <c r="AD196" s="94" t="str">
        <f>データ入力!AN255</f>
        <v/>
      </c>
      <c r="AE196" s="94" t="str">
        <f>データ入力!AO255</f>
        <v/>
      </c>
      <c r="AF196" s="241" t="str">
        <f>データ入力!AP255</f>
        <v/>
      </c>
      <c r="AG196" s="94" t="str">
        <f>データ入力!AQ255</f>
        <v/>
      </c>
      <c r="AH196" s="94" t="str">
        <f>データ入力!AR255</f>
        <v/>
      </c>
      <c r="AI196" s="94" t="str">
        <f>データ入力!AS255</f>
        <v/>
      </c>
      <c r="AJ196" s="94" t="str">
        <f>データ入力!AT255</f>
        <v/>
      </c>
      <c r="AK196" s="94" t="str">
        <f>データ入力!AU255</f>
        <v/>
      </c>
      <c r="AL196" s="94" t="str">
        <f>データ入力!AV255</f>
        <v/>
      </c>
    </row>
    <row r="197" spans="1:38" ht="26.25" customHeight="1">
      <c r="A197" s="90" t="str">
        <f>データ入力!AI256</f>
        <v/>
      </c>
      <c r="B197" s="180" t="str">
        <f>データ入力!AJ256</f>
        <v/>
      </c>
      <c r="C197" s="93" t="str">
        <f>データ入力!AK256</f>
        <v/>
      </c>
      <c r="D197" s="95">
        <f>データ入力!E256</f>
        <v>0</v>
      </c>
      <c r="E197" s="95" t="str">
        <f>データ入力!G256</f>
        <v/>
      </c>
      <c r="F197" s="95">
        <f>データ入力!H256</f>
        <v>0</v>
      </c>
      <c r="G197" s="95">
        <f>データ入力!I256</f>
        <v>0</v>
      </c>
      <c r="H197" s="95">
        <f>データ入力!J256</f>
        <v>0</v>
      </c>
      <c r="I197" s="95">
        <f>データ入力!K256</f>
        <v>0</v>
      </c>
      <c r="J197" s="95">
        <f>データ入力!L256</f>
        <v>0</v>
      </c>
      <c r="K197" s="95">
        <f>データ入力!M256</f>
        <v>0</v>
      </c>
      <c r="L197" s="95">
        <f>データ入力!N256</f>
        <v>0</v>
      </c>
      <c r="M197" s="95">
        <f>データ入力!O256</f>
        <v>0</v>
      </c>
      <c r="N197" s="95">
        <f>データ入力!P256</f>
        <v>0</v>
      </c>
      <c r="O197" s="95">
        <f>データ入力!Q256</f>
        <v>0</v>
      </c>
      <c r="P197" s="95">
        <f>データ入力!R256</f>
        <v>0</v>
      </c>
      <c r="Q197" s="95" t="str">
        <f>データ入力!S256</f>
        <v/>
      </c>
      <c r="R197" s="95">
        <f>データ入力!T256</f>
        <v>0</v>
      </c>
      <c r="S197" s="95">
        <f>データ入力!U256</f>
        <v>0</v>
      </c>
      <c r="T197" s="93" t="str">
        <f>データ入力!V256</f>
        <v/>
      </c>
      <c r="U197" s="93" t="str">
        <f>データ入力!W256</f>
        <v/>
      </c>
      <c r="V197" s="93" t="str">
        <f>データ入力!X256</f>
        <v/>
      </c>
      <c r="W197" s="93" t="str">
        <f>データ入力!Y256</f>
        <v/>
      </c>
      <c r="X197" s="93" t="str">
        <f>データ入力!Z256</f>
        <v/>
      </c>
      <c r="Y197" s="95" t="str">
        <f>データ入力!AA256</f>
        <v/>
      </c>
      <c r="Z197" s="95" t="str">
        <f>データ入力!AB256</f>
        <v/>
      </c>
      <c r="AA197" s="95" t="str">
        <f>データ入力!AC256</f>
        <v/>
      </c>
      <c r="AB197" s="94" t="str">
        <f>データ入力!AL256</f>
        <v/>
      </c>
      <c r="AC197" s="94" t="str">
        <f>データ入力!AM256</f>
        <v/>
      </c>
      <c r="AD197" s="94" t="str">
        <f>データ入力!AN256</f>
        <v/>
      </c>
      <c r="AE197" s="94" t="str">
        <f>データ入力!AO256</f>
        <v/>
      </c>
      <c r="AF197" s="241" t="str">
        <f>データ入力!AP256</f>
        <v/>
      </c>
      <c r="AG197" s="94" t="str">
        <f>データ入力!AQ256</f>
        <v/>
      </c>
      <c r="AH197" s="94" t="str">
        <f>データ入力!AR256</f>
        <v/>
      </c>
      <c r="AI197" s="94" t="str">
        <f>データ入力!AS256</f>
        <v/>
      </c>
      <c r="AJ197" s="94" t="str">
        <f>データ入力!AT256</f>
        <v/>
      </c>
      <c r="AK197" s="94" t="str">
        <f>データ入力!AU256</f>
        <v/>
      </c>
      <c r="AL197" s="94" t="str">
        <f>データ入力!AV256</f>
        <v/>
      </c>
    </row>
    <row r="198" spans="1:38" ht="26.25" customHeight="1">
      <c r="A198" s="90" t="str">
        <f>データ入力!AI257</f>
        <v/>
      </c>
      <c r="B198" s="180" t="str">
        <f>データ入力!AJ257</f>
        <v/>
      </c>
      <c r="C198" s="93" t="str">
        <f>データ入力!AK257</f>
        <v/>
      </c>
      <c r="D198" s="95">
        <f>データ入力!E257</f>
        <v>0</v>
      </c>
      <c r="E198" s="95" t="str">
        <f>データ入力!G257</f>
        <v/>
      </c>
      <c r="F198" s="95">
        <f>データ入力!H257</f>
        <v>0</v>
      </c>
      <c r="G198" s="95">
        <f>データ入力!I257</f>
        <v>0</v>
      </c>
      <c r="H198" s="95">
        <f>データ入力!J257</f>
        <v>0</v>
      </c>
      <c r="I198" s="95">
        <f>データ入力!K257</f>
        <v>0</v>
      </c>
      <c r="J198" s="95">
        <f>データ入力!L257</f>
        <v>0</v>
      </c>
      <c r="K198" s="95">
        <f>データ入力!M257</f>
        <v>0</v>
      </c>
      <c r="L198" s="95">
        <f>データ入力!N257</f>
        <v>0</v>
      </c>
      <c r="M198" s="95">
        <f>データ入力!O257</f>
        <v>0</v>
      </c>
      <c r="N198" s="95">
        <f>データ入力!P257</f>
        <v>0</v>
      </c>
      <c r="O198" s="95">
        <f>データ入力!Q257</f>
        <v>0</v>
      </c>
      <c r="P198" s="95">
        <f>データ入力!R257</f>
        <v>0</v>
      </c>
      <c r="Q198" s="95" t="str">
        <f>データ入力!S257</f>
        <v/>
      </c>
      <c r="R198" s="95">
        <f>データ入力!T257</f>
        <v>0</v>
      </c>
      <c r="S198" s="95">
        <f>データ入力!U257</f>
        <v>0</v>
      </c>
      <c r="T198" s="93" t="str">
        <f>データ入力!V257</f>
        <v/>
      </c>
      <c r="U198" s="93" t="str">
        <f>データ入力!W257</f>
        <v/>
      </c>
      <c r="V198" s="93" t="str">
        <f>データ入力!X257</f>
        <v/>
      </c>
      <c r="W198" s="93" t="str">
        <f>データ入力!Y257</f>
        <v/>
      </c>
      <c r="X198" s="93" t="str">
        <f>データ入力!Z257</f>
        <v/>
      </c>
      <c r="Y198" s="95" t="str">
        <f>データ入力!AA257</f>
        <v/>
      </c>
      <c r="Z198" s="95" t="str">
        <f>データ入力!AB257</f>
        <v/>
      </c>
      <c r="AA198" s="95" t="str">
        <f>データ入力!AC257</f>
        <v/>
      </c>
      <c r="AB198" s="94" t="str">
        <f>データ入力!AL257</f>
        <v/>
      </c>
      <c r="AC198" s="94" t="str">
        <f>データ入力!AM257</f>
        <v/>
      </c>
      <c r="AD198" s="94" t="str">
        <f>データ入力!AN257</f>
        <v/>
      </c>
      <c r="AE198" s="94" t="str">
        <f>データ入力!AO257</f>
        <v/>
      </c>
      <c r="AF198" s="241" t="str">
        <f>データ入力!AP257</f>
        <v/>
      </c>
      <c r="AG198" s="94" t="str">
        <f>データ入力!AQ257</f>
        <v/>
      </c>
      <c r="AH198" s="94" t="str">
        <f>データ入力!AR257</f>
        <v/>
      </c>
      <c r="AI198" s="94" t="str">
        <f>データ入力!AS257</f>
        <v/>
      </c>
      <c r="AJ198" s="94" t="str">
        <f>データ入力!AT257</f>
        <v/>
      </c>
      <c r="AK198" s="94" t="str">
        <f>データ入力!AU257</f>
        <v/>
      </c>
      <c r="AL198" s="94" t="str">
        <f>データ入力!AV257</f>
        <v/>
      </c>
    </row>
    <row r="199" spans="1:38" ht="26.25" customHeight="1">
      <c r="A199" s="90" t="str">
        <f>データ入力!AI258</f>
        <v/>
      </c>
      <c r="B199" s="180" t="str">
        <f>データ入力!AJ258</f>
        <v/>
      </c>
      <c r="C199" s="93" t="str">
        <f>データ入力!AK258</f>
        <v/>
      </c>
      <c r="D199" s="95">
        <f>データ入力!E258</f>
        <v>0</v>
      </c>
      <c r="E199" s="95" t="str">
        <f>データ入力!G258</f>
        <v/>
      </c>
      <c r="F199" s="95">
        <f>データ入力!H258</f>
        <v>0</v>
      </c>
      <c r="G199" s="95">
        <f>データ入力!I258</f>
        <v>0</v>
      </c>
      <c r="H199" s="95">
        <f>データ入力!J258</f>
        <v>0</v>
      </c>
      <c r="I199" s="95">
        <f>データ入力!K258</f>
        <v>0</v>
      </c>
      <c r="J199" s="95">
        <f>データ入力!L258</f>
        <v>0</v>
      </c>
      <c r="K199" s="95">
        <f>データ入力!M258</f>
        <v>0</v>
      </c>
      <c r="L199" s="95">
        <f>データ入力!N258</f>
        <v>0</v>
      </c>
      <c r="M199" s="95">
        <f>データ入力!O258</f>
        <v>0</v>
      </c>
      <c r="N199" s="95">
        <f>データ入力!P258</f>
        <v>0</v>
      </c>
      <c r="O199" s="95">
        <f>データ入力!Q258</f>
        <v>0</v>
      </c>
      <c r="P199" s="95">
        <f>データ入力!R258</f>
        <v>0</v>
      </c>
      <c r="Q199" s="95" t="str">
        <f>データ入力!S258</f>
        <v/>
      </c>
      <c r="R199" s="95">
        <f>データ入力!T258</f>
        <v>0</v>
      </c>
      <c r="S199" s="95">
        <f>データ入力!U258</f>
        <v>0</v>
      </c>
      <c r="T199" s="93" t="str">
        <f>データ入力!V258</f>
        <v/>
      </c>
      <c r="U199" s="93" t="str">
        <f>データ入力!W258</f>
        <v/>
      </c>
      <c r="V199" s="93" t="str">
        <f>データ入力!X258</f>
        <v/>
      </c>
      <c r="W199" s="93" t="str">
        <f>データ入力!Y258</f>
        <v/>
      </c>
      <c r="X199" s="93" t="str">
        <f>データ入力!Z258</f>
        <v/>
      </c>
      <c r="Y199" s="95" t="str">
        <f>データ入力!AA258</f>
        <v/>
      </c>
      <c r="Z199" s="95" t="str">
        <f>データ入力!AB258</f>
        <v/>
      </c>
      <c r="AA199" s="95" t="str">
        <f>データ入力!AC258</f>
        <v/>
      </c>
      <c r="AB199" s="94" t="str">
        <f>データ入力!AL258</f>
        <v/>
      </c>
      <c r="AC199" s="94" t="str">
        <f>データ入力!AM258</f>
        <v/>
      </c>
      <c r="AD199" s="94" t="str">
        <f>データ入力!AN258</f>
        <v/>
      </c>
      <c r="AE199" s="94" t="str">
        <f>データ入力!AO258</f>
        <v/>
      </c>
      <c r="AF199" s="241" t="str">
        <f>データ入力!AP258</f>
        <v/>
      </c>
      <c r="AG199" s="94" t="str">
        <f>データ入力!AQ258</f>
        <v/>
      </c>
      <c r="AH199" s="94" t="str">
        <f>データ入力!AR258</f>
        <v/>
      </c>
      <c r="AI199" s="94" t="str">
        <f>データ入力!AS258</f>
        <v/>
      </c>
      <c r="AJ199" s="94" t="str">
        <f>データ入力!AT258</f>
        <v/>
      </c>
      <c r="AK199" s="94" t="str">
        <f>データ入力!AU258</f>
        <v/>
      </c>
      <c r="AL199" s="94" t="str">
        <f>データ入力!AV258</f>
        <v/>
      </c>
    </row>
    <row r="200" spans="1:38" ht="26.25" customHeight="1">
      <c r="A200" s="90" t="str">
        <f>データ入力!AI259</f>
        <v/>
      </c>
      <c r="B200" s="180" t="str">
        <f>データ入力!AJ259</f>
        <v/>
      </c>
      <c r="C200" s="93" t="str">
        <f>データ入力!AK259</f>
        <v/>
      </c>
      <c r="D200" s="95">
        <f>データ入力!E259</f>
        <v>0</v>
      </c>
      <c r="E200" s="95" t="str">
        <f>データ入力!G259</f>
        <v/>
      </c>
      <c r="F200" s="95">
        <f>データ入力!H259</f>
        <v>0</v>
      </c>
      <c r="G200" s="95">
        <f>データ入力!I259</f>
        <v>0</v>
      </c>
      <c r="H200" s="95">
        <f>データ入力!J259</f>
        <v>0</v>
      </c>
      <c r="I200" s="95">
        <f>データ入力!K259</f>
        <v>0</v>
      </c>
      <c r="J200" s="95">
        <f>データ入力!L259</f>
        <v>0</v>
      </c>
      <c r="K200" s="95">
        <f>データ入力!M259</f>
        <v>0</v>
      </c>
      <c r="L200" s="95">
        <f>データ入力!N259</f>
        <v>0</v>
      </c>
      <c r="M200" s="95">
        <f>データ入力!O259</f>
        <v>0</v>
      </c>
      <c r="N200" s="95">
        <f>データ入力!P259</f>
        <v>0</v>
      </c>
      <c r="O200" s="95">
        <f>データ入力!Q259</f>
        <v>0</v>
      </c>
      <c r="P200" s="95">
        <f>データ入力!R259</f>
        <v>0</v>
      </c>
      <c r="Q200" s="95" t="str">
        <f>データ入力!S259</f>
        <v/>
      </c>
      <c r="R200" s="95">
        <f>データ入力!T259</f>
        <v>0</v>
      </c>
      <c r="S200" s="95">
        <f>データ入力!U259</f>
        <v>0</v>
      </c>
      <c r="T200" s="93" t="str">
        <f>データ入力!V259</f>
        <v/>
      </c>
      <c r="U200" s="93" t="str">
        <f>データ入力!W259</f>
        <v/>
      </c>
      <c r="V200" s="93" t="str">
        <f>データ入力!X259</f>
        <v/>
      </c>
      <c r="W200" s="93" t="str">
        <f>データ入力!Y259</f>
        <v/>
      </c>
      <c r="X200" s="93" t="str">
        <f>データ入力!Z259</f>
        <v/>
      </c>
      <c r="Y200" s="95" t="str">
        <f>データ入力!AA259</f>
        <v/>
      </c>
      <c r="Z200" s="95" t="str">
        <f>データ入力!AB259</f>
        <v/>
      </c>
      <c r="AA200" s="95" t="str">
        <f>データ入力!AC259</f>
        <v/>
      </c>
      <c r="AB200" s="94" t="str">
        <f>データ入力!AL259</f>
        <v/>
      </c>
      <c r="AC200" s="94" t="str">
        <f>データ入力!AM259</f>
        <v/>
      </c>
      <c r="AD200" s="94" t="str">
        <f>データ入力!AN259</f>
        <v/>
      </c>
      <c r="AE200" s="94" t="str">
        <f>データ入力!AO259</f>
        <v/>
      </c>
      <c r="AF200" s="241" t="str">
        <f>データ入力!AP259</f>
        <v/>
      </c>
      <c r="AG200" s="94" t="str">
        <f>データ入力!AQ259</f>
        <v/>
      </c>
      <c r="AH200" s="94" t="str">
        <f>データ入力!AR259</f>
        <v/>
      </c>
      <c r="AI200" s="94" t="str">
        <f>データ入力!AS259</f>
        <v/>
      </c>
      <c r="AJ200" s="94" t="str">
        <f>データ入力!AT259</f>
        <v/>
      </c>
      <c r="AK200" s="94" t="str">
        <f>データ入力!AU259</f>
        <v/>
      </c>
      <c r="AL200" s="94" t="str">
        <f>データ入力!AV259</f>
        <v/>
      </c>
    </row>
    <row r="201" spans="1:38" ht="26.25" customHeight="1">
      <c r="A201" s="90" t="str">
        <f>データ入力!AI260</f>
        <v/>
      </c>
      <c r="B201" s="180" t="str">
        <f>データ入力!AJ260</f>
        <v/>
      </c>
      <c r="C201" s="93" t="str">
        <f>データ入力!AK260</f>
        <v/>
      </c>
      <c r="D201" s="95">
        <f>データ入力!E260</f>
        <v>0</v>
      </c>
      <c r="E201" s="95" t="str">
        <f>データ入力!G260</f>
        <v/>
      </c>
      <c r="F201" s="95">
        <f>データ入力!H260</f>
        <v>0</v>
      </c>
      <c r="G201" s="95">
        <f>データ入力!I260</f>
        <v>0</v>
      </c>
      <c r="H201" s="95">
        <f>データ入力!J260</f>
        <v>0</v>
      </c>
      <c r="I201" s="95">
        <f>データ入力!K260</f>
        <v>0</v>
      </c>
      <c r="J201" s="95">
        <f>データ入力!L260</f>
        <v>0</v>
      </c>
      <c r="K201" s="95">
        <f>データ入力!M260</f>
        <v>0</v>
      </c>
      <c r="L201" s="95">
        <f>データ入力!N260</f>
        <v>0</v>
      </c>
      <c r="M201" s="95">
        <f>データ入力!O260</f>
        <v>0</v>
      </c>
      <c r="N201" s="95">
        <f>データ入力!P260</f>
        <v>0</v>
      </c>
      <c r="O201" s="95">
        <f>データ入力!Q260</f>
        <v>0</v>
      </c>
      <c r="P201" s="95">
        <f>データ入力!R260</f>
        <v>0</v>
      </c>
      <c r="Q201" s="95" t="str">
        <f>データ入力!S260</f>
        <v/>
      </c>
      <c r="R201" s="95">
        <f>データ入力!T260</f>
        <v>0</v>
      </c>
      <c r="S201" s="95">
        <f>データ入力!U260</f>
        <v>0</v>
      </c>
      <c r="T201" s="93" t="str">
        <f>データ入力!V260</f>
        <v/>
      </c>
      <c r="U201" s="93" t="str">
        <f>データ入力!W260</f>
        <v/>
      </c>
      <c r="V201" s="93" t="str">
        <f>データ入力!X260</f>
        <v/>
      </c>
      <c r="W201" s="93" t="str">
        <f>データ入力!Y260</f>
        <v/>
      </c>
      <c r="X201" s="93" t="str">
        <f>データ入力!Z260</f>
        <v/>
      </c>
      <c r="Y201" s="95" t="str">
        <f>データ入力!AA260</f>
        <v/>
      </c>
      <c r="Z201" s="95" t="str">
        <f>データ入力!AB260</f>
        <v/>
      </c>
      <c r="AA201" s="95" t="str">
        <f>データ入力!AC260</f>
        <v/>
      </c>
      <c r="AB201" s="94" t="str">
        <f>データ入力!AL260</f>
        <v/>
      </c>
      <c r="AC201" s="94" t="str">
        <f>データ入力!AM260</f>
        <v/>
      </c>
      <c r="AD201" s="94" t="str">
        <f>データ入力!AN260</f>
        <v/>
      </c>
      <c r="AE201" s="94" t="str">
        <f>データ入力!AO260</f>
        <v/>
      </c>
      <c r="AF201" s="241" t="str">
        <f>データ入力!AP260</f>
        <v/>
      </c>
      <c r="AG201" s="94" t="str">
        <f>データ入力!AQ260</f>
        <v/>
      </c>
      <c r="AH201" s="94" t="str">
        <f>データ入力!AR260</f>
        <v/>
      </c>
      <c r="AI201" s="94" t="str">
        <f>データ入力!AS260</f>
        <v/>
      </c>
      <c r="AJ201" s="94" t="str">
        <f>データ入力!AT260</f>
        <v/>
      </c>
      <c r="AK201" s="94" t="str">
        <f>データ入力!AU260</f>
        <v/>
      </c>
      <c r="AL201" s="94" t="str">
        <f>データ入力!AV260</f>
        <v/>
      </c>
    </row>
    <row r="202" spans="1:38" ht="26.25" customHeight="1">
      <c r="A202" s="90" t="str">
        <f>データ入力!AI261</f>
        <v/>
      </c>
      <c r="B202" s="180" t="str">
        <f>データ入力!AJ261</f>
        <v/>
      </c>
      <c r="C202" s="93" t="str">
        <f>データ入力!AK261</f>
        <v/>
      </c>
      <c r="D202" s="95">
        <f>データ入力!E261</f>
        <v>0</v>
      </c>
      <c r="E202" s="95" t="str">
        <f>データ入力!G261</f>
        <v/>
      </c>
      <c r="F202" s="95">
        <f>データ入力!H261</f>
        <v>0</v>
      </c>
      <c r="G202" s="95">
        <f>データ入力!I261</f>
        <v>0</v>
      </c>
      <c r="H202" s="95">
        <f>データ入力!J261</f>
        <v>0</v>
      </c>
      <c r="I202" s="95">
        <f>データ入力!K261</f>
        <v>0</v>
      </c>
      <c r="J202" s="95">
        <f>データ入力!L261</f>
        <v>0</v>
      </c>
      <c r="K202" s="95">
        <f>データ入力!M261</f>
        <v>0</v>
      </c>
      <c r="L202" s="95">
        <f>データ入力!N261</f>
        <v>0</v>
      </c>
      <c r="M202" s="95">
        <f>データ入力!O261</f>
        <v>0</v>
      </c>
      <c r="N202" s="95">
        <f>データ入力!P261</f>
        <v>0</v>
      </c>
      <c r="O202" s="95">
        <f>データ入力!Q261</f>
        <v>0</v>
      </c>
      <c r="P202" s="95">
        <f>データ入力!R261</f>
        <v>0</v>
      </c>
      <c r="Q202" s="95" t="str">
        <f>データ入力!S261</f>
        <v/>
      </c>
      <c r="R202" s="95">
        <f>データ入力!T261</f>
        <v>0</v>
      </c>
      <c r="S202" s="95">
        <f>データ入力!U261</f>
        <v>0</v>
      </c>
      <c r="T202" s="93" t="str">
        <f>データ入力!V261</f>
        <v/>
      </c>
      <c r="U202" s="93" t="str">
        <f>データ入力!W261</f>
        <v/>
      </c>
      <c r="V202" s="93" t="str">
        <f>データ入力!X261</f>
        <v/>
      </c>
      <c r="W202" s="93" t="str">
        <f>データ入力!Y261</f>
        <v/>
      </c>
      <c r="X202" s="93" t="str">
        <f>データ入力!Z261</f>
        <v/>
      </c>
      <c r="Y202" s="95" t="str">
        <f>データ入力!AA261</f>
        <v/>
      </c>
      <c r="Z202" s="95" t="str">
        <f>データ入力!AB261</f>
        <v/>
      </c>
      <c r="AA202" s="95" t="str">
        <f>データ入力!AC261</f>
        <v/>
      </c>
      <c r="AB202" s="94" t="str">
        <f>データ入力!AL261</f>
        <v/>
      </c>
      <c r="AC202" s="94" t="str">
        <f>データ入力!AM261</f>
        <v/>
      </c>
      <c r="AD202" s="94" t="str">
        <f>データ入力!AN261</f>
        <v/>
      </c>
      <c r="AE202" s="94" t="str">
        <f>データ入力!AO261</f>
        <v/>
      </c>
      <c r="AF202" s="241" t="str">
        <f>データ入力!AP261</f>
        <v/>
      </c>
      <c r="AG202" s="94" t="str">
        <f>データ入力!AQ261</f>
        <v/>
      </c>
      <c r="AH202" s="94" t="str">
        <f>データ入力!AR261</f>
        <v/>
      </c>
      <c r="AI202" s="94" t="str">
        <f>データ入力!AS261</f>
        <v/>
      </c>
      <c r="AJ202" s="94" t="str">
        <f>データ入力!AT261</f>
        <v/>
      </c>
      <c r="AK202" s="94" t="str">
        <f>データ入力!AU261</f>
        <v/>
      </c>
      <c r="AL202" s="94" t="str">
        <f>データ入力!AV261</f>
        <v/>
      </c>
    </row>
    <row r="203" spans="1:38" ht="26.25" customHeight="1">
      <c r="A203" s="90" t="str">
        <f>データ入力!AI262</f>
        <v/>
      </c>
      <c r="B203" s="180" t="str">
        <f>データ入力!AJ262</f>
        <v/>
      </c>
      <c r="C203" s="93" t="str">
        <f>データ入力!AK262</f>
        <v/>
      </c>
      <c r="D203" s="95">
        <f>データ入力!E262</f>
        <v>0</v>
      </c>
      <c r="E203" s="95" t="str">
        <f>データ入力!G262</f>
        <v/>
      </c>
      <c r="F203" s="95">
        <f>データ入力!H262</f>
        <v>0</v>
      </c>
      <c r="G203" s="95">
        <f>データ入力!I262</f>
        <v>0</v>
      </c>
      <c r="H203" s="95">
        <f>データ入力!J262</f>
        <v>0</v>
      </c>
      <c r="I203" s="95">
        <f>データ入力!K262</f>
        <v>0</v>
      </c>
      <c r="J203" s="95">
        <f>データ入力!L262</f>
        <v>0</v>
      </c>
      <c r="K203" s="95">
        <f>データ入力!M262</f>
        <v>0</v>
      </c>
      <c r="L203" s="95">
        <f>データ入力!N262</f>
        <v>0</v>
      </c>
      <c r="M203" s="95">
        <f>データ入力!O262</f>
        <v>0</v>
      </c>
      <c r="N203" s="95">
        <f>データ入力!P262</f>
        <v>0</v>
      </c>
      <c r="O203" s="95">
        <f>データ入力!Q262</f>
        <v>0</v>
      </c>
      <c r="P203" s="95">
        <f>データ入力!R262</f>
        <v>0</v>
      </c>
      <c r="Q203" s="95" t="str">
        <f>データ入力!S262</f>
        <v/>
      </c>
      <c r="R203" s="95">
        <f>データ入力!T262</f>
        <v>0</v>
      </c>
      <c r="S203" s="95">
        <f>データ入力!U262</f>
        <v>0</v>
      </c>
      <c r="T203" s="93" t="str">
        <f>データ入力!V262</f>
        <v/>
      </c>
      <c r="U203" s="93" t="str">
        <f>データ入力!W262</f>
        <v/>
      </c>
      <c r="V203" s="93" t="str">
        <f>データ入力!X262</f>
        <v/>
      </c>
      <c r="W203" s="93" t="str">
        <f>データ入力!Y262</f>
        <v/>
      </c>
      <c r="X203" s="93" t="str">
        <f>データ入力!Z262</f>
        <v/>
      </c>
      <c r="Y203" s="95" t="str">
        <f>データ入力!AA262</f>
        <v/>
      </c>
      <c r="Z203" s="95" t="str">
        <f>データ入力!AB262</f>
        <v/>
      </c>
      <c r="AA203" s="95" t="str">
        <f>データ入力!AC262</f>
        <v/>
      </c>
      <c r="AB203" s="94" t="str">
        <f>データ入力!AL262</f>
        <v/>
      </c>
      <c r="AC203" s="94" t="str">
        <f>データ入力!AM262</f>
        <v/>
      </c>
      <c r="AD203" s="94" t="str">
        <f>データ入力!AN262</f>
        <v/>
      </c>
      <c r="AE203" s="94" t="str">
        <f>データ入力!AO262</f>
        <v/>
      </c>
      <c r="AF203" s="241" t="str">
        <f>データ入力!AP262</f>
        <v/>
      </c>
      <c r="AG203" s="94" t="str">
        <f>データ入力!AQ262</f>
        <v/>
      </c>
      <c r="AH203" s="94" t="str">
        <f>データ入力!AR262</f>
        <v/>
      </c>
      <c r="AI203" s="94" t="str">
        <f>データ入力!AS262</f>
        <v/>
      </c>
      <c r="AJ203" s="94" t="str">
        <f>データ入力!AT262</f>
        <v/>
      </c>
      <c r="AK203" s="94" t="str">
        <f>データ入力!AU262</f>
        <v/>
      </c>
      <c r="AL203" s="94" t="str">
        <f>データ入力!AV262</f>
        <v/>
      </c>
    </row>
    <row r="204" spans="1:38" ht="26.25" customHeight="1">
      <c r="A204" s="90" t="str">
        <f>データ入力!AI263</f>
        <v/>
      </c>
      <c r="B204" s="180" t="str">
        <f>データ入力!AJ263</f>
        <v/>
      </c>
      <c r="C204" s="93" t="str">
        <f>データ入力!AK263</f>
        <v/>
      </c>
      <c r="D204" s="95">
        <f>データ入力!E263</f>
        <v>0</v>
      </c>
      <c r="E204" s="95" t="str">
        <f>データ入力!G263</f>
        <v/>
      </c>
      <c r="F204" s="95">
        <f>データ入力!H263</f>
        <v>0</v>
      </c>
      <c r="G204" s="95">
        <f>データ入力!I263</f>
        <v>0</v>
      </c>
      <c r="H204" s="95">
        <f>データ入力!J263</f>
        <v>0</v>
      </c>
      <c r="I204" s="95">
        <f>データ入力!K263</f>
        <v>0</v>
      </c>
      <c r="J204" s="95">
        <f>データ入力!L263</f>
        <v>0</v>
      </c>
      <c r="K204" s="95">
        <f>データ入力!M263</f>
        <v>0</v>
      </c>
      <c r="L204" s="95">
        <f>データ入力!N263</f>
        <v>0</v>
      </c>
      <c r="M204" s="95">
        <f>データ入力!O263</f>
        <v>0</v>
      </c>
      <c r="N204" s="95">
        <f>データ入力!P263</f>
        <v>0</v>
      </c>
      <c r="O204" s="95">
        <f>データ入力!Q263</f>
        <v>0</v>
      </c>
      <c r="P204" s="95">
        <f>データ入力!R263</f>
        <v>0</v>
      </c>
      <c r="Q204" s="95" t="str">
        <f>データ入力!S263</f>
        <v/>
      </c>
      <c r="R204" s="95">
        <f>データ入力!T263</f>
        <v>0</v>
      </c>
      <c r="S204" s="95">
        <f>データ入力!U263</f>
        <v>0</v>
      </c>
      <c r="T204" s="93" t="str">
        <f>データ入力!V263</f>
        <v/>
      </c>
      <c r="U204" s="93" t="str">
        <f>データ入力!W263</f>
        <v/>
      </c>
      <c r="V204" s="93" t="str">
        <f>データ入力!X263</f>
        <v/>
      </c>
      <c r="W204" s="93" t="str">
        <f>データ入力!Y263</f>
        <v/>
      </c>
      <c r="X204" s="93" t="str">
        <f>データ入力!Z263</f>
        <v/>
      </c>
      <c r="Y204" s="95" t="str">
        <f>データ入力!AA263</f>
        <v/>
      </c>
      <c r="Z204" s="95" t="str">
        <f>データ入力!AB263</f>
        <v/>
      </c>
      <c r="AA204" s="95" t="str">
        <f>データ入力!AC263</f>
        <v/>
      </c>
      <c r="AB204" s="94" t="str">
        <f>データ入力!AL263</f>
        <v/>
      </c>
      <c r="AC204" s="94" t="str">
        <f>データ入力!AM263</f>
        <v/>
      </c>
      <c r="AD204" s="94" t="str">
        <f>データ入力!AN263</f>
        <v/>
      </c>
      <c r="AE204" s="94" t="str">
        <f>データ入力!AO263</f>
        <v/>
      </c>
      <c r="AF204" s="241" t="str">
        <f>データ入力!AP263</f>
        <v/>
      </c>
      <c r="AG204" s="94" t="str">
        <f>データ入力!AQ263</f>
        <v/>
      </c>
      <c r="AH204" s="94" t="str">
        <f>データ入力!AR263</f>
        <v/>
      </c>
      <c r="AI204" s="94" t="str">
        <f>データ入力!AS263</f>
        <v/>
      </c>
      <c r="AJ204" s="94" t="str">
        <f>データ入力!AT263</f>
        <v/>
      </c>
      <c r="AK204" s="94" t="str">
        <f>データ入力!AU263</f>
        <v/>
      </c>
      <c r="AL204" s="94" t="str">
        <f>データ入力!AV263</f>
        <v/>
      </c>
    </row>
    <row r="205" spans="1:38" ht="26.25" customHeight="1">
      <c r="A205" s="90" t="str">
        <f>データ入力!AI264</f>
        <v/>
      </c>
      <c r="B205" s="180" t="str">
        <f>データ入力!AJ264</f>
        <v/>
      </c>
      <c r="C205" s="93" t="str">
        <f>データ入力!AK264</f>
        <v/>
      </c>
      <c r="D205" s="95">
        <f>データ入力!E264</f>
        <v>0</v>
      </c>
      <c r="E205" s="95" t="str">
        <f>データ入力!G264</f>
        <v/>
      </c>
      <c r="F205" s="95">
        <f>データ入力!H264</f>
        <v>0</v>
      </c>
      <c r="G205" s="95">
        <f>データ入力!I264</f>
        <v>0</v>
      </c>
      <c r="H205" s="95">
        <f>データ入力!J264</f>
        <v>0</v>
      </c>
      <c r="I205" s="95">
        <f>データ入力!K264</f>
        <v>0</v>
      </c>
      <c r="J205" s="95">
        <f>データ入力!L264</f>
        <v>0</v>
      </c>
      <c r="K205" s="95">
        <f>データ入力!M264</f>
        <v>0</v>
      </c>
      <c r="L205" s="95">
        <f>データ入力!N264</f>
        <v>0</v>
      </c>
      <c r="M205" s="95">
        <f>データ入力!O264</f>
        <v>0</v>
      </c>
      <c r="N205" s="95">
        <f>データ入力!P264</f>
        <v>0</v>
      </c>
      <c r="O205" s="95">
        <f>データ入力!Q264</f>
        <v>0</v>
      </c>
      <c r="P205" s="95">
        <f>データ入力!R264</f>
        <v>0</v>
      </c>
      <c r="Q205" s="95" t="str">
        <f>データ入力!S264</f>
        <v/>
      </c>
      <c r="R205" s="95">
        <f>データ入力!T264</f>
        <v>0</v>
      </c>
      <c r="S205" s="95">
        <f>データ入力!U264</f>
        <v>0</v>
      </c>
      <c r="T205" s="93" t="str">
        <f>データ入力!V264</f>
        <v/>
      </c>
      <c r="U205" s="93" t="str">
        <f>データ入力!W264</f>
        <v/>
      </c>
      <c r="V205" s="93" t="str">
        <f>データ入力!X264</f>
        <v/>
      </c>
      <c r="W205" s="93" t="str">
        <f>データ入力!Y264</f>
        <v/>
      </c>
      <c r="X205" s="93" t="str">
        <f>データ入力!Z264</f>
        <v/>
      </c>
      <c r="Y205" s="95" t="str">
        <f>データ入力!AA264</f>
        <v/>
      </c>
      <c r="Z205" s="95" t="str">
        <f>データ入力!AB264</f>
        <v/>
      </c>
      <c r="AA205" s="95" t="str">
        <f>データ入力!AC264</f>
        <v/>
      </c>
      <c r="AB205" s="94" t="str">
        <f>データ入力!AL264</f>
        <v/>
      </c>
      <c r="AC205" s="94" t="str">
        <f>データ入力!AM264</f>
        <v/>
      </c>
      <c r="AD205" s="94" t="str">
        <f>データ入力!AN264</f>
        <v/>
      </c>
      <c r="AE205" s="94" t="str">
        <f>データ入力!AO264</f>
        <v/>
      </c>
      <c r="AF205" s="241" t="str">
        <f>データ入力!AP264</f>
        <v/>
      </c>
      <c r="AG205" s="94" t="str">
        <f>データ入力!AQ264</f>
        <v/>
      </c>
      <c r="AH205" s="94" t="str">
        <f>データ入力!AR264</f>
        <v/>
      </c>
      <c r="AI205" s="94" t="str">
        <f>データ入力!AS264</f>
        <v/>
      </c>
      <c r="AJ205" s="94" t="str">
        <f>データ入力!AT264</f>
        <v/>
      </c>
      <c r="AK205" s="94" t="str">
        <f>データ入力!AU264</f>
        <v/>
      </c>
      <c r="AL205" s="94" t="str">
        <f>データ入力!AV264</f>
        <v/>
      </c>
    </row>
    <row r="206" spans="1:38" ht="26.25" customHeight="1">
      <c r="A206" s="90" t="str">
        <f>データ入力!AI265</f>
        <v/>
      </c>
      <c r="B206" s="180" t="str">
        <f>データ入力!AJ265</f>
        <v/>
      </c>
      <c r="C206" s="93" t="str">
        <f>データ入力!AK265</f>
        <v/>
      </c>
      <c r="D206" s="95">
        <f>データ入力!E265</f>
        <v>0</v>
      </c>
      <c r="E206" s="95" t="str">
        <f>データ入力!G265</f>
        <v/>
      </c>
      <c r="F206" s="95">
        <f>データ入力!H265</f>
        <v>0</v>
      </c>
      <c r="G206" s="95">
        <f>データ入力!I265</f>
        <v>0</v>
      </c>
      <c r="H206" s="95">
        <f>データ入力!J265</f>
        <v>0</v>
      </c>
      <c r="I206" s="95">
        <f>データ入力!K265</f>
        <v>0</v>
      </c>
      <c r="J206" s="95">
        <f>データ入力!L265</f>
        <v>0</v>
      </c>
      <c r="K206" s="95">
        <f>データ入力!M265</f>
        <v>0</v>
      </c>
      <c r="L206" s="95">
        <f>データ入力!N265</f>
        <v>0</v>
      </c>
      <c r="M206" s="95">
        <f>データ入力!O265</f>
        <v>0</v>
      </c>
      <c r="N206" s="95">
        <f>データ入力!P265</f>
        <v>0</v>
      </c>
      <c r="O206" s="95">
        <f>データ入力!Q265</f>
        <v>0</v>
      </c>
      <c r="P206" s="95">
        <f>データ入力!R265</f>
        <v>0</v>
      </c>
      <c r="Q206" s="95" t="str">
        <f>データ入力!S265</f>
        <v/>
      </c>
      <c r="R206" s="95">
        <f>データ入力!T265</f>
        <v>0</v>
      </c>
      <c r="S206" s="95">
        <f>データ入力!U265</f>
        <v>0</v>
      </c>
      <c r="T206" s="93" t="str">
        <f>データ入力!V265</f>
        <v/>
      </c>
      <c r="U206" s="93" t="str">
        <f>データ入力!W265</f>
        <v/>
      </c>
      <c r="V206" s="93" t="str">
        <f>データ入力!X265</f>
        <v/>
      </c>
      <c r="W206" s="93" t="str">
        <f>データ入力!Y265</f>
        <v/>
      </c>
      <c r="X206" s="93" t="str">
        <f>データ入力!Z265</f>
        <v/>
      </c>
      <c r="Y206" s="95" t="str">
        <f>データ入力!AA265</f>
        <v/>
      </c>
      <c r="Z206" s="95" t="str">
        <f>データ入力!AB265</f>
        <v/>
      </c>
      <c r="AA206" s="95" t="str">
        <f>データ入力!AC265</f>
        <v/>
      </c>
      <c r="AB206" s="94" t="str">
        <f>データ入力!AL265</f>
        <v/>
      </c>
      <c r="AC206" s="94" t="str">
        <f>データ入力!AM265</f>
        <v/>
      </c>
      <c r="AD206" s="94" t="str">
        <f>データ入力!AN265</f>
        <v/>
      </c>
      <c r="AE206" s="94" t="str">
        <f>データ入力!AO265</f>
        <v/>
      </c>
      <c r="AF206" s="241" t="str">
        <f>データ入力!AP265</f>
        <v/>
      </c>
      <c r="AG206" s="94" t="str">
        <f>データ入力!AQ265</f>
        <v/>
      </c>
      <c r="AH206" s="94" t="str">
        <f>データ入力!AR265</f>
        <v/>
      </c>
      <c r="AI206" s="94" t="str">
        <f>データ入力!AS265</f>
        <v/>
      </c>
      <c r="AJ206" s="94" t="str">
        <f>データ入力!AT265</f>
        <v/>
      </c>
      <c r="AK206" s="94" t="str">
        <f>データ入力!AU265</f>
        <v/>
      </c>
      <c r="AL206" s="94" t="str">
        <f>データ入力!AV265</f>
        <v/>
      </c>
    </row>
    <row r="207" spans="1:38" ht="26.25" customHeight="1">
      <c r="A207" s="90" t="str">
        <f>データ入力!AI266</f>
        <v/>
      </c>
      <c r="B207" s="180" t="str">
        <f>データ入力!AJ266</f>
        <v/>
      </c>
      <c r="C207" s="93" t="str">
        <f>データ入力!AK266</f>
        <v/>
      </c>
      <c r="D207" s="95">
        <f>データ入力!E266</f>
        <v>0</v>
      </c>
      <c r="E207" s="95" t="str">
        <f>データ入力!G266</f>
        <v/>
      </c>
      <c r="F207" s="95">
        <f>データ入力!H266</f>
        <v>0</v>
      </c>
      <c r="G207" s="95">
        <f>データ入力!I266</f>
        <v>0</v>
      </c>
      <c r="H207" s="95">
        <f>データ入力!J266</f>
        <v>0</v>
      </c>
      <c r="I207" s="95">
        <f>データ入力!K266</f>
        <v>0</v>
      </c>
      <c r="J207" s="95">
        <f>データ入力!L266</f>
        <v>0</v>
      </c>
      <c r="K207" s="95">
        <f>データ入力!M266</f>
        <v>0</v>
      </c>
      <c r="L207" s="95">
        <f>データ入力!N266</f>
        <v>0</v>
      </c>
      <c r="M207" s="95">
        <f>データ入力!O266</f>
        <v>0</v>
      </c>
      <c r="N207" s="95">
        <f>データ入力!P266</f>
        <v>0</v>
      </c>
      <c r="O207" s="95">
        <f>データ入力!Q266</f>
        <v>0</v>
      </c>
      <c r="P207" s="95">
        <f>データ入力!R266</f>
        <v>0</v>
      </c>
      <c r="Q207" s="95" t="str">
        <f>データ入力!S266</f>
        <v/>
      </c>
      <c r="R207" s="95">
        <f>データ入力!T266</f>
        <v>0</v>
      </c>
      <c r="S207" s="95">
        <f>データ入力!U266</f>
        <v>0</v>
      </c>
      <c r="T207" s="93" t="str">
        <f>データ入力!V266</f>
        <v/>
      </c>
      <c r="U207" s="93" t="str">
        <f>データ入力!W266</f>
        <v/>
      </c>
      <c r="V207" s="93" t="str">
        <f>データ入力!X266</f>
        <v/>
      </c>
      <c r="W207" s="93" t="str">
        <f>データ入力!Y266</f>
        <v/>
      </c>
      <c r="X207" s="93" t="str">
        <f>データ入力!Z266</f>
        <v/>
      </c>
      <c r="Y207" s="95" t="str">
        <f>データ入力!AA266</f>
        <v/>
      </c>
      <c r="Z207" s="95" t="str">
        <f>データ入力!AB266</f>
        <v/>
      </c>
      <c r="AA207" s="95" t="str">
        <f>データ入力!AC266</f>
        <v/>
      </c>
      <c r="AB207" s="94" t="str">
        <f>データ入力!AL266</f>
        <v/>
      </c>
      <c r="AC207" s="94" t="str">
        <f>データ入力!AM266</f>
        <v/>
      </c>
      <c r="AD207" s="94" t="str">
        <f>データ入力!AN266</f>
        <v/>
      </c>
      <c r="AE207" s="94" t="str">
        <f>データ入力!AO266</f>
        <v/>
      </c>
      <c r="AF207" s="241" t="str">
        <f>データ入力!AP266</f>
        <v/>
      </c>
      <c r="AG207" s="94" t="str">
        <f>データ入力!AQ266</f>
        <v/>
      </c>
      <c r="AH207" s="94" t="str">
        <f>データ入力!AR266</f>
        <v/>
      </c>
      <c r="AI207" s="94" t="str">
        <f>データ入力!AS266</f>
        <v/>
      </c>
      <c r="AJ207" s="94" t="str">
        <f>データ入力!AT266</f>
        <v/>
      </c>
      <c r="AK207" s="94" t="str">
        <f>データ入力!AU266</f>
        <v/>
      </c>
      <c r="AL207" s="94" t="str">
        <f>データ入力!AV266</f>
        <v/>
      </c>
    </row>
    <row r="208" spans="1:38" ht="26.25" customHeight="1">
      <c r="A208" s="90" t="str">
        <f>データ入力!AI267</f>
        <v/>
      </c>
      <c r="B208" s="180" t="str">
        <f>データ入力!AJ267</f>
        <v/>
      </c>
      <c r="C208" s="93" t="str">
        <f>データ入力!AK267</f>
        <v/>
      </c>
      <c r="D208" s="95">
        <f>データ入力!E267</f>
        <v>0</v>
      </c>
      <c r="E208" s="95" t="str">
        <f>データ入力!G267</f>
        <v/>
      </c>
      <c r="F208" s="95">
        <f>データ入力!H267</f>
        <v>0</v>
      </c>
      <c r="G208" s="95">
        <f>データ入力!I267</f>
        <v>0</v>
      </c>
      <c r="H208" s="95">
        <f>データ入力!J267</f>
        <v>0</v>
      </c>
      <c r="I208" s="95">
        <f>データ入力!K267</f>
        <v>0</v>
      </c>
      <c r="J208" s="95">
        <f>データ入力!L267</f>
        <v>0</v>
      </c>
      <c r="K208" s="95">
        <f>データ入力!M267</f>
        <v>0</v>
      </c>
      <c r="L208" s="95">
        <f>データ入力!N267</f>
        <v>0</v>
      </c>
      <c r="M208" s="95">
        <f>データ入力!O267</f>
        <v>0</v>
      </c>
      <c r="N208" s="95">
        <f>データ入力!P267</f>
        <v>0</v>
      </c>
      <c r="O208" s="95">
        <f>データ入力!Q267</f>
        <v>0</v>
      </c>
      <c r="P208" s="95">
        <f>データ入力!R267</f>
        <v>0</v>
      </c>
      <c r="Q208" s="95" t="str">
        <f>データ入力!S267</f>
        <v/>
      </c>
      <c r="R208" s="95">
        <f>データ入力!T267</f>
        <v>0</v>
      </c>
      <c r="S208" s="95">
        <f>データ入力!U267</f>
        <v>0</v>
      </c>
      <c r="T208" s="93" t="str">
        <f>データ入力!V267</f>
        <v/>
      </c>
      <c r="U208" s="93" t="str">
        <f>データ入力!W267</f>
        <v/>
      </c>
      <c r="V208" s="93" t="str">
        <f>データ入力!X267</f>
        <v/>
      </c>
      <c r="W208" s="93" t="str">
        <f>データ入力!Y267</f>
        <v/>
      </c>
      <c r="X208" s="93" t="str">
        <f>データ入力!Z267</f>
        <v/>
      </c>
      <c r="Y208" s="95" t="str">
        <f>データ入力!AA267</f>
        <v/>
      </c>
      <c r="Z208" s="95" t="str">
        <f>データ入力!AB267</f>
        <v/>
      </c>
      <c r="AA208" s="95" t="str">
        <f>データ入力!AC267</f>
        <v/>
      </c>
      <c r="AB208" s="94" t="str">
        <f>データ入力!AL267</f>
        <v/>
      </c>
      <c r="AC208" s="94" t="str">
        <f>データ入力!AM267</f>
        <v/>
      </c>
      <c r="AD208" s="94" t="str">
        <f>データ入力!AN267</f>
        <v/>
      </c>
      <c r="AE208" s="94" t="str">
        <f>データ入力!AO267</f>
        <v/>
      </c>
      <c r="AF208" s="241" t="str">
        <f>データ入力!AP267</f>
        <v/>
      </c>
      <c r="AG208" s="94" t="str">
        <f>データ入力!AQ267</f>
        <v/>
      </c>
      <c r="AH208" s="94" t="str">
        <f>データ入力!AR267</f>
        <v/>
      </c>
      <c r="AI208" s="94" t="str">
        <f>データ入力!AS267</f>
        <v/>
      </c>
      <c r="AJ208" s="94" t="str">
        <f>データ入力!AT267</f>
        <v/>
      </c>
      <c r="AK208" s="94" t="str">
        <f>データ入力!AU267</f>
        <v/>
      </c>
      <c r="AL208" s="94" t="str">
        <f>データ入力!AV267</f>
        <v/>
      </c>
    </row>
    <row r="209" spans="1:38" ht="26.25" customHeight="1">
      <c r="A209" s="90" t="str">
        <f>データ入力!AI268</f>
        <v/>
      </c>
      <c r="B209" s="180" t="str">
        <f>データ入力!AJ268</f>
        <v/>
      </c>
      <c r="C209" s="93" t="str">
        <f>データ入力!AK268</f>
        <v/>
      </c>
      <c r="D209" s="95">
        <f>データ入力!E268</f>
        <v>0</v>
      </c>
      <c r="E209" s="95" t="str">
        <f>データ入力!G268</f>
        <v/>
      </c>
      <c r="F209" s="95">
        <f>データ入力!H268</f>
        <v>0</v>
      </c>
      <c r="G209" s="95">
        <f>データ入力!I268</f>
        <v>0</v>
      </c>
      <c r="H209" s="95">
        <f>データ入力!J268</f>
        <v>0</v>
      </c>
      <c r="I209" s="95">
        <f>データ入力!K268</f>
        <v>0</v>
      </c>
      <c r="J209" s="95">
        <f>データ入力!L268</f>
        <v>0</v>
      </c>
      <c r="K209" s="95">
        <f>データ入力!M268</f>
        <v>0</v>
      </c>
      <c r="L209" s="95">
        <f>データ入力!N268</f>
        <v>0</v>
      </c>
      <c r="M209" s="95">
        <f>データ入力!O268</f>
        <v>0</v>
      </c>
      <c r="N209" s="95">
        <f>データ入力!P268</f>
        <v>0</v>
      </c>
      <c r="O209" s="95">
        <f>データ入力!Q268</f>
        <v>0</v>
      </c>
      <c r="P209" s="95">
        <f>データ入力!R268</f>
        <v>0</v>
      </c>
      <c r="Q209" s="95" t="str">
        <f>データ入力!S268</f>
        <v/>
      </c>
      <c r="R209" s="95">
        <f>データ入力!T268</f>
        <v>0</v>
      </c>
      <c r="S209" s="95">
        <f>データ入力!U268</f>
        <v>0</v>
      </c>
      <c r="T209" s="93" t="str">
        <f>データ入力!V268</f>
        <v/>
      </c>
      <c r="U209" s="93" t="str">
        <f>データ入力!W268</f>
        <v/>
      </c>
      <c r="V209" s="93" t="str">
        <f>データ入力!X268</f>
        <v/>
      </c>
      <c r="W209" s="93" t="str">
        <f>データ入力!Y268</f>
        <v/>
      </c>
      <c r="X209" s="93" t="str">
        <f>データ入力!Z268</f>
        <v/>
      </c>
      <c r="Y209" s="95" t="str">
        <f>データ入力!AA268</f>
        <v/>
      </c>
      <c r="Z209" s="95" t="str">
        <f>データ入力!AB268</f>
        <v/>
      </c>
      <c r="AA209" s="95" t="str">
        <f>データ入力!AC268</f>
        <v/>
      </c>
      <c r="AB209" s="94" t="str">
        <f>データ入力!AL268</f>
        <v/>
      </c>
      <c r="AC209" s="94" t="str">
        <f>データ入力!AM268</f>
        <v/>
      </c>
      <c r="AD209" s="94" t="str">
        <f>データ入力!AN268</f>
        <v/>
      </c>
      <c r="AE209" s="94" t="str">
        <f>データ入力!AO268</f>
        <v/>
      </c>
      <c r="AF209" s="241" t="str">
        <f>データ入力!AP268</f>
        <v/>
      </c>
      <c r="AG209" s="94" t="str">
        <f>データ入力!AQ268</f>
        <v/>
      </c>
      <c r="AH209" s="94" t="str">
        <f>データ入力!AR268</f>
        <v/>
      </c>
      <c r="AI209" s="94" t="str">
        <f>データ入力!AS268</f>
        <v/>
      </c>
      <c r="AJ209" s="94" t="str">
        <f>データ入力!AT268</f>
        <v/>
      </c>
      <c r="AK209" s="94" t="str">
        <f>データ入力!AU268</f>
        <v/>
      </c>
      <c r="AL209" s="94" t="str">
        <f>データ入力!AV268</f>
        <v/>
      </c>
    </row>
    <row r="210" spans="1:38" ht="26.25" customHeight="1">
      <c r="A210" s="90" t="str">
        <f>データ入力!AI269</f>
        <v/>
      </c>
      <c r="B210" s="180" t="str">
        <f>データ入力!AJ269</f>
        <v/>
      </c>
      <c r="C210" s="93" t="str">
        <f>データ入力!AK269</f>
        <v/>
      </c>
      <c r="D210" s="95">
        <f>データ入力!E269</f>
        <v>0</v>
      </c>
      <c r="E210" s="95" t="str">
        <f>データ入力!G269</f>
        <v/>
      </c>
      <c r="F210" s="95">
        <f>データ入力!H269</f>
        <v>0</v>
      </c>
      <c r="G210" s="95">
        <f>データ入力!I269</f>
        <v>0</v>
      </c>
      <c r="H210" s="95">
        <f>データ入力!J269</f>
        <v>0</v>
      </c>
      <c r="I210" s="95">
        <f>データ入力!K269</f>
        <v>0</v>
      </c>
      <c r="J210" s="95">
        <f>データ入力!L269</f>
        <v>0</v>
      </c>
      <c r="K210" s="95">
        <f>データ入力!M269</f>
        <v>0</v>
      </c>
      <c r="L210" s="95">
        <f>データ入力!N269</f>
        <v>0</v>
      </c>
      <c r="M210" s="95">
        <f>データ入力!O269</f>
        <v>0</v>
      </c>
      <c r="N210" s="95">
        <f>データ入力!P269</f>
        <v>0</v>
      </c>
      <c r="O210" s="95">
        <f>データ入力!Q269</f>
        <v>0</v>
      </c>
      <c r="P210" s="95">
        <f>データ入力!R269</f>
        <v>0</v>
      </c>
      <c r="Q210" s="95" t="str">
        <f>データ入力!S269</f>
        <v/>
      </c>
      <c r="R210" s="95">
        <f>データ入力!T269</f>
        <v>0</v>
      </c>
      <c r="S210" s="95">
        <f>データ入力!U269</f>
        <v>0</v>
      </c>
      <c r="T210" s="93" t="str">
        <f>データ入力!V269</f>
        <v/>
      </c>
      <c r="U210" s="93" t="str">
        <f>データ入力!W269</f>
        <v/>
      </c>
      <c r="V210" s="93" t="str">
        <f>データ入力!X269</f>
        <v/>
      </c>
      <c r="W210" s="93" t="str">
        <f>データ入力!Y269</f>
        <v/>
      </c>
      <c r="X210" s="93" t="str">
        <f>データ入力!Z269</f>
        <v/>
      </c>
      <c r="Y210" s="95" t="str">
        <f>データ入力!AA269</f>
        <v/>
      </c>
      <c r="Z210" s="95" t="str">
        <f>データ入力!AB269</f>
        <v/>
      </c>
      <c r="AA210" s="95" t="str">
        <f>データ入力!AC269</f>
        <v/>
      </c>
      <c r="AB210" s="94" t="str">
        <f>データ入力!AL269</f>
        <v/>
      </c>
      <c r="AC210" s="94" t="str">
        <f>データ入力!AM269</f>
        <v/>
      </c>
      <c r="AD210" s="94" t="str">
        <f>データ入力!AN269</f>
        <v/>
      </c>
      <c r="AE210" s="94" t="str">
        <f>データ入力!AO269</f>
        <v/>
      </c>
      <c r="AF210" s="241" t="str">
        <f>データ入力!AP269</f>
        <v/>
      </c>
      <c r="AG210" s="94" t="str">
        <f>データ入力!AQ269</f>
        <v/>
      </c>
      <c r="AH210" s="94" t="str">
        <f>データ入力!AR269</f>
        <v/>
      </c>
      <c r="AI210" s="94" t="str">
        <f>データ入力!AS269</f>
        <v/>
      </c>
      <c r="AJ210" s="94" t="str">
        <f>データ入力!AT269</f>
        <v/>
      </c>
      <c r="AK210" s="94" t="str">
        <f>データ入力!AU269</f>
        <v/>
      </c>
      <c r="AL210" s="94" t="str">
        <f>データ入力!AV269</f>
        <v/>
      </c>
    </row>
    <row r="211" spans="1:38" ht="26.25" customHeight="1">
      <c r="A211" s="90" t="str">
        <f>データ入力!AI270</f>
        <v/>
      </c>
      <c r="B211" s="180" t="str">
        <f>データ入力!AJ270</f>
        <v/>
      </c>
      <c r="C211" s="93" t="str">
        <f>データ入力!AK270</f>
        <v/>
      </c>
      <c r="D211" s="95">
        <f>データ入力!E270</f>
        <v>0</v>
      </c>
      <c r="E211" s="95" t="str">
        <f>データ入力!G270</f>
        <v/>
      </c>
      <c r="F211" s="95">
        <f>データ入力!H270</f>
        <v>0</v>
      </c>
      <c r="G211" s="95">
        <f>データ入力!I270</f>
        <v>0</v>
      </c>
      <c r="H211" s="95">
        <f>データ入力!J270</f>
        <v>0</v>
      </c>
      <c r="I211" s="95">
        <f>データ入力!K270</f>
        <v>0</v>
      </c>
      <c r="J211" s="95">
        <f>データ入力!L270</f>
        <v>0</v>
      </c>
      <c r="K211" s="95">
        <f>データ入力!M270</f>
        <v>0</v>
      </c>
      <c r="L211" s="95">
        <f>データ入力!N270</f>
        <v>0</v>
      </c>
      <c r="M211" s="95">
        <f>データ入力!O270</f>
        <v>0</v>
      </c>
      <c r="N211" s="95">
        <f>データ入力!P270</f>
        <v>0</v>
      </c>
      <c r="O211" s="95">
        <f>データ入力!Q270</f>
        <v>0</v>
      </c>
      <c r="P211" s="95">
        <f>データ入力!R270</f>
        <v>0</v>
      </c>
      <c r="Q211" s="95" t="str">
        <f>データ入力!S270</f>
        <v/>
      </c>
      <c r="R211" s="95">
        <f>データ入力!T270</f>
        <v>0</v>
      </c>
      <c r="S211" s="95">
        <f>データ入力!U270</f>
        <v>0</v>
      </c>
      <c r="T211" s="93" t="str">
        <f>データ入力!V270</f>
        <v/>
      </c>
      <c r="U211" s="93" t="str">
        <f>データ入力!W270</f>
        <v/>
      </c>
      <c r="V211" s="93" t="str">
        <f>データ入力!X270</f>
        <v/>
      </c>
      <c r="W211" s="93" t="str">
        <f>データ入力!Y270</f>
        <v/>
      </c>
      <c r="X211" s="93" t="str">
        <f>データ入力!Z270</f>
        <v/>
      </c>
      <c r="Y211" s="95" t="str">
        <f>データ入力!AA270</f>
        <v/>
      </c>
      <c r="Z211" s="95" t="str">
        <f>データ入力!AB270</f>
        <v/>
      </c>
      <c r="AA211" s="95" t="str">
        <f>データ入力!AC270</f>
        <v/>
      </c>
      <c r="AB211" s="94" t="str">
        <f>データ入力!AL270</f>
        <v/>
      </c>
      <c r="AC211" s="94" t="str">
        <f>データ入力!AM270</f>
        <v/>
      </c>
      <c r="AD211" s="94" t="str">
        <f>データ入力!AN270</f>
        <v/>
      </c>
      <c r="AE211" s="94" t="str">
        <f>データ入力!AO270</f>
        <v/>
      </c>
      <c r="AF211" s="241" t="str">
        <f>データ入力!AP270</f>
        <v/>
      </c>
      <c r="AG211" s="94" t="str">
        <f>データ入力!AQ270</f>
        <v/>
      </c>
      <c r="AH211" s="94" t="str">
        <f>データ入力!AR270</f>
        <v/>
      </c>
      <c r="AI211" s="94" t="str">
        <f>データ入力!AS270</f>
        <v/>
      </c>
      <c r="AJ211" s="94" t="str">
        <f>データ入力!AT270</f>
        <v/>
      </c>
      <c r="AK211" s="94" t="str">
        <f>データ入力!AU270</f>
        <v/>
      </c>
      <c r="AL211" s="94" t="str">
        <f>データ入力!AV270</f>
        <v/>
      </c>
    </row>
    <row r="212" spans="1:38" ht="26.25" customHeight="1">
      <c r="A212" s="90" t="str">
        <f>データ入力!AI271</f>
        <v/>
      </c>
      <c r="B212" s="180" t="str">
        <f>データ入力!AJ271</f>
        <v/>
      </c>
      <c r="C212" s="93" t="str">
        <f>データ入力!AK271</f>
        <v/>
      </c>
      <c r="D212" s="95">
        <f>データ入力!E271</f>
        <v>0</v>
      </c>
      <c r="E212" s="95" t="str">
        <f>データ入力!G271</f>
        <v/>
      </c>
      <c r="F212" s="95">
        <f>データ入力!H271</f>
        <v>0</v>
      </c>
      <c r="G212" s="95">
        <f>データ入力!I271</f>
        <v>0</v>
      </c>
      <c r="H212" s="95">
        <f>データ入力!J271</f>
        <v>0</v>
      </c>
      <c r="I212" s="95">
        <f>データ入力!K271</f>
        <v>0</v>
      </c>
      <c r="J212" s="95">
        <f>データ入力!L271</f>
        <v>0</v>
      </c>
      <c r="K212" s="95">
        <f>データ入力!M271</f>
        <v>0</v>
      </c>
      <c r="L212" s="95">
        <f>データ入力!N271</f>
        <v>0</v>
      </c>
      <c r="M212" s="95">
        <f>データ入力!O271</f>
        <v>0</v>
      </c>
      <c r="N212" s="95">
        <f>データ入力!P271</f>
        <v>0</v>
      </c>
      <c r="O212" s="95">
        <f>データ入力!Q271</f>
        <v>0</v>
      </c>
      <c r="P212" s="95">
        <f>データ入力!R271</f>
        <v>0</v>
      </c>
      <c r="Q212" s="95" t="str">
        <f>データ入力!S271</f>
        <v/>
      </c>
      <c r="R212" s="95">
        <f>データ入力!T271</f>
        <v>0</v>
      </c>
      <c r="S212" s="95">
        <f>データ入力!U271</f>
        <v>0</v>
      </c>
      <c r="T212" s="93" t="str">
        <f>データ入力!V271</f>
        <v/>
      </c>
      <c r="U212" s="93" t="str">
        <f>データ入力!W271</f>
        <v/>
      </c>
      <c r="V212" s="93" t="str">
        <f>データ入力!X271</f>
        <v/>
      </c>
      <c r="W212" s="93" t="str">
        <f>データ入力!Y271</f>
        <v/>
      </c>
      <c r="X212" s="93" t="str">
        <f>データ入力!Z271</f>
        <v/>
      </c>
      <c r="Y212" s="95" t="str">
        <f>データ入力!AA271</f>
        <v/>
      </c>
      <c r="Z212" s="95" t="str">
        <f>データ入力!AB271</f>
        <v/>
      </c>
      <c r="AA212" s="95" t="str">
        <f>データ入力!AC271</f>
        <v/>
      </c>
      <c r="AB212" s="94" t="str">
        <f>データ入力!AL271</f>
        <v/>
      </c>
      <c r="AC212" s="94" t="str">
        <f>データ入力!AM271</f>
        <v/>
      </c>
      <c r="AD212" s="94" t="str">
        <f>データ入力!AN271</f>
        <v/>
      </c>
      <c r="AE212" s="94" t="str">
        <f>データ入力!AO271</f>
        <v/>
      </c>
      <c r="AF212" s="241" t="str">
        <f>データ入力!AP271</f>
        <v/>
      </c>
      <c r="AG212" s="94" t="str">
        <f>データ入力!AQ271</f>
        <v/>
      </c>
      <c r="AH212" s="94" t="str">
        <f>データ入力!AR271</f>
        <v/>
      </c>
      <c r="AI212" s="94" t="str">
        <f>データ入力!AS271</f>
        <v/>
      </c>
      <c r="AJ212" s="94" t="str">
        <f>データ入力!AT271</f>
        <v/>
      </c>
      <c r="AK212" s="94" t="str">
        <f>データ入力!AU271</f>
        <v/>
      </c>
      <c r="AL212" s="94" t="str">
        <f>データ入力!AV271</f>
        <v/>
      </c>
    </row>
    <row r="213" spans="1:38" ht="26.25" customHeight="1">
      <c r="A213" s="90" t="str">
        <f>データ入力!AI272</f>
        <v/>
      </c>
      <c r="B213" s="180" t="str">
        <f>データ入力!AJ272</f>
        <v/>
      </c>
      <c r="C213" s="93" t="str">
        <f>データ入力!AK272</f>
        <v/>
      </c>
      <c r="D213" s="95">
        <f>データ入力!E272</f>
        <v>0</v>
      </c>
      <c r="E213" s="95" t="str">
        <f>データ入力!G272</f>
        <v/>
      </c>
      <c r="F213" s="95">
        <f>データ入力!H272</f>
        <v>0</v>
      </c>
      <c r="G213" s="95">
        <f>データ入力!I272</f>
        <v>0</v>
      </c>
      <c r="H213" s="95">
        <f>データ入力!J272</f>
        <v>0</v>
      </c>
      <c r="I213" s="95">
        <f>データ入力!K272</f>
        <v>0</v>
      </c>
      <c r="J213" s="95">
        <f>データ入力!L272</f>
        <v>0</v>
      </c>
      <c r="K213" s="95">
        <f>データ入力!M272</f>
        <v>0</v>
      </c>
      <c r="L213" s="95">
        <f>データ入力!N272</f>
        <v>0</v>
      </c>
      <c r="M213" s="95">
        <f>データ入力!O272</f>
        <v>0</v>
      </c>
      <c r="N213" s="95">
        <f>データ入力!P272</f>
        <v>0</v>
      </c>
      <c r="O213" s="95">
        <f>データ入力!Q272</f>
        <v>0</v>
      </c>
      <c r="P213" s="95">
        <f>データ入力!R272</f>
        <v>0</v>
      </c>
      <c r="Q213" s="95" t="str">
        <f>データ入力!S272</f>
        <v/>
      </c>
      <c r="R213" s="95">
        <f>データ入力!T272</f>
        <v>0</v>
      </c>
      <c r="S213" s="95">
        <f>データ入力!U272</f>
        <v>0</v>
      </c>
      <c r="T213" s="93" t="str">
        <f>データ入力!V272</f>
        <v/>
      </c>
      <c r="U213" s="93" t="str">
        <f>データ入力!W272</f>
        <v/>
      </c>
      <c r="V213" s="93" t="str">
        <f>データ入力!X272</f>
        <v/>
      </c>
      <c r="W213" s="93" t="str">
        <f>データ入力!Y272</f>
        <v/>
      </c>
      <c r="X213" s="93" t="str">
        <f>データ入力!Z272</f>
        <v/>
      </c>
      <c r="Y213" s="95" t="str">
        <f>データ入力!AA272</f>
        <v/>
      </c>
      <c r="Z213" s="95" t="str">
        <f>データ入力!AB272</f>
        <v/>
      </c>
      <c r="AA213" s="95" t="str">
        <f>データ入力!AC272</f>
        <v/>
      </c>
      <c r="AB213" s="94" t="str">
        <f>データ入力!AL272</f>
        <v/>
      </c>
      <c r="AC213" s="94" t="str">
        <f>データ入力!AM272</f>
        <v/>
      </c>
      <c r="AD213" s="94" t="str">
        <f>データ入力!AN272</f>
        <v/>
      </c>
      <c r="AE213" s="94" t="str">
        <f>データ入力!AO272</f>
        <v/>
      </c>
      <c r="AF213" s="241" t="str">
        <f>データ入力!AP272</f>
        <v/>
      </c>
      <c r="AG213" s="94" t="str">
        <f>データ入力!AQ272</f>
        <v/>
      </c>
      <c r="AH213" s="94" t="str">
        <f>データ入力!AR272</f>
        <v/>
      </c>
      <c r="AI213" s="94" t="str">
        <f>データ入力!AS272</f>
        <v/>
      </c>
      <c r="AJ213" s="94" t="str">
        <f>データ入力!AT272</f>
        <v/>
      </c>
      <c r="AK213" s="94" t="str">
        <f>データ入力!AU272</f>
        <v/>
      </c>
      <c r="AL213" s="94" t="str">
        <f>データ入力!AV272</f>
        <v/>
      </c>
    </row>
    <row r="214" spans="1:38" ht="26.25" customHeight="1">
      <c r="A214" s="90" t="str">
        <f>データ入力!AI273</f>
        <v/>
      </c>
      <c r="B214" s="180" t="str">
        <f>データ入力!AJ273</f>
        <v/>
      </c>
      <c r="C214" s="93" t="str">
        <f>データ入力!AK273</f>
        <v/>
      </c>
      <c r="D214" s="95">
        <f>データ入力!E273</f>
        <v>0</v>
      </c>
      <c r="E214" s="95" t="str">
        <f>データ入力!G273</f>
        <v/>
      </c>
      <c r="F214" s="95">
        <f>データ入力!H273</f>
        <v>0</v>
      </c>
      <c r="G214" s="95">
        <f>データ入力!I273</f>
        <v>0</v>
      </c>
      <c r="H214" s="95">
        <f>データ入力!J273</f>
        <v>0</v>
      </c>
      <c r="I214" s="95">
        <f>データ入力!K273</f>
        <v>0</v>
      </c>
      <c r="J214" s="95">
        <f>データ入力!L273</f>
        <v>0</v>
      </c>
      <c r="K214" s="95">
        <f>データ入力!M273</f>
        <v>0</v>
      </c>
      <c r="L214" s="95">
        <f>データ入力!N273</f>
        <v>0</v>
      </c>
      <c r="M214" s="95">
        <f>データ入力!O273</f>
        <v>0</v>
      </c>
      <c r="N214" s="95">
        <f>データ入力!P273</f>
        <v>0</v>
      </c>
      <c r="O214" s="95">
        <f>データ入力!Q273</f>
        <v>0</v>
      </c>
      <c r="P214" s="95">
        <f>データ入力!R273</f>
        <v>0</v>
      </c>
      <c r="Q214" s="95" t="str">
        <f>データ入力!S273</f>
        <v/>
      </c>
      <c r="R214" s="95">
        <f>データ入力!T273</f>
        <v>0</v>
      </c>
      <c r="S214" s="95">
        <f>データ入力!U273</f>
        <v>0</v>
      </c>
      <c r="T214" s="93" t="str">
        <f>データ入力!V273</f>
        <v/>
      </c>
      <c r="U214" s="93" t="str">
        <f>データ入力!W273</f>
        <v/>
      </c>
      <c r="V214" s="93" t="str">
        <f>データ入力!X273</f>
        <v/>
      </c>
      <c r="W214" s="93" t="str">
        <f>データ入力!Y273</f>
        <v/>
      </c>
      <c r="X214" s="93" t="str">
        <f>データ入力!Z273</f>
        <v/>
      </c>
      <c r="Y214" s="95" t="str">
        <f>データ入力!AA273</f>
        <v/>
      </c>
      <c r="Z214" s="95" t="str">
        <f>データ入力!AB273</f>
        <v/>
      </c>
      <c r="AA214" s="95" t="str">
        <f>データ入力!AC273</f>
        <v/>
      </c>
      <c r="AB214" s="94" t="str">
        <f>データ入力!AL273</f>
        <v/>
      </c>
      <c r="AC214" s="94" t="str">
        <f>データ入力!AM273</f>
        <v/>
      </c>
      <c r="AD214" s="94" t="str">
        <f>データ入力!AN273</f>
        <v/>
      </c>
      <c r="AE214" s="94" t="str">
        <f>データ入力!AO273</f>
        <v/>
      </c>
      <c r="AF214" s="241" t="str">
        <f>データ入力!AP273</f>
        <v/>
      </c>
      <c r="AG214" s="94" t="str">
        <f>データ入力!AQ273</f>
        <v/>
      </c>
      <c r="AH214" s="94" t="str">
        <f>データ入力!AR273</f>
        <v/>
      </c>
      <c r="AI214" s="94" t="str">
        <f>データ入力!AS273</f>
        <v/>
      </c>
      <c r="AJ214" s="94" t="str">
        <f>データ入力!AT273</f>
        <v/>
      </c>
      <c r="AK214" s="94" t="str">
        <f>データ入力!AU273</f>
        <v/>
      </c>
      <c r="AL214" s="94" t="str">
        <f>データ入力!AV273</f>
        <v/>
      </c>
    </row>
    <row r="215" spans="1:38" ht="26.25" customHeight="1">
      <c r="A215" s="90" t="str">
        <f>データ入力!AI274</f>
        <v/>
      </c>
      <c r="B215" s="180" t="str">
        <f>データ入力!AJ274</f>
        <v/>
      </c>
      <c r="C215" s="93" t="str">
        <f>データ入力!AK274</f>
        <v/>
      </c>
      <c r="D215" s="95">
        <f>データ入力!E274</f>
        <v>0</v>
      </c>
      <c r="E215" s="95" t="str">
        <f>データ入力!G274</f>
        <v/>
      </c>
      <c r="F215" s="95">
        <f>データ入力!H274</f>
        <v>0</v>
      </c>
      <c r="G215" s="95">
        <f>データ入力!I274</f>
        <v>0</v>
      </c>
      <c r="H215" s="95">
        <f>データ入力!J274</f>
        <v>0</v>
      </c>
      <c r="I215" s="95">
        <f>データ入力!K274</f>
        <v>0</v>
      </c>
      <c r="J215" s="95">
        <f>データ入力!L274</f>
        <v>0</v>
      </c>
      <c r="K215" s="95">
        <f>データ入力!M274</f>
        <v>0</v>
      </c>
      <c r="L215" s="95">
        <f>データ入力!N274</f>
        <v>0</v>
      </c>
      <c r="M215" s="95">
        <f>データ入力!O274</f>
        <v>0</v>
      </c>
      <c r="N215" s="95">
        <f>データ入力!P274</f>
        <v>0</v>
      </c>
      <c r="O215" s="95">
        <f>データ入力!Q274</f>
        <v>0</v>
      </c>
      <c r="P215" s="95">
        <f>データ入力!R274</f>
        <v>0</v>
      </c>
      <c r="Q215" s="95" t="str">
        <f>データ入力!S274</f>
        <v/>
      </c>
      <c r="R215" s="95">
        <f>データ入力!T274</f>
        <v>0</v>
      </c>
      <c r="S215" s="95">
        <f>データ入力!U274</f>
        <v>0</v>
      </c>
      <c r="T215" s="93" t="str">
        <f>データ入力!V274</f>
        <v/>
      </c>
      <c r="U215" s="93" t="str">
        <f>データ入力!W274</f>
        <v/>
      </c>
      <c r="V215" s="93" t="str">
        <f>データ入力!X274</f>
        <v/>
      </c>
      <c r="W215" s="93" t="str">
        <f>データ入力!Y274</f>
        <v/>
      </c>
      <c r="X215" s="93" t="str">
        <f>データ入力!Z274</f>
        <v/>
      </c>
      <c r="Y215" s="95" t="str">
        <f>データ入力!AA274</f>
        <v/>
      </c>
      <c r="Z215" s="95" t="str">
        <f>データ入力!AB274</f>
        <v/>
      </c>
      <c r="AA215" s="95" t="str">
        <f>データ入力!AC274</f>
        <v/>
      </c>
      <c r="AB215" s="94" t="str">
        <f>データ入力!AL274</f>
        <v/>
      </c>
      <c r="AC215" s="94" t="str">
        <f>データ入力!AM274</f>
        <v/>
      </c>
      <c r="AD215" s="94" t="str">
        <f>データ入力!AN274</f>
        <v/>
      </c>
      <c r="AE215" s="94" t="str">
        <f>データ入力!AO274</f>
        <v/>
      </c>
      <c r="AF215" s="241" t="str">
        <f>データ入力!AP274</f>
        <v/>
      </c>
      <c r="AG215" s="94" t="str">
        <f>データ入力!AQ274</f>
        <v/>
      </c>
      <c r="AH215" s="94" t="str">
        <f>データ入力!AR274</f>
        <v/>
      </c>
      <c r="AI215" s="94" t="str">
        <f>データ入力!AS274</f>
        <v/>
      </c>
      <c r="AJ215" s="94" t="str">
        <f>データ入力!AT274</f>
        <v/>
      </c>
      <c r="AK215" s="94" t="str">
        <f>データ入力!AU274</f>
        <v/>
      </c>
      <c r="AL215" s="94" t="str">
        <f>データ入力!AV274</f>
        <v/>
      </c>
    </row>
    <row r="216" spans="1:38" ht="26.25" customHeight="1">
      <c r="A216" s="90" t="str">
        <f>データ入力!AI275</f>
        <v/>
      </c>
      <c r="B216" s="180" t="str">
        <f>データ入力!AJ275</f>
        <v/>
      </c>
      <c r="C216" s="93" t="str">
        <f>データ入力!AK275</f>
        <v/>
      </c>
      <c r="D216" s="95">
        <f>データ入力!E275</f>
        <v>0</v>
      </c>
      <c r="E216" s="95" t="str">
        <f>データ入力!G275</f>
        <v/>
      </c>
      <c r="F216" s="95">
        <f>データ入力!H275</f>
        <v>0</v>
      </c>
      <c r="G216" s="95">
        <f>データ入力!I275</f>
        <v>0</v>
      </c>
      <c r="H216" s="95">
        <f>データ入力!J275</f>
        <v>0</v>
      </c>
      <c r="I216" s="95">
        <f>データ入力!K275</f>
        <v>0</v>
      </c>
      <c r="J216" s="95">
        <f>データ入力!L275</f>
        <v>0</v>
      </c>
      <c r="K216" s="95">
        <f>データ入力!M275</f>
        <v>0</v>
      </c>
      <c r="L216" s="95">
        <f>データ入力!N275</f>
        <v>0</v>
      </c>
      <c r="M216" s="95">
        <f>データ入力!O275</f>
        <v>0</v>
      </c>
      <c r="N216" s="95">
        <f>データ入力!P275</f>
        <v>0</v>
      </c>
      <c r="O216" s="95">
        <f>データ入力!Q275</f>
        <v>0</v>
      </c>
      <c r="P216" s="95">
        <f>データ入力!R275</f>
        <v>0</v>
      </c>
      <c r="Q216" s="95" t="str">
        <f>データ入力!S275</f>
        <v/>
      </c>
      <c r="R216" s="95">
        <f>データ入力!T275</f>
        <v>0</v>
      </c>
      <c r="S216" s="95">
        <f>データ入力!U275</f>
        <v>0</v>
      </c>
      <c r="T216" s="93" t="str">
        <f>データ入力!V275</f>
        <v/>
      </c>
      <c r="U216" s="93" t="str">
        <f>データ入力!W275</f>
        <v/>
      </c>
      <c r="V216" s="93" t="str">
        <f>データ入力!X275</f>
        <v/>
      </c>
      <c r="W216" s="93" t="str">
        <f>データ入力!Y275</f>
        <v/>
      </c>
      <c r="X216" s="93" t="str">
        <f>データ入力!Z275</f>
        <v/>
      </c>
      <c r="Y216" s="95" t="str">
        <f>データ入力!AA275</f>
        <v/>
      </c>
      <c r="Z216" s="95" t="str">
        <f>データ入力!AB275</f>
        <v/>
      </c>
      <c r="AA216" s="95" t="str">
        <f>データ入力!AC275</f>
        <v/>
      </c>
      <c r="AB216" s="94" t="str">
        <f>データ入力!AL275</f>
        <v/>
      </c>
      <c r="AC216" s="94" t="str">
        <f>データ入力!AM275</f>
        <v/>
      </c>
      <c r="AD216" s="94" t="str">
        <f>データ入力!AN275</f>
        <v/>
      </c>
      <c r="AE216" s="94" t="str">
        <f>データ入力!AO275</f>
        <v/>
      </c>
      <c r="AF216" s="241" t="str">
        <f>データ入力!AP275</f>
        <v/>
      </c>
      <c r="AG216" s="94" t="str">
        <f>データ入力!AQ275</f>
        <v/>
      </c>
      <c r="AH216" s="94" t="str">
        <f>データ入力!AR275</f>
        <v/>
      </c>
      <c r="AI216" s="94" t="str">
        <f>データ入力!AS275</f>
        <v/>
      </c>
      <c r="AJ216" s="94" t="str">
        <f>データ入力!AT275</f>
        <v/>
      </c>
      <c r="AK216" s="94" t="str">
        <f>データ入力!AU275</f>
        <v/>
      </c>
      <c r="AL216" s="94" t="str">
        <f>データ入力!AV275</f>
        <v/>
      </c>
    </row>
    <row r="217" spans="1:38" ht="26.25" customHeight="1">
      <c r="A217" s="90" t="str">
        <f>データ入力!AI276</f>
        <v/>
      </c>
      <c r="B217" s="180" t="str">
        <f>データ入力!AJ276</f>
        <v/>
      </c>
      <c r="C217" s="93" t="str">
        <f>データ入力!AK276</f>
        <v/>
      </c>
      <c r="D217" s="95">
        <f>データ入力!E276</f>
        <v>0</v>
      </c>
      <c r="E217" s="95" t="str">
        <f>データ入力!G276</f>
        <v/>
      </c>
      <c r="F217" s="95">
        <f>データ入力!H276</f>
        <v>0</v>
      </c>
      <c r="G217" s="95">
        <f>データ入力!I276</f>
        <v>0</v>
      </c>
      <c r="H217" s="95">
        <f>データ入力!J276</f>
        <v>0</v>
      </c>
      <c r="I217" s="95">
        <f>データ入力!K276</f>
        <v>0</v>
      </c>
      <c r="J217" s="95">
        <f>データ入力!L276</f>
        <v>0</v>
      </c>
      <c r="K217" s="95">
        <f>データ入力!M276</f>
        <v>0</v>
      </c>
      <c r="L217" s="95">
        <f>データ入力!N276</f>
        <v>0</v>
      </c>
      <c r="M217" s="95">
        <f>データ入力!O276</f>
        <v>0</v>
      </c>
      <c r="N217" s="95">
        <f>データ入力!P276</f>
        <v>0</v>
      </c>
      <c r="O217" s="95">
        <f>データ入力!Q276</f>
        <v>0</v>
      </c>
      <c r="P217" s="95">
        <f>データ入力!R276</f>
        <v>0</v>
      </c>
      <c r="Q217" s="95" t="str">
        <f>データ入力!S276</f>
        <v/>
      </c>
      <c r="R217" s="95">
        <f>データ入力!T276</f>
        <v>0</v>
      </c>
      <c r="S217" s="95">
        <f>データ入力!U276</f>
        <v>0</v>
      </c>
      <c r="T217" s="93" t="str">
        <f>データ入力!V276</f>
        <v/>
      </c>
      <c r="U217" s="93" t="str">
        <f>データ入力!W276</f>
        <v/>
      </c>
      <c r="V217" s="93" t="str">
        <f>データ入力!X276</f>
        <v/>
      </c>
      <c r="W217" s="93" t="str">
        <f>データ入力!Y276</f>
        <v/>
      </c>
      <c r="X217" s="93" t="str">
        <f>データ入力!Z276</f>
        <v/>
      </c>
      <c r="Y217" s="95" t="str">
        <f>データ入力!AA276</f>
        <v/>
      </c>
      <c r="Z217" s="95" t="str">
        <f>データ入力!AB276</f>
        <v/>
      </c>
      <c r="AA217" s="95" t="str">
        <f>データ入力!AC276</f>
        <v/>
      </c>
      <c r="AB217" s="94" t="str">
        <f>データ入力!AL276</f>
        <v/>
      </c>
      <c r="AC217" s="94" t="str">
        <f>データ入力!AM276</f>
        <v/>
      </c>
      <c r="AD217" s="94" t="str">
        <f>データ入力!AN276</f>
        <v/>
      </c>
      <c r="AE217" s="94" t="str">
        <f>データ入力!AO276</f>
        <v/>
      </c>
      <c r="AF217" s="241" t="str">
        <f>データ入力!AP276</f>
        <v/>
      </c>
      <c r="AG217" s="94" t="str">
        <f>データ入力!AQ276</f>
        <v/>
      </c>
      <c r="AH217" s="94" t="str">
        <f>データ入力!AR276</f>
        <v/>
      </c>
      <c r="AI217" s="94" t="str">
        <f>データ入力!AS276</f>
        <v/>
      </c>
      <c r="AJ217" s="94" t="str">
        <f>データ入力!AT276</f>
        <v/>
      </c>
      <c r="AK217" s="94" t="str">
        <f>データ入力!AU276</f>
        <v/>
      </c>
      <c r="AL217" s="94" t="str">
        <f>データ入力!AV276</f>
        <v/>
      </c>
    </row>
    <row r="218" spans="1:38" ht="26.25" customHeight="1">
      <c r="A218" s="90" t="str">
        <f>データ入力!AI277</f>
        <v/>
      </c>
      <c r="B218" s="180" t="str">
        <f>データ入力!AJ277</f>
        <v/>
      </c>
      <c r="C218" s="93" t="str">
        <f>データ入力!AK277</f>
        <v/>
      </c>
      <c r="D218" s="95">
        <f>データ入力!E277</f>
        <v>0</v>
      </c>
      <c r="E218" s="95" t="str">
        <f>データ入力!G277</f>
        <v/>
      </c>
      <c r="F218" s="95">
        <f>データ入力!H277</f>
        <v>0</v>
      </c>
      <c r="G218" s="95">
        <f>データ入力!I277</f>
        <v>0</v>
      </c>
      <c r="H218" s="95">
        <f>データ入力!J277</f>
        <v>0</v>
      </c>
      <c r="I218" s="95">
        <f>データ入力!K277</f>
        <v>0</v>
      </c>
      <c r="J218" s="95">
        <f>データ入力!L277</f>
        <v>0</v>
      </c>
      <c r="K218" s="95">
        <f>データ入力!M277</f>
        <v>0</v>
      </c>
      <c r="L218" s="95">
        <f>データ入力!N277</f>
        <v>0</v>
      </c>
      <c r="M218" s="95">
        <f>データ入力!O277</f>
        <v>0</v>
      </c>
      <c r="N218" s="95">
        <f>データ入力!P277</f>
        <v>0</v>
      </c>
      <c r="O218" s="95">
        <f>データ入力!Q277</f>
        <v>0</v>
      </c>
      <c r="P218" s="95">
        <f>データ入力!R277</f>
        <v>0</v>
      </c>
      <c r="Q218" s="95" t="str">
        <f>データ入力!S277</f>
        <v/>
      </c>
      <c r="R218" s="95">
        <f>データ入力!T277</f>
        <v>0</v>
      </c>
      <c r="S218" s="95">
        <f>データ入力!U277</f>
        <v>0</v>
      </c>
      <c r="T218" s="93" t="str">
        <f>データ入力!V277</f>
        <v/>
      </c>
      <c r="U218" s="93" t="str">
        <f>データ入力!W277</f>
        <v/>
      </c>
      <c r="V218" s="93" t="str">
        <f>データ入力!X277</f>
        <v/>
      </c>
      <c r="W218" s="93" t="str">
        <f>データ入力!Y277</f>
        <v/>
      </c>
      <c r="X218" s="93" t="str">
        <f>データ入力!Z277</f>
        <v/>
      </c>
      <c r="Y218" s="95" t="str">
        <f>データ入力!AA277</f>
        <v/>
      </c>
      <c r="Z218" s="95" t="str">
        <f>データ入力!AB277</f>
        <v/>
      </c>
      <c r="AA218" s="95" t="str">
        <f>データ入力!AC277</f>
        <v/>
      </c>
      <c r="AB218" s="94" t="str">
        <f>データ入力!AL277</f>
        <v/>
      </c>
      <c r="AC218" s="94" t="str">
        <f>データ入力!AM277</f>
        <v/>
      </c>
      <c r="AD218" s="94" t="str">
        <f>データ入力!AN277</f>
        <v/>
      </c>
      <c r="AE218" s="94" t="str">
        <f>データ入力!AO277</f>
        <v/>
      </c>
      <c r="AF218" s="241" t="str">
        <f>データ入力!AP277</f>
        <v/>
      </c>
      <c r="AG218" s="94" t="str">
        <f>データ入力!AQ277</f>
        <v/>
      </c>
      <c r="AH218" s="94" t="str">
        <f>データ入力!AR277</f>
        <v/>
      </c>
      <c r="AI218" s="94" t="str">
        <f>データ入力!AS277</f>
        <v/>
      </c>
      <c r="AJ218" s="94" t="str">
        <f>データ入力!AT277</f>
        <v/>
      </c>
      <c r="AK218" s="94" t="str">
        <f>データ入力!AU277</f>
        <v/>
      </c>
      <c r="AL218" s="94" t="str">
        <f>データ入力!AV277</f>
        <v/>
      </c>
    </row>
    <row r="219" spans="1:38" ht="26.25" customHeight="1">
      <c r="A219" s="90" t="str">
        <f>データ入力!AI278</f>
        <v/>
      </c>
      <c r="B219" s="180" t="str">
        <f>データ入力!AJ278</f>
        <v/>
      </c>
      <c r="C219" s="93" t="str">
        <f>データ入力!AK278</f>
        <v/>
      </c>
      <c r="D219" s="95">
        <f>データ入力!E278</f>
        <v>0</v>
      </c>
      <c r="E219" s="95" t="str">
        <f>データ入力!G278</f>
        <v/>
      </c>
      <c r="F219" s="95">
        <f>データ入力!H278</f>
        <v>0</v>
      </c>
      <c r="G219" s="95">
        <f>データ入力!I278</f>
        <v>0</v>
      </c>
      <c r="H219" s="95">
        <f>データ入力!J278</f>
        <v>0</v>
      </c>
      <c r="I219" s="95">
        <f>データ入力!K278</f>
        <v>0</v>
      </c>
      <c r="J219" s="95">
        <f>データ入力!L278</f>
        <v>0</v>
      </c>
      <c r="K219" s="95">
        <f>データ入力!M278</f>
        <v>0</v>
      </c>
      <c r="L219" s="95">
        <f>データ入力!N278</f>
        <v>0</v>
      </c>
      <c r="M219" s="95">
        <f>データ入力!O278</f>
        <v>0</v>
      </c>
      <c r="N219" s="95">
        <f>データ入力!P278</f>
        <v>0</v>
      </c>
      <c r="O219" s="95">
        <f>データ入力!Q278</f>
        <v>0</v>
      </c>
      <c r="P219" s="95">
        <f>データ入力!R278</f>
        <v>0</v>
      </c>
      <c r="Q219" s="95" t="str">
        <f>データ入力!S278</f>
        <v/>
      </c>
      <c r="R219" s="95">
        <f>データ入力!T278</f>
        <v>0</v>
      </c>
      <c r="S219" s="95">
        <f>データ入力!U278</f>
        <v>0</v>
      </c>
      <c r="T219" s="93" t="str">
        <f>データ入力!V278</f>
        <v/>
      </c>
      <c r="U219" s="93" t="str">
        <f>データ入力!W278</f>
        <v/>
      </c>
      <c r="V219" s="93" t="str">
        <f>データ入力!X278</f>
        <v/>
      </c>
      <c r="W219" s="93" t="str">
        <f>データ入力!Y278</f>
        <v/>
      </c>
      <c r="X219" s="93" t="str">
        <f>データ入力!Z278</f>
        <v/>
      </c>
      <c r="Y219" s="95" t="str">
        <f>データ入力!AA278</f>
        <v/>
      </c>
      <c r="Z219" s="95" t="str">
        <f>データ入力!AB278</f>
        <v/>
      </c>
      <c r="AA219" s="95" t="str">
        <f>データ入力!AC278</f>
        <v/>
      </c>
      <c r="AB219" s="94" t="str">
        <f>データ入力!AL278</f>
        <v/>
      </c>
      <c r="AC219" s="94" t="str">
        <f>データ入力!AM278</f>
        <v/>
      </c>
      <c r="AD219" s="94" t="str">
        <f>データ入力!AN278</f>
        <v/>
      </c>
      <c r="AE219" s="94" t="str">
        <f>データ入力!AO278</f>
        <v/>
      </c>
      <c r="AF219" s="241" t="str">
        <f>データ入力!AP278</f>
        <v/>
      </c>
      <c r="AG219" s="94" t="str">
        <f>データ入力!AQ278</f>
        <v/>
      </c>
      <c r="AH219" s="94" t="str">
        <f>データ入力!AR278</f>
        <v/>
      </c>
      <c r="AI219" s="94" t="str">
        <f>データ入力!AS278</f>
        <v/>
      </c>
      <c r="AJ219" s="94" t="str">
        <f>データ入力!AT278</f>
        <v/>
      </c>
      <c r="AK219" s="94" t="str">
        <f>データ入力!AU278</f>
        <v/>
      </c>
      <c r="AL219" s="94" t="str">
        <f>データ入力!AV278</f>
        <v/>
      </c>
    </row>
    <row r="220" spans="1:38" ht="26.25" customHeight="1">
      <c r="A220" s="90" t="str">
        <f>データ入力!AI279</f>
        <v/>
      </c>
      <c r="B220" s="180" t="str">
        <f>データ入力!AJ279</f>
        <v/>
      </c>
      <c r="C220" s="93" t="str">
        <f>データ入力!AK279</f>
        <v/>
      </c>
      <c r="D220" s="95">
        <f>データ入力!E279</f>
        <v>0</v>
      </c>
      <c r="E220" s="95" t="str">
        <f>データ入力!G279</f>
        <v/>
      </c>
      <c r="F220" s="95">
        <f>データ入力!H279</f>
        <v>0</v>
      </c>
      <c r="G220" s="95">
        <f>データ入力!I279</f>
        <v>0</v>
      </c>
      <c r="H220" s="95">
        <f>データ入力!J279</f>
        <v>0</v>
      </c>
      <c r="I220" s="95">
        <f>データ入力!K279</f>
        <v>0</v>
      </c>
      <c r="J220" s="95">
        <f>データ入力!L279</f>
        <v>0</v>
      </c>
      <c r="K220" s="95">
        <f>データ入力!M279</f>
        <v>0</v>
      </c>
      <c r="L220" s="95">
        <f>データ入力!N279</f>
        <v>0</v>
      </c>
      <c r="M220" s="95">
        <f>データ入力!O279</f>
        <v>0</v>
      </c>
      <c r="N220" s="95">
        <f>データ入力!P279</f>
        <v>0</v>
      </c>
      <c r="O220" s="95">
        <f>データ入力!Q279</f>
        <v>0</v>
      </c>
      <c r="P220" s="95">
        <f>データ入力!R279</f>
        <v>0</v>
      </c>
      <c r="Q220" s="95" t="str">
        <f>データ入力!S279</f>
        <v/>
      </c>
      <c r="R220" s="95">
        <f>データ入力!T279</f>
        <v>0</v>
      </c>
      <c r="S220" s="95">
        <f>データ入力!U279</f>
        <v>0</v>
      </c>
      <c r="T220" s="93" t="str">
        <f>データ入力!V279</f>
        <v/>
      </c>
      <c r="U220" s="93" t="str">
        <f>データ入力!W279</f>
        <v/>
      </c>
      <c r="V220" s="93" t="str">
        <f>データ入力!X279</f>
        <v/>
      </c>
      <c r="W220" s="93" t="str">
        <f>データ入力!Y279</f>
        <v/>
      </c>
      <c r="X220" s="93" t="str">
        <f>データ入力!Z279</f>
        <v/>
      </c>
      <c r="Y220" s="95" t="str">
        <f>データ入力!AA279</f>
        <v/>
      </c>
      <c r="Z220" s="95" t="str">
        <f>データ入力!AB279</f>
        <v/>
      </c>
      <c r="AA220" s="95" t="str">
        <f>データ入力!AC279</f>
        <v/>
      </c>
      <c r="AB220" s="94" t="str">
        <f>データ入力!AL279</f>
        <v/>
      </c>
      <c r="AC220" s="94" t="str">
        <f>データ入力!AM279</f>
        <v/>
      </c>
      <c r="AD220" s="94" t="str">
        <f>データ入力!AN279</f>
        <v/>
      </c>
      <c r="AE220" s="94" t="str">
        <f>データ入力!AO279</f>
        <v/>
      </c>
      <c r="AF220" s="241" t="str">
        <f>データ入力!AP279</f>
        <v/>
      </c>
      <c r="AG220" s="94" t="str">
        <f>データ入力!AQ279</f>
        <v/>
      </c>
      <c r="AH220" s="94" t="str">
        <f>データ入力!AR279</f>
        <v/>
      </c>
      <c r="AI220" s="94" t="str">
        <f>データ入力!AS279</f>
        <v/>
      </c>
      <c r="AJ220" s="94" t="str">
        <f>データ入力!AT279</f>
        <v/>
      </c>
      <c r="AK220" s="94" t="str">
        <f>データ入力!AU279</f>
        <v/>
      </c>
      <c r="AL220" s="94" t="str">
        <f>データ入力!AV279</f>
        <v/>
      </c>
    </row>
    <row r="221" spans="1:38" ht="26.25" customHeight="1">
      <c r="A221" s="90" t="str">
        <f>データ入力!AI280</f>
        <v/>
      </c>
      <c r="B221" s="180" t="str">
        <f>データ入力!AJ280</f>
        <v/>
      </c>
      <c r="C221" s="93" t="str">
        <f>データ入力!AK280</f>
        <v/>
      </c>
      <c r="D221" s="95">
        <f>データ入力!E280</f>
        <v>0</v>
      </c>
      <c r="E221" s="95" t="str">
        <f>データ入力!G280</f>
        <v/>
      </c>
      <c r="F221" s="95">
        <f>データ入力!H280</f>
        <v>0</v>
      </c>
      <c r="G221" s="95">
        <f>データ入力!I280</f>
        <v>0</v>
      </c>
      <c r="H221" s="95">
        <f>データ入力!J280</f>
        <v>0</v>
      </c>
      <c r="I221" s="95">
        <f>データ入力!K280</f>
        <v>0</v>
      </c>
      <c r="J221" s="95">
        <f>データ入力!L280</f>
        <v>0</v>
      </c>
      <c r="K221" s="95">
        <f>データ入力!M280</f>
        <v>0</v>
      </c>
      <c r="L221" s="95">
        <f>データ入力!N280</f>
        <v>0</v>
      </c>
      <c r="M221" s="95">
        <f>データ入力!O280</f>
        <v>0</v>
      </c>
      <c r="N221" s="95">
        <f>データ入力!P280</f>
        <v>0</v>
      </c>
      <c r="O221" s="95">
        <f>データ入力!Q280</f>
        <v>0</v>
      </c>
      <c r="P221" s="95">
        <f>データ入力!R280</f>
        <v>0</v>
      </c>
      <c r="Q221" s="95" t="str">
        <f>データ入力!S280</f>
        <v/>
      </c>
      <c r="R221" s="95">
        <f>データ入力!T280</f>
        <v>0</v>
      </c>
      <c r="S221" s="95">
        <f>データ入力!U280</f>
        <v>0</v>
      </c>
      <c r="T221" s="93" t="str">
        <f>データ入力!V280</f>
        <v/>
      </c>
      <c r="U221" s="93" t="str">
        <f>データ入力!W280</f>
        <v/>
      </c>
      <c r="V221" s="93" t="str">
        <f>データ入力!X280</f>
        <v/>
      </c>
      <c r="W221" s="93" t="str">
        <f>データ入力!Y280</f>
        <v/>
      </c>
      <c r="X221" s="93" t="str">
        <f>データ入力!Z280</f>
        <v/>
      </c>
      <c r="Y221" s="95" t="str">
        <f>データ入力!AA280</f>
        <v/>
      </c>
      <c r="Z221" s="95" t="str">
        <f>データ入力!AB280</f>
        <v/>
      </c>
      <c r="AA221" s="95" t="str">
        <f>データ入力!AC280</f>
        <v/>
      </c>
      <c r="AB221" s="94" t="str">
        <f>データ入力!AL280</f>
        <v/>
      </c>
      <c r="AC221" s="94" t="str">
        <f>データ入力!AM280</f>
        <v/>
      </c>
      <c r="AD221" s="94" t="str">
        <f>データ入力!AN280</f>
        <v/>
      </c>
      <c r="AE221" s="94" t="str">
        <f>データ入力!AO280</f>
        <v/>
      </c>
      <c r="AF221" s="241" t="str">
        <f>データ入力!AP280</f>
        <v/>
      </c>
      <c r="AG221" s="94" t="str">
        <f>データ入力!AQ280</f>
        <v/>
      </c>
      <c r="AH221" s="94" t="str">
        <f>データ入力!AR280</f>
        <v/>
      </c>
      <c r="AI221" s="94" t="str">
        <f>データ入力!AS280</f>
        <v/>
      </c>
      <c r="AJ221" s="94" t="str">
        <f>データ入力!AT280</f>
        <v/>
      </c>
      <c r="AK221" s="94" t="str">
        <f>データ入力!AU280</f>
        <v/>
      </c>
      <c r="AL221" s="94" t="str">
        <f>データ入力!AV280</f>
        <v/>
      </c>
    </row>
    <row r="222" spans="1:38" ht="26.25" customHeight="1">
      <c r="A222" s="90" t="str">
        <f>データ入力!AI281</f>
        <v/>
      </c>
      <c r="B222" s="180" t="str">
        <f>データ入力!AJ281</f>
        <v/>
      </c>
      <c r="C222" s="93" t="str">
        <f>データ入力!AK281</f>
        <v/>
      </c>
      <c r="D222" s="95">
        <f>データ入力!E281</f>
        <v>0</v>
      </c>
      <c r="E222" s="95" t="str">
        <f>データ入力!G281</f>
        <v/>
      </c>
      <c r="F222" s="95">
        <f>データ入力!H281</f>
        <v>0</v>
      </c>
      <c r="G222" s="95">
        <f>データ入力!I281</f>
        <v>0</v>
      </c>
      <c r="H222" s="95">
        <f>データ入力!J281</f>
        <v>0</v>
      </c>
      <c r="I222" s="95">
        <f>データ入力!K281</f>
        <v>0</v>
      </c>
      <c r="J222" s="95">
        <f>データ入力!L281</f>
        <v>0</v>
      </c>
      <c r="K222" s="95">
        <f>データ入力!M281</f>
        <v>0</v>
      </c>
      <c r="L222" s="95">
        <f>データ入力!N281</f>
        <v>0</v>
      </c>
      <c r="M222" s="95">
        <f>データ入力!O281</f>
        <v>0</v>
      </c>
      <c r="N222" s="95">
        <f>データ入力!P281</f>
        <v>0</v>
      </c>
      <c r="O222" s="95">
        <f>データ入力!Q281</f>
        <v>0</v>
      </c>
      <c r="P222" s="95">
        <f>データ入力!R281</f>
        <v>0</v>
      </c>
      <c r="Q222" s="95" t="str">
        <f>データ入力!S281</f>
        <v/>
      </c>
      <c r="R222" s="95">
        <f>データ入力!T281</f>
        <v>0</v>
      </c>
      <c r="S222" s="95">
        <f>データ入力!U281</f>
        <v>0</v>
      </c>
      <c r="T222" s="93" t="str">
        <f>データ入力!V281</f>
        <v/>
      </c>
      <c r="U222" s="93" t="str">
        <f>データ入力!W281</f>
        <v/>
      </c>
      <c r="V222" s="93" t="str">
        <f>データ入力!X281</f>
        <v/>
      </c>
      <c r="W222" s="93" t="str">
        <f>データ入力!Y281</f>
        <v/>
      </c>
      <c r="X222" s="93" t="str">
        <f>データ入力!Z281</f>
        <v/>
      </c>
      <c r="Y222" s="95" t="str">
        <f>データ入力!AA281</f>
        <v/>
      </c>
      <c r="Z222" s="95" t="str">
        <f>データ入力!AB281</f>
        <v/>
      </c>
      <c r="AA222" s="95" t="str">
        <f>データ入力!AC281</f>
        <v/>
      </c>
      <c r="AB222" s="94" t="str">
        <f>データ入力!AL281</f>
        <v/>
      </c>
      <c r="AC222" s="94" t="str">
        <f>データ入力!AM281</f>
        <v/>
      </c>
      <c r="AD222" s="94" t="str">
        <f>データ入力!AN281</f>
        <v/>
      </c>
      <c r="AE222" s="94" t="str">
        <f>データ入力!AO281</f>
        <v/>
      </c>
      <c r="AF222" s="241" t="str">
        <f>データ入力!AP281</f>
        <v/>
      </c>
      <c r="AG222" s="94" t="str">
        <f>データ入力!AQ281</f>
        <v/>
      </c>
      <c r="AH222" s="94" t="str">
        <f>データ入力!AR281</f>
        <v/>
      </c>
      <c r="AI222" s="94" t="str">
        <f>データ入力!AS281</f>
        <v/>
      </c>
      <c r="AJ222" s="94" t="str">
        <f>データ入力!AT281</f>
        <v/>
      </c>
      <c r="AK222" s="94" t="str">
        <f>データ入力!AU281</f>
        <v/>
      </c>
      <c r="AL222" s="94" t="str">
        <f>データ入力!AV281</f>
        <v/>
      </c>
    </row>
    <row r="223" spans="1:38" ht="26.25" customHeight="1">
      <c r="A223" s="90" t="str">
        <f>データ入力!AI282</f>
        <v/>
      </c>
      <c r="B223" s="180" t="str">
        <f>データ入力!AJ282</f>
        <v/>
      </c>
      <c r="C223" s="93" t="str">
        <f>データ入力!AK282</f>
        <v/>
      </c>
      <c r="D223" s="95">
        <f>データ入力!E282</f>
        <v>0</v>
      </c>
      <c r="E223" s="95" t="str">
        <f>データ入力!G282</f>
        <v/>
      </c>
      <c r="F223" s="95">
        <f>データ入力!H282</f>
        <v>0</v>
      </c>
      <c r="G223" s="95">
        <f>データ入力!I282</f>
        <v>0</v>
      </c>
      <c r="H223" s="95">
        <f>データ入力!J282</f>
        <v>0</v>
      </c>
      <c r="I223" s="95">
        <f>データ入力!K282</f>
        <v>0</v>
      </c>
      <c r="J223" s="95">
        <f>データ入力!L282</f>
        <v>0</v>
      </c>
      <c r="K223" s="95">
        <f>データ入力!M282</f>
        <v>0</v>
      </c>
      <c r="L223" s="95">
        <f>データ入力!N282</f>
        <v>0</v>
      </c>
      <c r="M223" s="95">
        <f>データ入力!O282</f>
        <v>0</v>
      </c>
      <c r="N223" s="95">
        <f>データ入力!P282</f>
        <v>0</v>
      </c>
      <c r="O223" s="95">
        <f>データ入力!Q282</f>
        <v>0</v>
      </c>
      <c r="P223" s="95">
        <f>データ入力!R282</f>
        <v>0</v>
      </c>
      <c r="Q223" s="95" t="str">
        <f>データ入力!S282</f>
        <v/>
      </c>
      <c r="R223" s="95">
        <f>データ入力!T282</f>
        <v>0</v>
      </c>
      <c r="S223" s="95">
        <f>データ入力!U282</f>
        <v>0</v>
      </c>
      <c r="T223" s="93" t="str">
        <f>データ入力!V282</f>
        <v/>
      </c>
      <c r="U223" s="93" t="str">
        <f>データ入力!W282</f>
        <v/>
      </c>
      <c r="V223" s="93" t="str">
        <f>データ入力!X282</f>
        <v/>
      </c>
      <c r="W223" s="93" t="str">
        <f>データ入力!Y282</f>
        <v/>
      </c>
      <c r="X223" s="93" t="str">
        <f>データ入力!Z282</f>
        <v/>
      </c>
      <c r="Y223" s="95" t="str">
        <f>データ入力!AA282</f>
        <v/>
      </c>
      <c r="Z223" s="95" t="str">
        <f>データ入力!AB282</f>
        <v/>
      </c>
      <c r="AA223" s="95" t="str">
        <f>データ入力!AC282</f>
        <v/>
      </c>
      <c r="AB223" s="94" t="str">
        <f>データ入力!AL282</f>
        <v/>
      </c>
      <c r="AC223" s="94" t="str">
        <f>データ入力!AM282</f>
        <v/>
      </c>
      <c r="AD223" s="94" t="str">
        <f>データ入力!AN282</f>
        <v/>
      </c>
      <c r="AE223" s="94" t="str">
        <f>データ入力!AO282</f>
        <v/>
      </c>
      <c r="AF223" s="241" t="str">
        <f>データ入力!AP282</f>
        <v/>
      </c>
      <c r="AG223" s="94" t="str">
        <f>データ入力!AQ282</f>
        <v/>
      </c>
      <c r="AH223" s="94" t="str">
        <f>データ入力!AR282</f>
        <v/>
      </c>
      <c r="AI223" s="94" t="str">
        <f>データ入力!AS282</f>
        <v/>
      </c>
      <c r="AJ223" s="94" t="str">
        <f>データ入力!AT282</f>
        <v/>
      </c>
      <c r="AK223" s="94" t="str">
        <f>データ入力!AU282</f>
        <v/>
      </c>
      <c r="AL223" s="94" t="str">
        <f>データ入力!AV282</f>
        <v/>
      </c>
    </row>
    <row r="224" spans="1:38" ht="26.25" customHeight="1">
      <c r="A224" s="90" t="str">
        <f>データ入力!AI283</f>
        <v/>
      </c>
      <c r="B224" s="180" t="str">
        <f>データ入力!AJ283</f>
        <v/>
      </c>
      <c r="C224" s="93" t="str">
        <f>データ入力!AK283</f>
        <v/>
      </c>
      <c r="D224" s="95">
        <f>データ入力!E283</f>
        <v>0</v>
      </c>
      <c r="E224" s="95" t="str">
        <f>データ入力!G283</f>
        <v/>
      </c>
      <c r="F224" s="95">
        <f>データ入力!H283</f>
        <v>0</v>
      </c>
      <c r="G224" s="95">
        <f>データ入力!I283</f>
        <v>0</v>
      </c>
      <c r="H224" s="95">
        <f>データ入力!J283</f>
        <v>0</v>
      </c>
      <c r="I224" s="95">
        <f>データ入力!K283</f>
        <v>0</v>
      </c>
      <c r="J224" s="95">
        <f>データ入力!L283</f>
        <v>0</v>
      </c>
      <c r="K224" s="95">
        <f>データ入力!M283</f>
        <v>0</v>
      </c>
      <c r="L224" s="95">
        <f>データ入力!N283</f>
        <v>0</v>
      </c>
      <c r="M224" s="95">
        <f>データ入力!O283</f>
        <v>0</v>
      </c>
      <c r="N224" s="95">
        <f>データ入力!P283</f>
        <v>0</v>
      </c>
      <c r="O224" s="95">
        <f>データ入力!Q283</f>
        <v>0</v>
      </c>
      <c r="P224" s="95">
        <f>データ入力!R283</f>
        <v>0</v>
      </c>
      <c r="Q224" s="95" t="str">
        <f>データ入力!S283</f>
        <v/>
      </c>
      <c r="R224" s="95">
        <f>データ入力!T283</f>
        <v>0</v>
      </c>
      <c r="S224" s="95">
        <f>データ入力!U283</f>
        <v>0</v>
      </c>
      <c r="T224" s="93" t="str">
        <f>データ入力!V283</f>
        <v/>
      </c>
      <c r="U224" s="93" t="str">
        <f>データ入力!W283</f>
        <v/>
      </c>
      <c r="V224" s="93" t="str">
        <f>データ入力!X283</f>
        <v/>
      </c>
      <c r="W224" s="93" t="str">
        <f>データ入力!Y283</f>
        <v/>
      </c>
      <c r="X224" s="93" t="str">
        <f>データ入力!Z283</f>
        <v/>
      </c>
      <c r="Y224" s="95" t="str">
        <f>データ入力!AA283</f>
        <v/>
      </c>
      <c r="Z224" s="95" t="str">
        <f>データ入力!AB283</f>
        <v/>
      </c>
      <c r="AA224" s="95" t="str">
        <f>データ入力!AC283</f>
        <v/>
      </c>
      <c r="AB224" s="94" t="str">
        <f>データ入力!AL283</f>
        <v/>
      </c>
      <c r="AC224" s="94" t="str">
        <f>データ入力!AM283</f>
        <v/>
      </c>
      <c r="AD224" s="94" t="str">
        <f>データ入力!AN283</f>
        <v/>
      </c>
      <c r="AE224" s="94" t="str">
        <f>データ入力!AO283</f>
        <v/>
      </c>
      <c r="AF224" s="241" t="str">
        <f>データ入力!AP283</f>
        <v/>
      </c>
      <c r="AG224" s="94" t="str">
        <f>データ入力!AQ283</f>
        <v/>
      </c>
      <c r="AH224" s="94" t="str">
        <f>データ入力!AR283</f>
        <v/>
      </c>
      <c r="AI224" s="94" t="str">
        <f>データ入力!AS283</f>
        <v/>
      </c>
      <c r="AJ224" s="94" t="str">
        <f>データ入力!AT283</f>
        <v/>
      </c>
      <c r="AK224" s="94" t="str">
        <f>データ入力!AU283</f>
        <v/>
      </c>
      <c r="AL224" s="94" t="str">
        <f>データ入力!AV283</f>
        <v/>
      </c>
    </row>
    <row r="225" spans="1:38" ht="26.25" customHeight="1">
      <c r="A225" s="90" t="str">
        <f>データ入力!AI284</f>
        <v/>
      </c>
      <c r="B225" s="180" t="str">
        <f>データ入力!AJ284</f>
        <v/>
      </c>
      <c r="C225" s="93" t="str">
        <f>データ入力!AK284</f>
        <v/>
      </c>
      <c r="D225" s="95">
        <f>データ入力!E284</f>
        <v>0</v>
      </c>
      <c r="E225" s="95" t="str">
        <f>データ入力!G284</f>
        <v/>
      </c>
      <c r="F225" s="95">
        <f>データ入力!H284</f>
        <v>0</v>
      </c>
      <c r="G225" s="95">
        <f>データ入力!I284</f>
        <v>0</v>
      </c>
      <c r="H225" s="95">
        <f>データ入力!J284</f>
        <v>0</v>
      </c>
      <c r="I225" s="95">
        <f>データ入力!K284</f>
        <v>0</v>
      </c>
      <c r="J225" s="95">
        <f>データ入力!L284</f>
        <v>0</v>
      </c>
      <c r="K225" s="95">
        <f>データ入力!M284</f>
        <v>0</v>
      </c>
      <c r="L225" s="95">
        <f>データ入力!N284</f>
        <v>0</v>
      </c>
      <c r="M225" s="95">
        <f>データ入力!O284</f>
        <v>0</v>
      </c>
      <c r="N225" s="95">
        <f>データ入力!P284</f>
        <v>0</v>
      </c>
      <c r="O225" s="95">
        <f>データ入力!Q284</f>
        <v>0</v>
      </c>
      <c r="P225" s="95">
        <f>データ入力!R284</f>
        <v>0</v>
      </c>
      <c r="Q225" s="95" t="str">
        <f>データ入力!S284</f>
        <v/>
      </c>
      <c r="R225" s="95">
        <f>データ入力!T284</f>
        <v>0</v>
      </c>
      <c r="S225" s="95">
        <f>データ入力!U284</f>
        <v>0</v>
      </c>
      <c r="T225" s="93" t="str">
        <f>データ入力!V284</f>
        <v/>
      </c>
      <c r="U225" s="93" t="str">
        <f>データ入力!W284</f>
        <v/>
      </c>
      <c r="V225" s="93" t="str">
        <f>データ入力!X284</f>
        <v/>
      </c>
      <c r="W225" s="93" t="str">
        <f>データ入力!Y284</f>
        <v/>
      </c>
      <c r="X225" s="93" t="str">
        <f>データ入力!Z284</f>
        <v/>
      </c>
      <c r="Y225" s="95" t="str">
        <f>データ入力!AA284</f>
        <v/>
      </c>
      <c r="Z225" s="95" t="str">
        <f>データ入力!AB284</f>
        <v/>
      </c>
      <c r="AA225" s="95" t="str">
        <f>データ入力!AC284</f>
        <v/>
      </c>
      <c r="AB225" s="94" t="str">
        <f>データ入力!AL284</f>
        <v/>
      </c>
      <c r="AC225" s="94" t="str">
        <f>データ入力!AM284</f>
        <v/>
      </c>
      <c r="AD225" s="94" t="str">
        <f>データ入力!AN284</f>
        <v/>
      </c>
      <c r="AE225" s="94" t="str">
        <f>データ入力!AO284</f>
        <v/>
      </c>
      <c r="AF225" s="241" t="str">
        <f>データ入力!AP284</f>
        <v/>
      </c>
      <c r="AG225" s="94" t="str">
        <f>データ入力!AQ284</f>
        <v/>
      </c>
      <c r="AH225" s="94" t="str">
        <f>データ入力!AR284</f>
        <v/>
      </c>
      <c r="AI225" s="94" t="str">
        <f>データ入力!AS284</f>
        <v/>
      </c>
      <c r="AJ225" s="94" t="str">
        <f>データ入力!AT284</f>
        <v/>
      </c>
      <c r="AK225" s="94" t="str">
        <f>データ入力!AU284</f>
        <v/>
      </c>
      <c r="AL225" s="94" t="str">
        <f>データ入力!AV284</f>
        <v/>
      </c>
    </row>
    <row r="226" spans="1:38" ht="26.25" customHeight="1">
      <c r="A226" s="90" t="str">
        <f>データ入力!AI285</f>
        <v/>
      </c>
      <c r="B226" s="180" t="str">
        <f>データ入力!AJ285</f>
        <v/>
      </c>
      <c r="C226" s="93" t="str">
        <f>データ入力!AK285</f>
        <v/>
      </c>
      <c r="D226" s="95">
        <f>データ入力!E285</f>
        <v>0</v>
      </c>
      <c r="E226" s="95" t="str">
        <f>データ入力!G285</f>
        <v/>
      </c>
      <c r="F226" s="95">
        <f>データ入力!H285</f>
        <v>0</v>
      </c>
      <c r="G226" s="95">
        <f>データ入力!I285</f>
        <v>0</v>
      </c>
      <c r="H226" s="95">
        <f>データ入力!J285</f>
        <v>0</v>
      </c>
      <c r="I226" s="95">
        <f>データ入力!K285</f>
        <v>0</v>
      </c>
      <c r="J226" s="95">
        <f>データ入力!L285</f>
        <v>0</v>
      </c>
      <c r="K226" s="95">
        <f>データ入力!M285</f>
        <v>0</v>
      </c>
      <c r="L226" s="95">
        <f>データ入力!N285</f>
        <v>0</v>
      </c>
      <c r="M226" s="95">
        <f>データ入力!O285</f>
        <v>0</v>
      </c>
      <c r="N226" s="95">
        <f>データ入力!P285</f>
        <v>0</v>
      </c>
      <c r="O226" s="95">
        <f>データ入力!Q285</f>
        <v>0</v>
      </c>
      <c r="P226" s="95">
        <f>データ入力!R285</f>
        <v>0</v>
      </c>
      <c r="Q226" s="95" t="str">
        <f>データ入力!S285</f>
        <v/>
      </c>
      <c r="R226" s="95">
        <f>データ入力!T285</f>
        <v>0</v>
      </c>
      <c r="S226" s="95">
        <f>データ入力!U285</f>
        <v>0</v>
      </c>
      <c r="T226" s="93" t="str">
        <f>データ入力!V285</f>
        <v/>
      </c>
      <c r="U226" s="93" t="str">
        <f>データ入力!W285</f>
        <v/>
      </c>
      <c r="V226" s="93" t="str">
        <f>データ入力!X285</f>
        <v/>
      </c>
      <c r="W226" s="93" t="str">
        <f>データ入力!Y285</f>
        <v/>
      </c>
      <c r="X226" s="93" t="str">
        <f>データ入力!Z285</f>
        <v/>
      </c>
      <c r="Y226" s="95" t="str">
        <f>データ入力!AA285</f>
        <v/>
      </c>
      <c r="Z226" s="95" t="str">
        <f>データ入力!AB285</f>
        <v/>
      </c>
      <c r="AA226" s="95" t="str">
        <f>データ入力!AC285</f>
        <v/>
      </c>
      <c r="AB226" s="94" t="str">
        <f>データ入力!AL285</f>
        <v/>
      </c>
      <c r="AC226" s="94" t="str">
        <f>データ入力!AM285</f>
        <v/>
      </c>
      <c r="AD226" s="94" t="str">
        <f>データ入力!AN285</f>
        <v/>
      </c>
      <c r="AE226" s="94" t="str">
        <f>データ入力!AO285</f>
        <v/>
      </c>
      <c r="AF226" s="241" t="str">
        <f>データ入力!AP285</f>
        <v/>
      </c>
      <c r="AG226" s="94" t="str">
        <f>データ入力!AQ285</f>
        <v/>
      </c>
      <c r="AH226" s="94" t="str">
        <f>データ入力!AR285</f>
        <v/>
      </c>
      <c r="AI226" s="94" t="str">
        <f>データ入力!AS285</f>
        <v/>
      </c>
      <c r="AJ226" s="94" t="str">
        <f>データ入力!AT285</f>
        <v/>
      </c>
      <c r="AK226" s="94" t="str">
        <f>データ入力!AU285</f>
        <v/>
      </c>
      <c r="AL226" s="94" t="str">
        <f>データ入力!AV285</f>
        <v/>
      </c>
    </row>
    <row r="227" spans="1:38" ht="26.25" customHeight="1">
      <c r="A227" s="90" t="str">
        <f>データ入力!AI286</f>
        <v/>
      </c>
      <c r="B227" s="180" t="str">
        <f>データ入力!AJ286</f>
        <v/>
      </c>
      <c r="C227" s="93" t="str">
        <f>データ入力!AK286</f>
        <v/>
      </c>
      <c r="D227" s="95">
        <f>データ入力!E286</f>
        <v>0</v>
      </c>
      <c r="E227" s="95" t="str">
        <f>データ入力!G286</f>
        <v/>
      </c>
      <c r="F227" s="95">
        <f>データ入力!H286</f>
        <v>0</v>
      </c>
      <c r="G227" s="95">
        <f>データ入力!I286</f>
        <v>0</v>
      </c>
      <c r="H227" s="95">
        <f>データ入力!J286</f>
        <v>0</v>
      </c>
      <c r="I227" s="95">
        <f>データ入力!K286</f>
        <v>0</v>
      </c>
      <c r="J227" s="95">
        <f>データ入力!L286</f>
        <v>0</v>
      </c>
      <c r="K227" s="95">
        <f>データ入力!M286</f>
        <v>0</v>
      </c>
      <c r="L227" s="95">
        <f>データ入力!N286</f>
        <v>0</v>
      </c>
      <c r="M227" s="95">
        <f>データ入力!O286</f>
        <v>0</v>
      </c>
      <c r="N227" s="95">
        <f>データ入力!P286</f>
        <v>0</v>
      </c>
      <c r="O227" s="95">
        <f>データ入力!Q286</f>
        <v>0</v>
      </c>
      <c r="P227" s="95">
        <f>データ入力!R286</f>
        <v>0</v>
      </c>
      <c r="Q227" s="95" t="str">
        <f>データ入力!S286</f>
        <v/>
      </c>
      <c r="R227" s="95">
        <f>データ入力!T286</f>
        <v>0</v>
      </c>
      <c r="S227" s="95">
        <f>データ入力!U286</f>
        <v>0</v>
      </c>
      <c r="T227" s="93" t="str">
        <f>データ入力!V286</f>
        <v/>
      </c>
      <c r="U227" s="93" t="str">
        <f>データ入力!W286</f>
        <v/>
      </c>
      <c r="V227" s="93" t="str">
        <f>データ入力!X286</f>
        <v/>
      </c>
      <c r="W227" s="93" t="str">
        <f>データ入力!Y286</f>
        <v/>
      </c>
      <c r="X227" s="93" t="str">
        <f>データ入力!Z286</f>
        <v/>
      </c>
      <c r="Y227" s="95" t="str">
        <f>データ入力!AA286</f>
        <v/>
      </c>
      <c r="Z227" s="95" t="str">
        <f>データ入力!AB286</f>
        <v/>
      </c>
      <c r="AA227" s="95" t="str">
        <f>データ入力!AC286</f>
        <v/>
      </c>
      <c r="AB227" s="94" t="str">
        <f>データ入力!AL286</f>
        <v/>
      </c>
      <c r="AC227" s="94" t="str">
        <f>データ入力!AM286</f>
        <v/>
      </c>
      <c r="AD227" s="94" t="str">
        <f>データ入力!AN286</f>
        <v/>
      </c>
      <c r="AE227" s="94" t="str">
        <f>データ入力!AO286</f>
        <v/>
      </c>
      <c r="AF227" s="241" t="str">
        <f>データ入力!AP286</f>
        <v/>
      </c>
      <c r="AG227" s="94" t="str">
        <f>データ入力!AQ286</f>
        <v/>
      </c>
      <c r="AH227" s="94" t="str">
        <f>データ入力!AR286</f>
        <v/>
      </c>
      <c r="AI227" s="94" t="str">
        <f>データ入力!AS286</f>
        <v/>
      </c>
      <c r="AJ227" s="94" t="str">
        <f>データ入力!AT286</f>
        <v/>
      </c>
      <c r="AK227" s="94" t="str">
        <f>データ入力!AU286</f>
        <v/>
      </c>
      <c r="AL227" s="94" t="str">
        <f>データ入力!AV286</f>
        <v/>
      </c>
    </row>
    <row r="228" spans="1:38" ht="26.25" customHeight="1">
      <c r="A228" s="90" t="str">
        <f>データ入力!AI287</f>
        <v/>
      </c>
      <c r="B228" s="180" t="str">
        <f>データ入力!AJ287</f>
        <v/>
      </c>
      <c r="C228" s="93" t="str">
        <f>データ入力!AK287</f>
        <v/>
      </c>
      <c r="D228" s="95">
        <f>データ入力!E287</f>
        <v>0</v>
      </c>
      <c r="E228" s="95" t="str">
        <f>データ入力!G287</f>
        <v/>
      </c>
      <c r="F228" s="95">
        <f>データ入力!H287</f>
        <v>0</v>
      </c>
      <c r="G228" s="95">
        <f>データ入力!I287</f>
        <v>0</v>
      </c>
      <c r="H228" s="95">
        <f>データ入力!J287</f>
        <v>0</v>
      </c>
      <c r="I228" s="95">
        <f>データ入力!K287</f>
        <v>0</v>
      </c>
      <c r="J228" s="95">
        <f>データ入力!L287</f>
        <v>0</v>
      </c>
      <c r="K228" s="95">
        <f>データ入力!M287</f>
        <v>0</v>
      </c>
      <c r="L228" s="95">
        <f>データ入力!N287</f>
        <v>0</v>
      </c>
      <c r="M228" s="95">
        <f>データ入力!O287</f>
        <v>0</v>
      </c>
      <c r="N228" s="95">
        <f>データ入力!P287</f>
        <v>0</v>
      </c>
      <c r="O228" s="95">
        <f>データ入力!Q287</f>
        <v>0</v>
      </c>
      <c r="P228" s="95">
        <f>データ入力!R287</f>
        <v>0</v>
      </c>
      <c r="Q228" s="95" t="str">
        <f>データ入力!S287</f>
        <v/>
      </c>
      <c r="R228" s="95">
        <f>データ入力!T287</f>
        <v>0</v>
      </c>
      <c r="S228" s="95">
        <f>データ入力!U287</f>
        <v>0</v>
      </c>
      <c r="T228" s="93" t="str">
        <f>データ入力!V287</f>
        <v/>
      </c>
      <c r="U228" s="93" t="str">
        <f>データ入力!W287</f>
        <v/>
      </c>
      <c r="V228" s="93" t="str">
        <f>データ入力!X287</f>
        <v/>
      </c>
      <c r="W228" s="93" t="str">
        <f>データ入力!Y287</f>
        <v/>
      </c>
      <c r="X228" s="93" t="str">
        <f>データ入力!Z287</f>
        <v/>
      </c>
      <c r="Y228" s="95" t="str">
        <f>データ入力!AA287</f>
        <v/>
      </c>
      <c r="Z228" s="95" t="str">
        <f>データ入力!AB287</f>
        <v/>
      </c>
      <c r="AA228" s="95" t="str">
        <f>データ入力!AC287</f>
        <v/>
      </c>
      <c r="AB228" s="94" t="str">
        <f>データ入力!AL287</f>
        <v/>
      </c>
      <c r="AC228" s="94" t="str">
        <f>データ入力!AM287</f>
        <v/>
      </c>
      <c r="AD228" s="94" t="str">
        <f>データ入力!AN287</f>
        <v/>
      </c>
      <c r="AE228" s="94" t="str">
        <f>データ入力!AO287</f>
        <v/>
      </c>
      <c r="AF228" s="241" t="str">
        <f>データ入力!AP287</f>
        <v/>
      </c>
      <c r="AG228" s="94" t="str">
        <f>データ入力!AQ287</f>
        <v/>
      </c>
      <c r="AH228" s="94" t="str">
        <f>データ入力!AR287</f>
        <v/>
      </c>
      <c r="AI228" s="94" t="str">
        <f>データ入力!AS287</f>
        <v/>
      </c>
      <c r="AJ228" s="94" t="str">
        <f>データ入力!AT287</f>
        <v/>
      </c>
      <c r="AK228" s="94" t="str">
        <f>データ入力!AU287</f>
        <v/>
      </c>
      <c r="AL228" s="94" t="str">
        <f>データ入力!AV287</f>
        <v/>
      </c>
    </row>
    <row r="229" spans="1:38" ht="26.25" customHeight="1">
      <c r="A229" s="90" t="str">
        <f>データ入力!AI288</f>
        <v/>
      </c>
      <c r="B229" s="180" t="str">
        <f>データ入力!AJ288</f>
        <v/>
      </c>
      <c r="C229" s="93" t="str">
        <f>データ入力!AK288</f>
        <v/>
      </c>
      <c r="D229" s="95">
        <f>データ入力!E288</f>
        <v>0</v>
      </c>
      <c r="E229" s="95" t="str">
        <f>データ入力!G288</f>
        <v/>
      </c>
      <c r="F229" s="95">
        <f>データ入力!H288</f>
        <v>0</v>
      </c>
      <c r="G229" s="95">
        <f>データ入力!I288</f>
        <v>0</v>
      </c>
      <c r="H229" s="95">
        <f>データ入力!J288</f>
        <v>0</v>
      </c>
      <c r="I229" s="95">
        <f>データ入力!K288</f>
        <v>0</v>
      </c>
      <c r="J229" s="95">
        <f>データ入力!L288</f>
        <v>0</v>
      </c>
      <c r="K229" s="95">
        <f>データ入力!M288</f>
        <v>0</v>
      </c>
      <c r="L229" s="95">
        <f>データ入力!N288</f>
        <v>0</v>
      </c>
      <c r="M229" s="95">
        <f>データ入力!O288</f>
        <v>0</v>
      </c>
      <c r="N229" s="95">
        <f>データ入力!P288</f>
        <v>0</v>
      </c>
      <c r="O229" s="95">
        <f>データ入力!Q288</f>
        <v>0</v>
      </c>
      <c r="P229" s="95">
        <f>データ入力!R288</f>
        <v>0</v>
      </c>
      <c r="Q229" s="95" t="str">
        <f>データ入力!S288</f>
        <v/>
      </c>
      <c r="R229" s="95">
        <f>データ入力!T288</f>
        <v>0</v>
      </c>
      <c r="S229" s="95">
        <f>データ入力!U288</f>
        <v>0</v>
      </c>
      <c r="T229" s="93" t="str">
        <f>データ入力!V288</f>
        <v/>
      </c>
      <c r="U229" s="93" t="str">
        <f>データ入力!W288</f>
        <v/>
      </c>
      <c r="V229" s="93" t="str">
        <f>データ入力!X288</f>
        <v/>
      </c>
      <c r="W229" s="93" t="str">
        <f>データ入力!Y288</f>
        <v/>
      </c>
      <c r="X229" s="93" t="str">
        <f>データ入力!Z288</f>
        <v/>
      </c>
      <c r="Y229" s="95" t="str">
        <f>データ入力!AA288</f>
        <v/>
      </c>
      <c r="Z229" s="95" t="str">
        <f>データ入力!AB288</f>
        <v/>
      </c>
      <c r="AA229" s="95" t="str">
        <f>データ入力!AC288</f>
        <v/>
      </c>
      <c r="AB229" s="94" t="str">
        <f>データ入力!AL288</f>
        <v/>
      </c>
      <c r="AC229" s="94" t="str">
        <f>データ入力!AM288</f>
        <v/>
      </c>
      <c r="AD229" s="94" t="str">
        <f>データ入力!AN288</f>
        <v/>
      </c>
      <c r="AE229" s="94" t="str">
        <f>データ入力!AO288</f>
        <v/>
      </c>
      <c r="AF229" s="241" t="str">
        <f>データ入力!AP288</f>
        <v/>
      </c>
      <c r="AG229" s="94" t="str">
        <f>データ入力!AQ288</f>
        <v/>
      </c>
      <c r="AH229" s="94" t="str">
        <f>データ入力!AR288</f>
        <v/>
      </c>
      <c r="AI229" s="94" t="str">
        <f>データ入力!AS288</f>
        <v/>
      </c>
      <c r="AJ229" s="94" t="str">
        <f>データ入力!AT288</f>
        <v/>
      </c>
      <c r="AK229" s="94" t="str">
        <f>データ入力!AU288</f>
        <v/>
      </c>
      <c r="AL229" s="94" t="str">
        <f>データ入力!AV288</f>
        <v/>
      </c>
    </row>
    <row r="230" spans="1:38" ht="26.25" customHeight="1">
      <c r="A230" s="90" t="str">
        <f>データ入力!AI289</f>
        <v/>
      </c>
      <c r="B230" s="180" t="str">
        <f>データ入力!AJ289</f>
        <v/>
      </c>
      <c r="C230" s="93" t="str">
        <f>データ入力!AK289</f>
        <v/>
      </c>
      <c r="D230" s="95">
        <f>データ入力!E289</f>
        <v>0</v>
      </c>
      <c r="E230" s="95" t="str">
        <f>データ入力!G289</f>
        <v/>
      </c>
      <c r="F230" s="95">
        <f>データ入力!H289</f>
        <v>0</v>
      </c>
      <c r="G230" s="95">
        <f>データ入力!I289</f>
        <v>0</v>
      </c>
      <c r="H230" s="95">
        <f>データ入力!J289</f>
        <v>0</v>
      </c>
      <c r="I230" s="95">
        <f>データ入力!K289</f>
        <v>0</v>
      </c>
      <c r="J230" s="95">
        <f>データ入力!L289</f>
        <v>0</v>
      </c>
      <c r="K230" s="95">
        <f>データ入力!M289</f>
        <v>0</v>
      </c>
      <c r="L230" s="95">
        <f>データ入力!N289</f>
        <v>0</v>
      </c>
      <c r="M230" s="95">
        <f>データ入力!O289</f>
        <v>0</v>
      </c>
      <c r="N230" s="95">
        <f>データ入力!P289</f>
        <v>0</v>
      </c>
      <c r="O230" s="95">
        <f>データ入力!Q289</f>
        <v>0</v>
      </c>
      <c r="P230" s="95">
        <f>データ入力!R289</f>
        <v>0</v>
      </c>
      <c r="Q230" s="95" t="str">
        <f>データ入力!S289</f>
        <v/>
      </c>
      <c r="R230" s="95">
        <f>データ入力!T289</f>
        <v>0</v>
      </c>
      <c r="S230" s="95">
        <f>データ入力!U289</f>
        <v>0</v>
      </c>
      <c r="T230" s="93" t="str">
        <f>データ入力!V289</f>
        <v/>
      </c>
      <c r="U230" s="93" t="str">
        <f>データ入力!W289</f>
        <v/>
      </c>
      <c r="V230" s="93" t="str">
        <f>データ入力!X289</f>
        <v/>
      </c>
      <c r="W230" s="93" t="str">
        <f>データ入力!Y289</f>
        <v/>
      </c>
      <c r="X230" s="93" t="str">
        <f>データ入力!Z289</f>
        <v/>
      </c>
      <c r="Y230" s="95" t="str">
        <f>データ入力!AA289</f>
        <v/>
      </c>
      <c r="Z230" s="95" t="str">
        <f>データ入力!AB289</f>
        <v/>
      </c>
      <c r="AA230" s="95" t="str">
        <f>データ入力!AC289</f>
        <v/>
      </c>
      <c r="AB230" s="94" t="str">
        <f>データ入力!AL289</f>
        <v/>
      </c>
      <c r="AC230" s="94" t="str">
        <f>データ入力!AM289</f>
        <v/>
      </c>
      <c r="AD230" s="94" t="str">
        <f>データ入力!AN289</f>
        <v/>
      </c>
      <c r="AE230" s="94" t="str">
        <f>データ入力!AO289</f>
        <v/>
      </c>
      <c r="AF230" s="241" t="str">
        <f>データ入力!AP289</f>
        <v/>
      </c>
      <c r="AG230" s="94" t="str">
        <f>データ入力!AQ289</f>
        <v/>
      </c>
      <c r="AH230" s="94" t="str">
        <f>データ入力!AR289</f>
        <v/>
      </c>
      <c r="AI230" s="94" t="str">
        <f>データ入力!AS289</f>
        <v/>
      </c>
      <c r="AJ230" s="94" t="str">
        <f>データ入力!AT289</f>
        <v/>
      </c>
      <c r="AK230" s="94" t="str">
        <f>データ入力!AU289</f>
        <v/>
      </c>
      <c r="AL230" s="94" t="str">
        <f>データ入力!AV289</f>
        <v/>
      </c>
    </row>
    <row r="231" spans="1:38" ht="26.25" customHeight="1">
      <c r="A231" s="90" t="str">
        <f>データ入力!AI290</f>
        <v/>
      </c>
      <c r="B231" s="180" t="str">
        <f>データ入力!AJ290</f>
        <v/>
      </c>
      <c r="C231" s="93" t="str">
        <f>データ入力!AK290</f>
        <v/>
      </c>
      <c r="D231" s="95">
        <f>データ入力!E290</f>
        <v>0</v>
      </c>
      <c r="E231" s="95" t="str">
        <f>データ入力!G290</f>
        <v/>
      </c>
      <c r="F231" s="95">
        <f>データ入力!H290</f>
        <v>0</v>
      </c>
      <c r="G231" s="95">
        <f>データ入力!I290</f>
        <v>0</v>
      </c>
      <c r="H231" s="95">
        <f>データ入力!J290</f>
        <v>0</v>
      </c>
      <c r="I231" s="95">
        <f>データ入力!K290</f>
        <v>0</v>
      </c>
      <c r="J231" s="95">
        <f>データ入力!L290</f>
        <v>0</v>
      </c>
      <c r="K231" s="95">
        <f>データ入力!M290</f>
        <v>0</v>
      </c>
      <c r="L231" s="95">
        <f>データ入力!N290</f>
        <v>0</v>
      </c>
      <c r="M231" s="95">
        <f>データ入力!O290</f>
        <v>0</v>
      </c>
      <c r="N231" s="95">
        <f>データ入力!P290</f>
        <v>0</v>
      </c>
      <c r="O231" s="95">
        <f>データ入力!Q290</f>
        <v>0</v>
      </c>
      <c r="P231" s="95">
        <f>データ入力!R290</f>
        <v>0</v>
      </c>
      <c r="Q231" s="95" t="str">
        <f>データ入力!S290</f>
        <v/>
      </c>
      <c r="R231" s="95">
        <f>データ入力!T290</f>
        <v>0</v>
      </c>
      <c r="S231" s="95">
        <f>データ入力!U290</f>
        <v>0</v>
      </c>
      <c r="T231" s="93" t="str">
        <f>データ入力!V290</f>
        <v/>
      </c>
      <c r="U231" s="93" t="str">
        <f>データ入力!W290</f>
        <v/>
      </c>
      <c r="V231" s="93" t="str">
        <f>データ入力!X290</f>
        <v/>
      </c>
      <c r="W231" s="93" t="str">
        <f>データ入力!Y290</f>
        <v/>
      </c>
      <c r="X231" s="93" t="str">
        <f>データ入力!Z290</f>
        <v/>
      </c>
      <c r="Y231" s="95" t="str">
        <f>データ入力!AA290</f>
        <v/>
      </c>
      <c r="Z231" s="95" t="str">
        <f>データ入力!AB290</f>
        <v/>
      </c>
      <c r="AA231" s="95" t="str">
        <f>データ入力!AC290</f>
        <v/>
      </c>
      <c r="AB231" s="94" t="str">
        <f>データ入力!AL290</f>
        <v/>
      </c>
      <c r="AC231" s="94" t="str">
        <f>データ入力!AM290</f>
        <v/>
      </c>
      <c r="AD231" s="94" t="str">
        <f>データ入力!AN290</f>
        <v/>
      </c>
      <c r="AE231" s="94" t="str">
        <f>データ入力!AO290</f>
        <v/>
      </c>
      <c r="AF231" s="241" t="str">
        <f>データ入力!AP290</f>
        <v/>
      </c>
      <c r="AG231" s="94" t="str">
        <f>データ入力!AQ290</f>
        <v/>
      </c>
      <c r="AH231" s="94" t="str">
        <f>データ入力!AR290</f>
        <v/>
      </c>
      <c r="AI231" s="94" t="str">
        <f>データ入力!AS290</f>
        <v/>
      </c>
      <c r="AJ231" s="94" t="str">
        <f>データ入力!AT290</f>
        <v/>
      </c>
      <c r="AK231" s="94" t="str">
        <f>データ入力!AU290</f>
        <v/>
      </c>
      <c r="AL231" s="94" t="str">
        <f>データ入力!AV290</f>
        <v/>
      </c>
    </row>
    <row r="232" spans="1:38" ht="26.25" customHeight="1">
      <c r="A232" s="90" t="str">
        <f>データ入力!AI291</f>
        <v/>
      </c>
      <c r="B232" s="180" t="str">
        <f>データ入力!AJ291</f>
        <v/>
      </c>
      <c r="C232" s="93" t="str">
        <f>データ入力!AK291</f>
        <v/>
      </c>
      <c r="D232" s="95">
        <f>データ入力!E291</f>
        <v>0</v>
      </c>
      <c r="E232" s="95" t="str">
        <f>データ入力!G291</f>
        <v/>
      </c>
      <c r="F232" s="95">
        <f>データ入力!H291</f>
        <v>0</v>
      </c>
      <c r="G232" s="95">
        <f>データ入力!I291</f>
        <v>0</v>
      </c>
      <c r="H232" s="95">
        <f>データ入力!J291</f>
        <v>0</v>
      </c>
      <c r="I232" s="95">
        <f>データ入力!K291</f>
        <v>0</v>
      </c>
      <c r="J232" s="95">
        <f>データ入力!L291</f>
        <v>0</v>
      </c>
      <c r="K232" s="95">
        <f>データ入力!M291</f>
        <v>0</v>
      </c>
      <c r="L232" s="95">
        <f>データ入力!N291</f>
        <v>0</v>
      </c>
      <c r="M232" s="95">
        <f>データ入力!O291</f>
        <v>0</v>
      </c>
      <c r="N232" s="95">
        <f>データ入力!P291</f>
        <v>0</v>
      </c>
      <c r="O232" s="95">
        <f>データ入力!Q291</f>
        <v>0</v>
      </c>
      <c r="P232" s="95">
        <f>データ入力!R291</f>
        <v>0</v>
      </c>
      <c r="Q232" s="95" t="str">
        <f>データ入力!S291</f>
        <v/>
      </c>
      <c r="R232" s="95">
        <f>データ入力!T291</f>
        <v>0</v>
      </c>
      <c r="S232" s="95">
        <f>データ入力!U291</f>
        <v>0</v>
      </c>
      <c r="T232" s="93" t="str">
        <f>データ入力!V291</f>
        <v/>
      </c>
      <c r="U232" s="93" t="str">
        <f>データ入力!W291</f>
        <v/>
      </c>
      <c r="V232" s="93" t="str">
        <f>データ入力!X291</f>
        <v/>
      </c>
      <c r="W232" s="93" t="str">
        <f>データ入力!Y291</f>
        <v/>
      </c>
      <c r="X232" s="93" t="str">
        <f>データ入力!Z291</f>
        <v/>
      </c>
      <c r="Y232" s="95" t="str">
        <f>データ入力!AA291</f>
        <v/>
      </c>
      <c r="Z232" s="95" t="str">
        <f>データ入力!AB291</f>
        <v/>
      </c>
      <c r="AA232" s="95" t="str">
        <f>データ入力!AC291</f>
        <v/>
      </c>
      <c r="AB232" s="94" t="str">
        <f>データ入力!AL291</f>
        <v/>
      </c>
      <c r="AC232" s="94" t="str">
        <f>データ入力!AM291</f>
        <v/>
      </c>
      <c r="AD232" s="94" t="str">
        <f>データ入力!AN291</f>
        <v/>
      </c>
      <c r="AE232" s="94" t="str">
        <f>データ入力!AO291</f>
        <v/>
      </c>
      <c r="AF232" s="241" t="str">
        <f>データ入力!AP291</f>
        <v/>
      </c>
      <c r="AG232" s="94" t="str">
        <f>データ入力!AQ291</f>
        <v/>
      </c>
      <c r="AH232" s="94" t="str">
        <f>データ入力!AR291</f>
        <v/>
      </c>
      <c r="AI232" s="94" t="str">
        <f>データ入力!AS291</f>
        <v/>
      </c>
      <c r="AJ232" s="94" t="str">
        <f>データ入力!AT291</f>
        <v/>
      </c>
      <c r="AK232" s="94" t="str">
        <f>データ入力!AU291</f>
        <v/>
      </c>
      <c r="AL232" s="94" t="str">
        <f>データ入力!AV291</f>
        <v/>
      </c>
    </row>
    <row r="233" spans="1:38" ht="26.25" customHeight="1">
      <c r="A233" s="90" t="str">
        <f>データ入力!AI292</f>
        <v/>
      </c>
      <c r="B233" s="180" t="str">
        <f>データ入力!AJ292</f>
        <v/>
      </c>
      <c r="C233" s="93" t="str">
        <f>データ入力!AK292</f>
        <v/>
      </c>
      <c r="D233" s="95">
        <f>データ入力!E292</f>
        <v>0</v>
      </c>
      <c r="E233" s="95" t="str">
        <f>データ入力!G292</f>
        <v/>
      </c>
      <c r="F233" s="95">
        <f>データ入力!H292</f>
        <v>0</v>
      </c>
      <c r="G233" s="95">
        <f>データ入力!I292</f>
        <v>0</v>
      </c>
      <c r="H233" s="95">
        <f>データ入力!J292</f>
        <v>0</v>
      </c>
      <c r="I233" s="95">
        <f>データ入力!K292</f>
        <v>0</v>
      </c>
      <c r="J233" s="95">
        <f>データ入力!L292</f>
        <v>0</v>
      </c>
      <c r="K233" s="95">
        <f>データ入力!M292</f>
        <v>0</v>
      </c>
      <c r="L233" s="95">
        <f>データ入力!N292</f>
        <v>0</v>
      </c>
      <c r="M233" s="95">
        <f>データ入力!O292</f>
        <v>0</v>
      </c>
      <c r="N233" s="95">
        <f>データ入力!P292</f>
        <v>0</v>
      </c>
      <c r="O233" s="95">
        <f>データ入力!Q292</f>
        <v>0</v>
      </c>
      <c r="P233" s="95">
        <f>データ入力!R292</f>
        <v>0</v>
      </c>
      <c r="Q233" s="95" t="str">
        <f>データ入力!S292</f>
        <v/>
      </c>
      <c r="R233" s="95">
        <f>データ入力!T292</f>
        <v>0</v>
      </c>
      <c r="S233" s="95">
        <f>データ入力!U292</f>
        <v>0</v>
      </c>
      <c r="T233" s="93" t="str">
        <f>データ入力!V292</f>
        <v/>
      </c>
      <c r="U233" s="93" t="str">
        <f>データ入力!W292</f>
        <v/>
      </c>
      <c r="V233" s="93" t="str">
        <f>データ入力!X292</f>
        <v/>
      </c>
      <c r="W233" s="93" t="str">
        <f>データ入力!Y292</f>
        <v/>
      </c>
      <c r="X233" s="93" t="str">
        <f>データ入力!Z292</f>
        <v/>
      </c>
      <c r="Y233" s="95" t="str">
        <f>データ入力!AA292</f>
        <v/>
      </c>
      <c r="Z233" s="95" t="str">
        <f>データ入力!AB292</f>
        <v/>
      </c>
      <c r="AA233" s="95" t="str">
        <f>データ入力!AC292</f>
        <v/>
      </c>
      <c r="AB233" s="94" t="str">
        <f>データ入力!AL292</f>
        <v/>
      </c>
      <c r="AC233" s="94" t="str">
        <f>データ入力!AM292</f>
        <v/>
      </c>
      <c r="AD233" s="94" t="str">
        <f>データ入力!AN292</f>
        <v/>
      </c>
      <c r="AE233" s="94" t="str">
        <f>データ入力!AO292</f>
        <v/>
      </c>
      <c r="AF233" s="241" t="str">
        <f>データ入力!AP292</f>
        <v/>
      </c>
      <c r="AG233" s="94" t="str">
        <f>データ入力!AQ292</f>
        <v/>
      </c>
      <c r="AH233" s="94" t="str">
        <f>データ入力!AR292</f>
        <v/>
      </c>
      <c r="AI233" s="94" t="str">
        <f>データ入力!AS292</f>
        <v/>
      </c>
      <c r="AJ233" s="94" t="str">
        <f>データ入力!AT292</f>
        <v/>
      </c>
      <c r="AK233" s="94" t="str">
        <f>データ入力!AU292</f>
        <v/>
      </c>
      <c r="AL233" s="94" t="str">
        <f>データ入力!AV292</f>
        <v/>
      </c>
    </row>
    <row r="234" spans="1:38" ht="26.25" customHeight="1">
      <c r="A234" s="90" t="str">
        <f>データ入力!AI293</f>
        <v/>
      </c>
      <c r="B234" s="180" t="str">
        <f>データ入力!AJ293</f>
        <v/>
      </c>
      <c r="C234" s="93" t="str">
        <f>データ入力!AK293</f>
        <v/>
      </c>
      <c r="D234" s="95">
        <f>データ入力!E293</f>
        <v>0</v>
      </c>
      <c r="E234" s="95" t="str">
        <f>データ入力!G293</f>
        <v/>
      </c>
      <c r="F234" s="95">
        <f>データ入力!H293</f>
        <v>0</v>
      </c>
      <c r="G234" s="95">
        <f>データ入力!I293</f>
        <v>0</v>
      </c>
      <c r="H234" s="95">
        <f>データ入力!J293</f>
        <v>0</v>
      </c>
      <c r="I234" s="95">
        <f>データ入力!K293</f>
        <v>0</v>
      </c>
      <c r="J234" s="95">
        <f>データ入力!L293</f>
        <v>0</v>
      </c>
      <c r="K234" s="95">
        <f>データ入力!M293</f>
        <v>0</v>
      </c>
      <c r="L234" s="95">
        <f>データ入力!N293</f>
        <v>0</v>
      </c>
      <c r="M234" s="95">
        <f>データ入力!O293</f>
        <v>0</v>
      </c>
      <c r="N234" s="95">
        <f>データ入力!P293</f>
        <v>0</v>
      </c>
      <c r="O234" s="95">
        <f>データ入力!Q293</f>
        <v>0</v>
      </c>
      <c r="P234" s="95">
        <f>データ入力!R293</f>
        <v>0</v>
      </c>
      <c r="Q234" s="95" t="str">
        <f>データ入力!S293</f>
        <v/>
      </c>
      <c r="R234" s="95">
        <f>データ入力!T293</f>
        <v>0</v>
      </c>
      <c r="S234" s="95">
        <f>データ入力!U293</f>
        <v>0</v>
      </c>
      <c r="T234" s="93" t="str">
        <f>データ入力!V293</f>
        <v/>
      </c>
      <c r="U234" s="93" t="str">
        <f>データ入力!W293</f>
        <v/>
      </c>
      <c r="V234" s="93" t="str">
        <f>データ入力!X293</f>
        <v/>
      </c>
      <c r="W234" s="93" t="str">
        <f>データ入力!Y293</f>
        <v/>
      </c>
      <c r="X234" s="93" t="str">
        <f>データ入力!Z293</f>
        <v/>
      </c>
      <c r="Y234" s="95" t="str">
        <f>データ入力!AA293</f>
        <v/>
      </c>
      <c r="Z234" s="95" t="str">
        <f>データ入力!AB293</f>
        <v/>
      </c>
      <c r="AA234" s="95" t="str">
        <f>データ入力!AC293</f>
        <v/>
      </c>
      <c r="AB234" s="94" t="str">
        <f>データ入力!AL293</f>
        <v/>
      </c>
      <c r="AC234" s="94" t="str">
        <f>データ入力!AM293</f>
        <v/>
      </c>
      <c r="AD234" s="94" t="str">
        <f>データ入力!AN293</f>
        <v/>
      </c>
      <c r="AE234" s="94" t="str">
        <f>データ入力!AO293</f>
        <v/>
      </c>
      <c r="AF234" s="241" t="str">
        <f>データ入力!AP293</f>
        <v/>
      </c>
      <c r="AG234" s="94" t="str">
        <f>データ入力!AQ293</f>
        <v/>
      </c>
      <c r="AH234" s="94" t="str">
        <f>データ入力!AR293</f>
        <v/>
      </c>
      <c r="AI234" s="94" t="str">
        <f>データ入力!AS293</f>
        <v/>
      </c>
      <c r="AJ234" s="94" t="str">
        <f>データ入力!AT293</f>
        <v/>
      </c>
      <c r="AK234" s="94" t="str">
        <f>データ入力!AU293</f>
        <v/>
      </c>
      <c r="AL234" s="94" t="str">
        <f>データ入力!AV293</f>
        <v/>
      </c>
    </row>
    <row r="235" spans="1:38" ht="26.25" customHeight="1">
      <c r="A235" s="90" t="str">
        <f>データ入力!AI294</f>
        <v/>
      </c>
      <c r="B235" s="180" t="str">
        <f>データ入力!AJ294</f>
        <v/>
      </c>
      <c r="C235" s="93" t="str">
        <f>データ入力!AK294</f>
        <v/>
      </c>
      <c r="D235" s="95">
        <f>データ入力!E294</f>
        <v>0</v>
      </c>
      <c r="E235" s="95" t="str">
        <f>データ入力!G294</f>
        <v/>
      </c>
      <c r="F235" s="95">
        <f>データ入力!H294</f>
        <v>0</v>
      </c>
      <c r="G235" s="95">
        <f>データ入力!I294</f>
        <v>0</v>
      </c>
      <c r="H235" s="95">
        <f>データ入力!J294</f>
        <v>0</v>
      </c>
      <c r="I235" s="95">
        <f>データ入力!K294</f>
        <v>0</v>
      </c>
      <c r="J235" s="95">
        <f>データ入力!L294</f>
        <v>0</v>
      </c>
      <c r="K235" s="95">
        <f>データ入力!M294</f>
        <v>0</v>
      </c>
      <c r="L235" s="95">
        <f>データ入力!N294</f>
        <v>0</v>
      </c>
      <c r="M235" s="95">
        <f>データ入力!O294</f>
        <v>0</v>
      </c>
      <c r="N235" s="95">
        <f>データ入力!P294</f>
        <v>0</v>
      </c>
      <c r="O235" s="95">
        <f>データ入力!Q294</f>
        <v>0</v>
      </c>
      <c r="P235" s="95">
        <f>データ入力!R294</f>
        <v>0</v>
      </c>
      <c r="Q235" s="95" t="str">
        <f>データ入力!S294</f>
        <v/>
      </c>
      <c r="R235" s="95">
        <f>データ入力!T294</f>
        <v>0</v>
      </c>
      <c r="S235" s="95">
        <f>データ入力!U294</f>
        <v>0</v>
      </c>
      <c r="T235" s="93" t="str">
        <f>データ入力!V294</f>
        <v/>
      </c>
      <c r="U235" s="93" t="str">
        <f>データ入力!W294</f>
        <v/>
      </c>
      <c r="V235" s="93" t="str">
        <f>データ入力!X294</f>
        <v/>
      </c>
      <c r="W235" s="93" t="str">
        <f>データ入力!Y294</f>
        <v/>
      </c>
      <c r="X235" s="93" t="str">
        <f>データ入力!Z294</f>
        <v/>
      </c>
      <c r="Y235" s="95" t="str">
        <f>データ入力!AA294</f>
        <v/>
      </c>
      <c r="Z235" s="95" t="str">
        <f>データ入力!AB294</f>
        <v/>
      </c>
      <c r="AA235" s="95" t="str">
        <f>データ入力!AC294</f>
        <v/>
      </c>
      <c r="AB235" s="94" t="str">
        <f>データ入力!AL294</f>
        <v/>
      </c>
      <c r="AC235" s="94" t="str">
        <f>データ入力!AM294</f>
        <v/>
      </c>
      <c r="AD235" s="94" t="str">
        <f>データ入力!AN294</f>
        <v/>
      </c>
      <c r="AE235" s="94" t="str">
        <f>データ入力!AO294</f>
        <v/>
      </c>
      <c r="AF235" s="241" t="str">
        <f>データ入力!AP294</f>
        <v/>
      </c>
      <c r="AG235" s="94" t="str">
        <f>データ入力!AQ294</f>
        <v/>
      </c>
      <c r="AH235" s="94" t="str">
        <f>データ入力!AR294</f>
        <v/>
      </c>
      <c r="AI235" s="94" t="str">
        <f>データ入力!AS294</f>
        <v/>
      </c>
      <c r="AJ235" s="94" t="str">
        <f>データ入力!AT294</f>
        <v/>
      </c>
      <c r="AK235" s="94" t="str">
        <f>データ入力!AU294</f>
        <v/>
      </c>
      <c r="AL235" s="94" t="str">
        <f>データ入力!AV294</f>
        <v/>
      </c>
    </row>
    <row r="236" spans="1:38" ht="26.25" customHeight="1">
      <c r="A236" s="90" t="str">
        <f>データ入力!AI295</f>
        <v/>
      </c>
      <c r="B236" s="180" t="str">
        <f>データ入力!AJ295</f>
        <v/>
      </c>
      <c r="C236" s="93" t="str">
        <f>データ入力!AK295</f>
        <v/>
      </c>
      <c r="D236" s="95">
        <f>データ入力!E295</f>
        <v>0</v>
      </c>
      <c r="E236" s="95" t="str">
        <f>データ入力!G295</f>
        <v/>
      </c>
      <c r="F236" s="95">
        <f>データ入力!H295</f>
        <v>0</v>
      </c>
      <c r="G236" s="95">
        <f>データ入力!I295</f>
        <v>0</v>
      </c>
      <c r="H236" s="95">
        <f>データ入力!J295</f>
        <v>0</v>
      </c>
      <c r="I236" s="95">
        <f>データ入力!K295</f>
        <v>0</v>
      </c>
      <c r="J236" s="95">
        <f>データ入力!L295</f>
        <v>0</v>
      </c>
      <c r="K236" s="95">
        <f>データ入力!M295</f>
        <v>0</v>
      </c>
      <c r="L236" s="95">
        <f>データ入力!N295</f>
        <v>0</v>
      </c>
      <c r="M236" s="95">
        <f>データ入力!O295</f>
        <v>0</v>
      </c>
      <c r="N236" s="95">
        <f>データ入力!P295</f>
        <v>0</v>
      </c>
      <c r="O236" s="95">
        <f>データ入力!Q295</f>
        <v>0</v>
      </c>
      <c r="P236" s="95">
        <f>データ入力!R295</f>
        <v>0</v>
      </c>
      <c r="Q236" s="95" t="str">
        <f>データ入力!S295</f>
        <v/>
      </c>
      <c r="R236" s="95">
        <f>データ入力!T295</f>
        <v>0</v>
      </c>
      <c r="S236" s="95">
        <f>データ入力!U295</f>
        <v>0</v>
      </c>
      <c r="T236" s="93" t="str">
        <f>データ入力!V295</f>
        <v/>
      </c>
      <c r="U236" s="93" t="str">
        <f>データ入力!W295</f>
        <v/>
      </c>
      <c r="V236" s="93" t="str">
        <f>データ入力!X295</f>
        <v/>
      </c>
      <c r="W236" s="93" t="str">
        <f>データ入力!Y295</f>
        <v/>
      </c>
      <c r="X236" s="93" t="str">
        <f>データ入力!Z295</f>
        <v/>
      </c>
      <c r="Y236" s="95" t="str">
        <f>データ入力!AA295</f>
        <v/>
      </c>
      <c r="Z236" s="95" t="str">
        <f>データ入力!AB295</f>
        <v/>
      </c>
      <c r="AA236" s="95" t="str">
        <f>データ入力!AC295</f>
        <v/>
      </c>
      <c r="AB236" s="94" t="str">
        <f>データ入力!AL295</f>
        <v/>
      </c>
      <c r="AC236" s="94" t="str">
        <f>データ入力!AM295</f>
        <v/>
      </c>
      <c r="AD236" s="94" t="str">
        <f>データ入力!AN295</f>
        <v/>
      </c>
      <c r="AE236" s="94" t="str">
        <f>データ入力!AO295</f>
        <v/>
      </c>
      <c r="AF236" s="241" t="str">
        <f>データ入力!AP295</f>
        <v/>
      </c>
      <c r="AG236" s="94" t="str">
        <f>データ入力!AQ295</f>
        <v/>
      </c>
      <c r="AH236" s="94" t="str">
        <f>データ入力!AR295</f>
        <v/>
      </c>
      <c r="AI236" s="94" t="str">
        <f>データ入力!AS295</f>
        <v/>
      </c>
      <c r="AJ236" s="94" t="str">
        <f>データ入力!AT295</f>
        <v/>
      </c>
      <c r="AK236" s="94" t="str">
        <f>データ入力!AU295</f>
        <v/>
      </c>
      <c r="AL236" s="94" t="str">
        <f>データ入力!AV295</f>
        <v/>
      </c>
    </row>
    <row r="237" spans="1:38" ht="26.25" customHeight="1">
      <c r="A237" s="90" t="str">
        <f>データ入力!AI296</f>
        <v/>
      </c>
      <c r="B237" s="180" t="str">
        <f>データ入力!AJ296</f>
        <v/>
      </c>
      <c r="C237" s="93" t="str">
        <f>データ入力!AK296</f>
        <v/>
      </c>
      <c r="D237" s="95">
        <f>データ入力!E296</f>
        <v>0</v>
      </c>
      <c r="E237" s="95" t="str">
        <f>データ入力!G296</f>
        <v/>
      </c>
      <c r="F237" s="95">
        <f>データ入力!H296</f>
        <v>0</v>
      </c>
      <c r="G237" s="95">
        <f>データ入力!I296</f>
        <v>0</v>
      </c>
      <c r="H237" s="95">
        <f>データ入力!J296</f>
        <v>0</v>
      </c>
      <c r="I237" s="95">
        <f>データ入力!K296</f>
        <v>0</v>
      </c>
      <c r="J237" s="95">
        <f>データ入力!L296</f>
        <v>0</v>
      </c>
      <c r="K237" s="95">
        <f>データ入力!M296</f>
        <v>0</v>
      </c>
      <c r="L237" s="95">
        <f>データ入力!N296</f>
        <v>0</v>
      </c>
      <c r="M237" s="95">
        <f>データ入力!O296</f>
        <v>0</v>
      </c>
      <c r="N237" s="95">
        <f>データ入力!P296</f>
        <v>0</v>
      </c>
      <c r="O237" s="95">
        <f>データ入力!Q296</f>
        <v>0</v>
      </c>
      <c r="P237" s="95">
        <f>データ入力!R296</f>
        <v>0</v>
      </c>
      <c r="Q237" s="95" t="str">
        <f>データ入力!S296</f>
        <v/>
      </c>
      <c r="R237" s="95">
        <f>データ入力!T296</f>
        <v>0</v>
      </c>
      <c r="S237" s="95">
        <f>データ入力!U296</f>
        <v>0</v>
      </c>
      <c r="T237" s="93" t="str">
        <f>データ入力!V296</f>
        <v/>
      </c>
      <c r="U237" s="93" t="str">
        <f>データ入力!W296</f>
        <v/>
      </c>
      <c r="V237" s="93" t="str">
        <f>データ入力!X296</f>
        <v/>
      </c>
      <c r="W237" s="93" t="str">
        <f>データ入力!Y296</f>
        <v/>
      </c>
      <c r="X237" s="93" t="str">
        <f>データ入力!Z296</f>
        <v/>
      </c>
      <c r="Y237" s="95" t="str">
        <f>データ入力!AA296</f>
        <v/>
      </c>
      <c r="Z237" s="95" t="str">
        <f>データ入力!AB296</f>
        <v/>
      </c>
      <c r="AA237" s="95" t="str">
        <f>データ入力!AC296</f>
        <v/>
      </c>
      <c r="AB237" s="94" t="str">
        <f>データ入力!AL296</f>
        <v/>
      </c>
      <c r="AC237" s="94" t="str">
        <f>データ入力!AM296</f>
        <v/>
      </c>
      <c r="AD237" s="94" t="str">
        <f>データ入力!AN296</f>
        <v/>
      </c>
      <c r="AE237" s="94" t="str">
        <f>データ入力!AO296</f>
        <v/>
      </c>
      <c r="AF237" s="241" t="str">
        <f>データ入力!AP296</f>
        <v/>
      </c>
      <c r="AG237" s="94" t="str">
        <f>データ入力!AQ296</f>
        <v/>
      </c>
      <c r="AH237" s="94" t="str">
        <f>データ入力!AR296</f>
        <v/>
      </c>
      <c r="AI237" s="94" t="str">
        <f>データ入力!AS296</f>
        <v/>
      </c>
      <c r="AJ237" s="94" t="str">
        <f>データ入力!AT296</f>
        <v/>
      </c>
      <c r="AK237" s="94" t="str">
        <f>データ入力!AU296</f>
        <v/>
      </c>
      <c r="AL237" s="94" t="str">
        <f>データ入力!AV296</f>
        <v/>
      </c>
    </row>
    <row r="238" spans="1:38" ht="26.25" customHeight="1">
      <c r="A238" s="90" t="str">
        <f>データ入力!AI297</f>
        <v/>
      </c>
      <c r="B238" s="180" t="str">
        <f>データ入力!AJ297</f>
        <v/>
      </c>
      <c r="C238" s="93" t="str">
        <f>データ入力!AK297</f>
        <v/>
      </c>
      <c r="D238" s="95">
        <f>データ入力!E297</f>
        <v>0</v>
      </c>
      <c r="E238" s="95" t="str">
        <f>データ入力!G297</f>
        <v/>
      </c>
      <c r="F238" s="95">
        <f>データ入力!H297</f>
        <v>0</v>
      </c>
      <c r="G238" s="95">
        <f>データ入力!I297</f>
        <v>0</v>
      </c>
      <c r="H238" s="95">
        <f>データ入力!J297</f>
        <v>0</v>
      </c>
      <c r="I238" s="95">
        <f>データ入力!K297</f>
        <v>0</v>
      </c>
      <c r="J238" s="95">
        <f>データ入力!L297</f>
        <v>0</v>
      </c>
      <c r="K238" s="95">
        <f>データ入力!M297</f>
        <v>0</v>
      </c>
      <c r="L238" s="95">
        <f>データ入力!N297</f>
        <v>0</v>
      </c>
      <c r="M238" s="95">
        <f>データ入力!O297</f>
        <v>0</v>
      </c>
      <c r="N238" s="95">
        <f>データ入力!P297</f>
        <v>0</v>
      </c>
      <c r="O238" s="95">
        <f>データ入力!Q297</f>
        <v>0</v>
      </c>
      <c r="P238" s="95">
        <f>データ入力!R297</f>
        <v>0</v>
      </c>
      <c r="Q238" s="95" t="str">
        <f>データ入力!S297</f>
        <v/>
      </c>
      <c r="R238" s="95">
        <f>データ入力!T297</f>
        <v>0</v>
      </c>
      <c r="S238" s="95">
        <f>データ入力!U297</f>
        <v>0</v>
      </c>
      <c r="T238" s="93" t="str">
        <f>データ入力!V297</f>
        <v/>
      </c>
      <c r="U238" s="93" t="str">
        <f>データ入力!W297</f>
        <v/>
      </c>
      <c r="V238" s="93" t="str">
        <f>データ入力!X297</f>
        <v/>
      </c>
      <c r="W238" s="93" t="str">
        <f>データ入力!Y297</f>
        <v/>
      </c>
      <c r="X238" s="93" t="str">
        <f>データ入力!Z297</f>
        <v/>
      </c>
      <c r="Y238" s="95" t="str">
        <f>データ入力!AA297</f>
        <v/>
      </c>
      <c r="Z238" s="95" t="str">
        <f>データ入力!AB297</f>
        <v/>
      </c>
      <c r="AA238" s="95" t="str">
        <f>データ入力!AC297</f>
        <v/>
      </c>
      <c r="AB238" s="94" t="str">
        <f>データ入力!AL297</f>
        <v/>
      </c>
      <c r="AC238" s="94" t="str">
        <f>データ入力!AM297</f>
        <v/>
      </c>
      <c r="AD238" s="94" t="str">
        <f>データ入力!AN297</f>
        <v/>
      </c>
      <c r="AE238" s="94" t="str">
        <f>データ入力!AO297</f>
        <v/>
      </c>
      <c r="AF238" s="241" t="str">
        <f>データ入力!AP297</f>
        <v/>
      </c>
      <c r="AG238" s="94" t="str">
        <f>データ入力!AQ297</f>
        <v/>
      </c>
      <c r="AH238" s="94" t="str">
        <f>データ入力!AR297</f>
        <v/>
      </c>
      <c r="AI238" s="94" t="str">
        <f>データ入力!AS297</f>
        <v/>
      </c>
      <c r="AJ238" s="94" t="str">
        <f>データ入力!AT297</f>
        <v/>
      </c>
      <c r="AK238" s="94" t="str">
        <f>データ入力!AU297</f>
        <v/>
      </c>
      <c r="AL238" s="94" t="str">
        <f>データ入力!AV297</f>
        <v/>
      </c>
    </row>
    <row r="239" spans="1:38" ht="26.25" customHeight="1">
      <c r="A239" s="90" t="str">
        <f>データ入力!AI298</f>
        <v/>
      </c>
      <c r="B239" s="180" t="str">
        <f>データ入力!AJ298</f>
        <v/>
      </c>
      <c r="C239" s="93" t="str">
        <f>データ入力!AK298</f>
        <v/>
      </c>
      <c r="D239" s="95">
        <f>データ入力!E298</f>
        <v>0</v>
      </c>
      <c r="E239" s="95" t="str">
        <f>データ入力!G298</f>
        <v/>
      </c>
      <c r="F239" s="95">
        <f>データ入力!H298</f>
        <v>0</v>
      </c>
      <c r="G239" s="95">
        <f>データ入力!I298</f>
        <v>0</v>
      </c>
      <c r="H239" s="95">
        <f>データ入力!J298</f>
        <v>0</v>
      </c>
      <c r="I239" s="95">
        <f>データ入力!K298</f>
        <v>0</v>
      </c>
      <c r="J239" s="95">
        <f>データ入力!L298</f>
        <v>0</v>
      </c>
      <c r="K239" s="95">
        <f>データ入力!M298</f>
        <v>0</v>
      </c>
      <c r="L239" s="95">
        <f>データ入力!N298</f>
        <v>0</v>
      </c>
      <c r="M239" s="95">
        <f>データ入力!O298</f>
        <v>0</v>
      </c>
      <c r="N239" s="95">
        <f>データ入力!P298</f>
        <v>0</v>
      </c>
      <c r="O239" s="95">
        <f>データ入力!Q298</f>
        <v>0</v>
      </c>
      <c r="P239" s="95">
        <f>データ入力!R298</f>
        <v>0</v>
      </c>
      <c r="Q239" s="95" t="str">
        <f>データ入力!S298</f>
        <v/>
      </c>
      <c r="R239" s="95">
        <f>データ入力!T298</f>
        <v>0</v>
      </c>
      <c r="S239" s="95">
        <f>データ入力!U298</f>
        <v>0</v>
      </c>
      <c r="T239" s="93" t="str">
        <f>データ入力!V298</f>
        <v/>
      </c>
      <c r="U239" s="93" t="str">
        <f>データ入力!W298</f>
        <v/>
      </c>
      <c r="V239" s="93" t="str">
        <f>データ入力!X298</f>
        <v/>
      </c>
      <c r="W239" s="93" t="str">
        <f>データ入力!Y298</f>
        <v/>
      </c>
      <c r="X239" s="93" t="str">
        <f>データ入力!Z298</f>
        <v/>
      </c>
      <c r="Y239" s="95" t="str">
        <f>データ入力!AA298</f>
        <v/>
      </c>
      <c r="Z239" s="95" t="str">
        <f>データ入力!AB298</f>
        <v/>
      </c>
      <c r="AA239" s="95" t="str">
        <f>データ入力!AC298</f>
        <v/>
      </c>
      <c r="AB239" s="94" t="str">
        <f>データ入力!AL298</f>
        <v/>
      </c>
      <c r="AC239" s="94" t="str">
        <f>データ入力!AM298</f>
        <v/>
      </c>
      <c r="AD239" s="94" t="str">
        <f>データ入力!AN298</f>
        <v/>
      </c>
      <c r="AE239" s="94" t="str">
        <f>データ入力!AO298</f>
        <v/>
      </c>
      <c r="AF239" s="241" t="str">
        <f>データ入力!AP298</f>
        <v/>
      </c>
      <c r="AG239" s="94" t="str">
        <f>データ入力!AQ298</f>
        <v/>
      </c>
      <c r="AH239" s="94" t="str">
        <f>データ入力!AR298</f>
        <v/>
      </c>
      <c r="AI239" s="94" t="str">
        <f>データ入力!AS298</f>
        <v/>
      </c>
      <c r="AJ239" s="94" t="str">
        <f>データ入力!AT298</f>
        <v/>
      </c>
      <c r="AK239" s="94" t="str">
        <f>データ入力!AU298</f>
        <v/>
      </c>
      <c r="AL239" s="94" t="str">
        <f>データ入力!AV298</f>
        <v/>
      </c>
    </row>
    <row r="240" spans="1:38" ht="26.25" customHeight="1">
      <c r="A240" s="90" t="str">
        <f>データ入力!AI299</f>
        <v/>
      </c>
      <c r="B240" s="180" t="str">
        <f>データ入力!AJ299</f>
        <v/>
      </c>
      <c r="C240" s="93" t="str">
        <f>データ入力!AK299</f>
        <v/>
      </c>
      <c r="D240" s="95">
        <f>データ入力!E299</f>
        <v>0</v>
      </c>
      <c r="E240" s="95" t="str">
        <f>データ入力!G299</f>
        <v/>
      </c>
      <c r="F240" s="95">
        <f>データ入力!H299</f>
        <v>0</v>
      </c>
      <c r="G240" s="95">
        <f>データ入力!I299</f>
        <v>0</v>
      </c>
      <c r="H240" s="95">
        <f>データ入力!J299</f>
        <v>0</v>
      </c>
      <c r="I240" s="95">
        <f>データ入力!K299</f>
        <v>0</v>
      </c>
      <c r="J240" s="95">
        <f>データ入力!L299</f>
        <v>0</v>
      </c>
      <c r="K240" s="95">
        <f>データ入力!M299</f>
        <v>0</v>
      </c>
      <c r="L240" s="95">
        <f>データ入力!N299</f>
        <v>0</v>
      </c>
      <c r="M240" s="95">
        <f>データ入力!O299</f>
        <v>0</v>
      </c>
      <c r="N240" s="95">
        <f>データ入力!P299</f>
        <v>0</v>
      </c>
      <c r="O240" s="95">
        <f>データ入力!Q299</f>
        <v>0</v>
      </c>
      <c r="P240" s="95">
        <f>データ入力!R299</f>
        <v>0</v>
      </c>
      <c r="Q240" s="95" t="str">
        <f>データ入力!S299</f>
        <v/>
      </c>
      <c r="R240" s="95">
        <f>データ入力!T299</f>
        <v>0</v>
      </c>
      <c r="S240" s="95">
        <f>データ入力!U299</f>
        <v>0</v>
      </c>
      <c r="T240" s="93" t="str">
        <f>データ入力!V299</f>
        <v/>
      </c>
      <c r="U240" s="93" t="str">
        <f>データ入力!W299</f>
        <v/>
      </c>
      <c r="V240" s="93" t="str">
        <f>データ入力!X299</f>
        <v/>
      </c>
      <c r="W240" s="93" t="str">
        <f>データ入力!Y299</f>
        <v/>
      </c>
      <c r="X240" s="93" t="str">
        <f>データ入力!Z299</f>
        <v/>
      </c>
      <c r="Y240" s="95" t="str">
        <f>データ入力!AA299</f>
        <v/>
      </c>
      <c r="Z240" s="95" t="str">
        <f>データ入力!AB299</f>
        <v/>
      </c>
      <c r="AA240" s="95" t="str">
        <f>データ入力!AC299</f>
        <v/>
      </c>
      <c r="AB240" s="94" t="str">
        <f>データ入力!AL299</f>
        <v/>
      </c>
      <c r="AC240" s="94" t="str">
        <f>データ入力!AM299</f>
        <v/>
      </c>
      <c r="AD240" s="94" t="str">
        <f>データ入力!AN299</f>
        <v/>
      </c>
      <c r="AE240" s="94" t="str">
        <f>データ入力!AO299</f>
        <v/>
      </c>
      <c r="AF240" s="241" t="str">
        <f>データ入力!AP299</f>
        <v/>
      </c>
      <c r="AG240" s="94" t="str">
        <f>データ入力!AQ299</f>
        <v/>
      </c>
      <c r="AH240" s="94" t="str">
        <f>データ入力!AR299</f>
        <v/>
      </c>
      <c r="AI240" s="94" t="str">
        <f>データ入力!AS299</f>
        <v/>
      </c>
      <c r="AJ240" s="94" t="str">
        <f>データ入力!AT299</f>
        <v/>
      </c>
      <c r="AK240" s="94" t="str">
        <f>データ入力!AU299</f>
        <v/>
      </c>
      <c r="AL240" s="94" t="str">
        <f>データ入力!AV299</f>
        <v/>
      </c>
    </row>
    <row r="241" spans="1:38" ht="26.25" customHeight="1">
      <c r="A241" s="90" t="str">
        <f>データ入力!AI300</f>
        <v/>
      </c>
      <c r="B241" s="180" t="str">
        <f>データ入力!AJ300</f>
        <v/>
      </c>
      <c r="C241" s="93" t="str">
        <f>データ入力!AK300</f>
        <v/>
      </c>
      <c r="D241" s="95">
        <f>データ入力!E300</f>
        <v>0</v>
      </c>
      <c r="E241" s="95" t="str">
        <f>データ入力!G300</f>
        <v/>
      </c>
      <c r="F241" s="95">
        <f>データ入力!H300</f>
        <v>0</v>
      </c>
      <c r="G241" s="95">
        <f>データ入力!I300</f>
        <v>0</v>
      </c>
      <c r="H241" s="95">
        <f>データ入力!J300</f>
        <v>0</v>
      </c>
      <c r="I241" s="95">
        <f>データ入力!K300</f>
        <v>0</v>
      </c>
      <c r="J241" s="95">
        <f>データ入力!L300</f>
        <v>0</v>
      </c>
      <c r="K241" s="95">
        <f>データ入力!M300</f>
        <v>0</v>
      </c>
      <c r="L241" s="95">
        <f>データ入力!N300</f>
        <v>0</v>
      </c>
      <c r="M241" s="95">
        <f>データ入力!O300</f>
        <v>0</v>
      </c>
      <c r="N241" s="95">
        <f>データ入力!P300</f>
        <v>0</v>
      </c>
      <c r="O241" s="95">
        <f>データ入力!Q300</f>
        <v>0</v>
      </c>
      <c r="P241" s="95">
        <f>データ入力!R300</f>
        <v>0</v>
      </c>
      <c r="Q241" s="95" t="str">
        <f>データ入力!S300</f>
        <v/>
      </c>
      <c r="R241" s="95">
        <f>データ入力!T300</f>
        <v>0</v>
      </c>
      <c r="S241" s="95">
        <f>データ入力!U300</f>
        <v>0</v>
      </c>
      <c r="T241" s="93" t="str">
        <f>データ入力!V300</f>
        <v/>
      </c>
      <c r="U241" s="93" t="str">
        <f>データ入力!W300</f>
        <v/>
      </c>
      <c r="V241" s="93" t="str">
        <f>データ入力!X300</f>
        <v/>
      </c>
      <c r="W241" s="93" t="str">
        <f>データ入力!Y300</f>
        <v/>
      </c>
      <c r="X241" s="93" t="str">
        <f>データ入力!Z300</f>
        <v/>
      </c>
      <c r="Y241" s="95" t="str">
        <f>データ入力!AA300</f>
        <v/>
      </c>
      <c r="Z241" s="95" t="str">
        <f>データ入力!AB300</f>
        <v/>
      </c>
      <c r="AA241" s="95" t="str">
        <f>データ入力!AC300</f>
        <v/>
      </c>
      <c r="AB241" s="94" t="str">
        <f>データ入力!AL300</f>
        <v/>
      </c>
      <c r="AC241" s="94" t="str">
        <f>データ入力!AM300</f>
        <v/>
      </c>
      <c r="AD241" s="94" t="str">
        <f>データ入力!AN300</f>
        <v/>
      </c>
      <c r="AE241" s="94" t="str">
        <f>データ入力!AO300</f>
        <v/>
      </c>
      <c r="AF241" s="241" t="str">
        <f>データ入力!AP300</f>
        <v/>
      </c>
      <c r="AG241" s="94" t="str">
        <f>データ入力!AQ300</f>
        <v/>
      </c>
      <c r="AH241" s="94" t="str">
        <f>データ入力!AR300</f>
        <v/>
      </c>
      <c r="AI241" s="94" t="str">
        <f>データ入力!AS300</f>
        <v/>
      </c>
      <c r="AJ241" s="94" t="str">
        <f>データ入力!AT300</f>
        <v/>
      </c>
      <c r="AK241" s="94" t="str">
        <f>データ入力!AU300</f>
        <v/>
      </c>
      <c r="AL241" s="94" t="str">
        <f>データ入力!AV300</f>
        <v/>
      </c>
    </row>
    <row r="242" spans="1:38" ht="26.25" customHeight="1">
      <c r="A242" s="90" t="str">
        <f>データ入力!AI301</f>
        <v/>
      </c>
      <c r="B242" s="180" t="str">
        <f>データ入力!AJ301</f>
        <v/>
      </c>
      <c r="C242" s="93" t="str">
        <f>データ入力!AK301</f>
        <v/>
      </c>
      <c r="D242" s="95">
        <f>データ入力!E301</f>
        <v>0</v>
      </c>
      <c r="E242" s="95" t="str">
        <f>データ入力!G301</f>
        <v/>
      </c>
      <c r="F242" s="95">
        <f>データ入力!H301</f>
        <v>0</v>
      </c>
      <c r="G242" s="95">
        <f>データ入力!I301</f>
        <v>0</v>
      </c>
      <c r="H242" s="95">
        <f>データ入力!J301</f>
        <v>0</v>
      </c>
      <c r="I242" s="95">
        <f>データ入力!K301</f>
        <v>0</v>
      </c>
      <c r="J242" s="95">
        <f>データ入力!L301</f>
        <v>0</v>
      </c>
      <c r="K242" s="95">
        <f>データ入力!M301</f>
        <v>0</v>
      </c>
      <c r="L242" s="95">
        <f>データ入力!N301</f>
        <v>0</v>
      </c>
      <c r="M242" s="95">
        <f>データ入力!O301</f>
        <v>0</v>
      </c>
      <c r="N242" s="95">
        <f>データ入力!P301</f>
        <v>0</v>
      </c>
      <c r="O242" s="95">
        <f>データ入力!Q301</f>
        <v>0</v>
      </c>
      <c r="P242" s="95">
        <f>データ入力!R301</f>
        <v>0</v>
      </c>
      <c r="Q242" s="95" t="str">
        <f>データ入力!S301</f>
        <v/>
      </c>
      <c r="R242" s="95">
        <f>データ入力!T301</f>
        <v>0</v>
      </c>
      <c r="S242" s="95">
        <f>データ入力!U301</f>
        <v>0</v>
      </c>
      <c r="T242" s="93" t="str">
        <f>データ入力!V301</f>
        <v/>
      </c>
      <c r="U242" s="93" t="str">
        <f>データ入力!W301</f>
        <v/>
      </c>
      <c r="V242" s="93" t="str">
        <f>データ入力!X301</f>
        <v/>
      </c>
      <c r="W242" s="93" t="str">
        <f>データ入力!Y301</f>
        <v/>
      </c>
      <c r="X242" s="93" t="str">
        <f>データ入力!Z301</f>
        <v/>
      </c>
      <c r="Y242" s="95" t="str">
        <f>データ入力!AA301</f>
        <v/>
      </c>
      <c r="Z242" s="95" t="str">
        <f>データ入力!AB301</f>
        <v/>
      </c>
      <c r="AA242" s="95" t="str">
        <f>データ入力!AC301</f>
        <v/>
      </c>
      <c r="AB242" s="94" t="str">
        <f>データ入力!AL301</f>
        <v/>
      </c>
      <c r="AC242" s="94" t="str">
        <f>データ入力!AM301</f>
        <v/>
      </c>
      <c r="AD242" s="94" t="str">
        <f>データ入力!AN301</f>
        <v/>
      </c>
      <c r="AE242" s="94" t="str">
        <f>データ入力!AO301</f>
        <v/>
      </c>
      <c r="AF242" s="241" t="str">
        <f>データ入力!AP301</f>
        <v/>
      </c>
      <c r="AG242" s="94" t="str">
        <f>データ入力!AQ301</f>
        <v/>
      </c>
      <c r="AH242" s="94" t="str">
        <f>データ入力!AR301</f>
        <v/>
      </c>
      <c r="AI242" s="94" t="str">
        <f>データ入力!AS301</f>
        <v/>
      </c>
      <c r="AJ242" s="94" t="str">
        <f>データ入力!AT301</f>
        <v/>
      </c>
      <c r="AK242" s="94" t="str">
        <f>データ入力!AU301</f>
        <v/>
      </c>
      <c r="AL242" s="94" t="str">
        <f>データ入力!AV301</f>
        <v/>
      </c>
    </row>
    <row r="243" spans="1:38" ht="26.25" customHeight="1">
      <c r="A243" s="90" t="str">
        <f>データ入力!AI302</f>
        <v/>
      </c>
      <c r="B243" s="180" t="str">
        <f>データ入力!AJ302</f>
        <v/>
      </c>
      <c r="C243" s="93" t="str">
        <f>データ入力!AK302</f>
        <v/>
      </c>
      <c r="D243" s="95">
        <f>データ入力!E302</f>
        <v>0</v>
      </c>
      <c r="E243" s="95" t="str">
        <f>データ入力!G302</f>
        <v/>
      </c>
      <c r="F243" s="95">
        <f>データ入力!H302</f>
        <v>0</v>
      </c>
      <c r="G243" s="95">
        <f>データ入力!I302</f>
        <v>0</v>
      </c>
      <c r="H243" s="95">
        <f>データ入力!J302</f>
        <v>0</v>
      </c>
      <c r="I243" s="95">
        <f>データ入力!K302</f>
        <v>0</v>
      </c>
      <c r="J243" s="95">
        <f>データ入力!L302</f>
        <v>0</v>
      </c>
      <c r="K243" s="95">
        <f>データ入力!M302</f>
        <v>0</v>
      </c>
      <c r="L243" s="95">
        <f>データ入力!N302</f>
        <v>0</v>
      </c>
      <c r="M243" s="95">
        <f>データ入力!O302</f>
        <v>0</v>
      </c>
      <c r="N243" s="95">
        <f>データ入力!P302</f>
        <v>0</v>
      </c>
      <c r="O243" s="95">
        <f>データ入力!Q302</f>
        <v>0</v>
      </c>
      <c r="P243" s="95">
        <f>データ入力!R302</f>
        <v>0</v>
      </c>
      <c r="Q243" s="95" t="str">
        <f>データ入力!S302</f>
        <v/>
      </c>
      <c r="R243" s="95">
        <f>データ入力!T302</f>
        <v>0</v>
      </c>
      <c r="S243" s="95">
        <f>データ入力!U302</f>
        <v>0</v>
      </c>
      <c r="T243" s="93" t="str">
        <f>データ入力!V302</f>
        <v/>
      </c>
      <c r="U243" s="93" t="str">
        <f>データ入力!W302</f>
        <v/>
      </c>
      <c r="V243" s="93" t="str">
        <f>データ入力!X302</f>
        <v/>
      </c>
      <c r="W243" s="93" t="str">
        <f>データ入力!Y302</f>
        <v/>
      </c>
      <c r="X243" s="93" t="str">
        <f>データ入力!Z302</f>
        <v/>
      </c>
      <c r="Y243" s="95" t="str">
        <f>データ入力!AA302</f>
        <v/>
      </c>
      <c r="Z243" s="95" t="str">
        <f>データ入力!AB302</f>
        <v/>
      </c>
      <c r="AA243" s="95" t="str">
        <f>データ入力!AC302</f>
        <v/>
      </c>
      <c r="AB243" s="94" t="str">
        <f>データ入力!AL302</f>
        <v/>
      </c>
      <c r="AC243" s="94" t="str">
        <f>データ入力!AM302</f>
        <v/>
      </c>
      <c r="AD243" s="94" t="str">
        <f>データ入力!AN302</f>
        <v/>
      </c>
      <c r="AE243" s="94" t="str">
        <f>データ入力!AO302</f>
        <v/>
      </c>
      <c r="AF243" s="241" t="str">
        <f>データ入力!AP302</f>
        <v/>
      </c>
      <c r="AG243" s="94" t="str">
        <f>データ入力!AQ302</f>
        <v/>
      </c>
      <c r="AH243" s="94" t="str">
        <f>データ入力!AR302</f>
        <v/>
      </c>
      <c r="AI243" s="94" t="str">
        <f>データ入力!AS302</f>
        <v/>
      </c>
      <c r="AJ243" s="94" t="str">
        <f>データ入力!AT302</f>
        <v/>
      </c>
      <c r="AK243" s="94" t="str">
        <f>データ入力!AU302</f>
        <v/>
      </c>
      <c r="AL243" s="94" t="str">
        <f>データ入力!AV302</f>
        <v/>
      </c>
    </row>
    <row r="244" spans="1:38" ht="26.25" customHeight="1">
      <c r="A244" s="90" t="str">
        <f>データ入力!AI303</f>
        <v/>
      </c>
      <c r="B244" s="180" t="str">
        <f>データ入力!AJ303</f>
        <v/>
      </c>
      <c r="C244" s="93" t="str">
        <f>データ入力!AK303</f>
        <v/>
      </c>
      <c r="D244" s="95">
        <f>データ入力!E303</f>
        <v>0</v>
      </c>
      <c r="E244" s="95" t="str">
        <f>データ入力!G303</f>
        <v/>
      </c>
      <c r="F244" s="95">
        <f>データ入力!H303</f>
        <v>0</v>
      </c>
      <c r="G244" s="95">
        <f>データ入力!I303</f>
        <v>0</v>
      </c>
      <c r="H244" s="95">
        <f>データ入力!J303</f>
        <v>0</v>
      </c>
      <c r="I244" s="95">
        <f>データ入力!K303</f>
        <v>0</v>
      </c>
      <c r="J244" s="95">
        <f>データ入力!L303</f>
        <v>0</v>
      </c>
      <c r="K244" s="95">
        <f>データ入力!M303</f>
        <v>0</v>
      </c>
      <c r="L244" s="95">
        <f>データ入力!N303</f>
        <v>0</v>
      </c>
      <c r="M244" s="95">
        <f>データ入力!O303</f>
        <v>0</v>
      </c>
      <c r="N244" s="95">
        <f>データ入力!P303</f>
        <v>0</v>
      </c>
      <c r="O244" s="95">
        <f>データ入力!Q303</f>
        <v>0</v>
      </c>
      <c r="P244" s="95">
        <f>データ入力!R303</f>
        <v>0</v>
      </c>
      <c r="Q244" s="95" t="str">
        <f>データ入力!S303</f>
        <v/>
      </c>
      <c r="R244" s="95">
        <f>データ入力!T303</f>
        <v>0</v>
      </c>
      <c r="S244" s="95">
        <f>データ入力!U303</f>
        <v>0</v>
      </c>
      <c r="T244" s="93" t="str">
        <f>データ入力!V303</f>
        <v/>
      </c>
      <c r="U244" s="93" t="str">
        <f>データ入力!W303</f>
        <v/>
      </c>
      <c r="V244" s="93" t="str">
        <f>データ入力!X303</f>
        <v/>
      </c>
      <c r="W244" s="93" t="str">
        <f>データ入力!Y303</f>
        <v/>
      </c>
      <c r="X244" s="93" t="str">
        <f>データ入力!Z303</f>
        <v/>
      </c>
      <c r="Y244" s="95" t="str">
        <f>データ入力!AA303</f>
        <v/>
      </c>
      <c r="Z244" s="95" t="str">
        <f>データ入力!AB303</f>
        <v/>
      </c>
      <c r="AA244" s="95" t="str">
        <f>データ入力!AC303</f>
        <v/>
      </c>
      <c r="AB244" s="94" t="str">
        <f>データ入力!AL303</f>
        <v/>
      </c>
      <c r="AC244" s="94" t="str">
        <f>データ入力!AM303</f>
        <v/>
      </c>
      <c r="AD244" s="94" t="str">
        <f>データ入力!AN303</f>
        <v/>
      </c>
      <c r="AE244" s="94" t="str">
        <f>データ入力!AO303</f>
        <v/>
      </c>
      <c r="AF244" s="241" t="str">
        <f>データ入力!AP303</f>
        <v/>
      </c>
      <c r="AG244" s="94" t="str">
        <f>データ入力!AQ303</f>
        <v/>
      </c>
      <c r="AH244" s="94" t="str">
        <f>データ入力!AR303</f>
        <v/>
      </c>
      <c r="AI244" s="94" t="str">
        <f>データ入力!AS303</f>
        <v/>
      </c>
      <c r="AJ244" s="94" t="str">
        <f>データ入力!AT303</f>
        <v/>
      </c>
      <c r="AK244" s="94" t="str">
        <f>データ入力!AU303</f>
        <v/>
      </c>
      <c r="AL244" s="94" t="str">
        <f>データ入力!AV303</f>
        <v/>
      </c>
    </row>
    <row r="245" spans="1:38" ht="26.25" customHeight="1">
      <c r="A245" s="90" t="str">
        <f>データ入力!AI304</f>
        <v/>
      </c>
      <c r="B245" s="180" t="str">
        <f>データ入力!AJ304</f>
        <v/>
      </c>
      <c r="C245" s="93" t="str">
        <f>データ入力!AK304</f>
        <v/>
      </c>
      <c r="D245" s="95">
        <f>データ入力!E304</f>
        <v>0</v>
      </c>
      <c r="E245" s="95" t="str">
        <f>データ入力!G304</f>
        <v/>
      </c>
      <c r="F245" s="95">
        <f>データ入力!H304</f>
        <v>0</v>
      </c>
      <c r="G245" s="95">
        <f>データ入力!I304</f>
        <v>0</v>
      </c>
      <c r="H245" s="95">
        <f>データ入力!J304</f>
        <v>0</v>
      </c>
      <c r="I245" s="95">
        <f>データ入力!K304</f>
        <v>0</v>
      </c>
      <c r="J245" s="95">
        <f>データ入力!L304</f>
        <v>0</v>
      </c>
      <c r="K245" s="95">
        <f>データ入力!M304</f>
        <v>0</v>
      </c>
      <c r="L245" s="95">
        <f>データ入力!N304</f>
        <v>0</v>
      </c>
      <c r="M245" s="95">
        <f>データ入力!O304</f>
        <v>0</v>
      </c>
      <c r="N245" s="95">
        <f>データ入力!P304</f>
        <v>0</v>
      </c>
      <c r="O245" s="95">
        <f>データ入力!Q304</f>
        <v>0</v>
      </c>
      <c r="P245" s="95">
        <f>データ入力!R304</f>
        <v>0</v>
      </c>
      <c r="Q245" s="95" t="str">
        <f>データ入力!S304</f>
        <v/>
      </c>
      <c r="R245" s="95">
        <f>データ入力!T304</f>
        <v>0</v>
      </c>
      <c r="S245" s="95">
        <f>データ入力!U304</f>
        <v>0</v>
      </c>
      <c r="T245" s="93" t="str">
        <f>データ入力!V304</f>
        <v/>
      </c>
      <c r="U245" s="93" t="str">
        <f>データ入力!W304</f>
        <v/>
      </c>
      <c r="V245" s="93" t="str">
        <f>データ入力!X304</f>
        <v/>
      </c>
      <c r="W245" s="93" t="str">
        <f>データ入力!Y304</f>
        <v/>
      </c>
      <c r="X245" s="93" t="str">
        <f>データ入力!Z304</f>
        <v/>
      </c>
      <c r="Y245" s="95" t="str">
        <f>データ入力!AA304</f>
        <v/>
      </c>
      <c r="Z245" s="95" t="str">
        <f>データ入力!AB304</f>
        <v/>
      </c>
      <c r="AA245" s="95" t="str">
        <f>データ入力!AC304</f>
        <v/>
      </c>
      <c r="AB245" s="94" t="str">
        <f>データ入力!AL304</f>
        <v/>
      </c>
      <c r="AC245" s="94" t="str">
        <f>データ入力!AM304</f>
        <v/>
      </c>
      <c r="AD245" s="94" t="str">
        <f>データ入力!AN304</f>
        <v/>
      </c>
      <c r="AE245" s="94" t="str">
        <f>データ入力!AO304</f>
        <v/>
      </c>
      <c r="AF245" s="241" t="str">
        <f>データ入力!AP304</f>
        <v/>
      </c>
      <c r="AG245" s="94" t="str">
        <f>データ入力!AQ304</f>
        <v/>
      </c>
      <c r="AH245" s="94" t="str">
        <f>データ入力!AR304</f>
        <v/>
      </c>
      <c r="AI245" s="94" t="str">
        <f>データ入力!AS304</f>
        <v/>
      </c>
      <c r="AJ245" s="94" t="str">
        <f>データ入力!AT304</f>
        <v/>
      </c>
      <c r="AK245" s="94" t="str">
        <f>データ入力!AU304</f>
        <v/>
      </c>
      <c r="AL245" s="94" t="str">
        <f>データ入力!AV304</f>
        <v/>
      </c>
    </row>
    <row r="246" spans="1:38" ht="26.25" customHeight="1">
      <c r="A246" s="90" t="str">
        <f>データ入力!AI305</f>
        <v/>
      </c>
      <c r="B246" s="180" t="str">
        <f>データ入力!AJ305</f>
        <v/>
      </c>
      <c r="C246" s="93" t="str">
        <f>データ入力!AK305</f>
        <v/>
      </c>
      <c r="D246" s="95">
        <f>データ入力!E305</f>
        <v>0</v>
      </c>
      <c r="E246" s="95" t="str">
        <f>データ入力!G305</f>
        <v/>
      </c>
      <c r="F246" s="95">
        <f>データ入力!H305</f>
        <v>0</v>
      </c>
      <c r="G246" s="95">
        <f>データ入力!I305</f>
        <v>0</v>
      </c>
      <c r="H246" s="95">
        <f>データ入力!J305</f>
        <v>0</v>
      </c>
      <c r="I246" s="95">
        <f>データ入力!K305</f>
        <v>0</v>
      </c>
      <c r="J246" s="95">
        <f>データ入力!L305</f>
        <v>0</v>
      </c>
      <c r="K246" s="95">
        <f>データ入力!M305</f>
        <v>0</v>
      </c>
      <c r="L246" s="95">
        <f>データ入力!N305</f>
        <v>0</v>
      </c>
      <c r="M246" s="95">
        <f>データ入力!O305</f>
        <v>0</v>
      </c>
      <c r="N246" s="95">
        <f>データ入力!P305</f>
        <v>0</v>
      </c>
      <c r="O246" s="95">
        <f>データ入力!Q305</f>
        <v>0</v>
      </c>
      <c r="P246" s="95">
        <f>データ入力!R305</f>
        <v>0</v>
      </c>
      <c r="Q246" s="95" t="str">
        <f>データ入力!S305</f>
        <v/>
      </c>
      <c r="R246" s="95">
        <f>データ入力!T305</f>
        <v>0</v>
      </c>
      <c r="S246" s="95">
        <f>データ入力!U305</f>
        <v>0</v>
      </c>
      <c r="T246" s="93" t="str">
        <f>データ入力!V305</f>
        <v/>
      </c>
      <c r="U246" s="93" t="str">
        <f>データ入力!W305</f>
        <v/>
      </c>
      <c r="V246" s="93" t="str">
        <f>データ入力!X305</f>
        <v/>
      </c>
      <c r="W246" s="93" t="str">
        <f>データ入力!Y305</f>
        <v/>
      </c>
      <c r="X246" s="93" t="str">
        <f>データ入力!Z305</f>
        <v/>
      </c>
      <c r="Y246" s="95" t="str">
        <f>データ入力!AA305</f>
        <v/>
      </c>
      <c r="Z246" s="95" t="str">
        <f>データ入力!AB305</f>
        <v/>
      </c>
      <c r="AA246" s="95" t="str">
        <f>データ入力!AC305</f>
        <v/>
      </c>
      <c r="AB246" s="94" t="str">
        <f>データ入力!AL305</f>
        <v/>
      </c>
      <c r="AC246" s="94" t="str">
        <f>データ入力!AM305</f>
        <v/>
      </c>
      <c r="AD246" s="94" t="str">
        <f>データ入力!AN305</f>
        <v/>
      </c>
      <c r="AE246" s="94" t="str">
        <f>データ入力!AO305</f>
        <v/>
      </c>
      <c r="AF246" s="241" t="str">
        <f>データ入力!AP305</f>
        <v/>
      </c>
      <c r="AG246" s="94" t="str">
        <f>データ入力!AQ305</f>
        <v/>
      </c>
      <c r="AH246" s="94" t="str">
        <f>データ入力!AR305</f>
        <v/>
      </c>
      <c r="AI246" s="94" t="str">
        <f>データ入力!AS305</f>
        <v/>
      </c>
      <c r="AJ246" s="94" t="str">
        <f>データ入力!AT305</f>
        <v/>
      </c>
      <c r="AK246" s="94" t="str">
        <f>データ入力!AU305</f>
        <v/>
      </c>
      <c r="AL246" s="94" t="str">
        <f>データ入力!AV305</f>
        <v/>
      </c>
    </row>
    <row r="247" spans="1:38" ht="26.25" customHeight="1">
      <c r="A247" s="90" t="str">
        <f>データ入力!AI306</f>
        <v/>
      </c>
      <c r="B247" s="180" t="str">
        <f>データ入力!AJ306</f>
        <v/>
      </c>
      <c r="C247" s="93" t="str">
        <f>データ入力!AK306</f>
        <v/>
      </c>
      <c r="D247" s="95">
        <f>データ入力!E306</f>
        <v>0</v>
      </c>
      <c r="E247" s="95" t="str">
        <f>データ入力!G306</f>
        <v/>
      </c>
      <c r="F247" s="95">
        <f>データ入力!H306</f>
        <v>0</v>
      </c>
      <c r="G247" s="95">
        <f>データ入力!I306</f>
        <v>0</v>
      </c>
      <c r="H247" s="95">
        <f>データ入力!J306</f>
        <v>0</v>
      </c>
      <c r="I247" s="95">
        <f>データ入力!K306</f>
        <v>0</v>
      </c>
      <c r="J247" s="95">
        <f>データ入力!L306</f>
        <v>0</v>
      </c>
      <c r="K247" s="95">
        <f>データ入力!M306</f>
        <v>0</v>
      </c>
      <c r="L247" s="95">
        <f>データ入力!N306</f>
        <v>0</v>
      </c>
      <c r="M247" s="95">
        <f>データ入力!O306</f>
        <v>0</v>
      </c>
      <c r="N247" s="95">
        <f>データ入力!P306</f>
        <v>0</v>
      </c>
      <c r="O247" s="95">
        <f>データ入力!Q306</f>
        <v>0</v>
      </c>
      <c r="P247" s="95">
        <f>データ入力!R306</f>
        <v>0</v>
      </c>
      <c r="Q247" s="95" t="str">
        <f>データ入力!S306</f>
        <v/>
      </c>
      <c r="R247" s="95">
        <f>データ入力!T306</f>
        <v>0</v>
      </c>
      <c r="S247" s="95">
        <f>データ入力!U306</f>
        <v>0</v>
      </c>
      <c r="T247" s="93" t="str">
        <f>データ入力!V306</f>
        <v/>
      </c>
      <c r="U247" s="93" t="str">
        <f>データ入力!W306</f>
        <v/>
      </c>
      <c r="V247" s="93" t="str">
        <f>データ入力!X306</f>
        <v/>
      </c>
      <c r="W247" s="93" t="str">
        <f>データ入力!Y306</f>
        <v/>
      </c>
      <c r="X247" s="93" t="str">
        <f>データ入力!Z306</f>
        <v/>
      </c>
      <c r="Y247" s="95" t="str">
        <f>データ入力!AA306</f>
        <v/>
      </c>
      <c r="Z247" s="95" t="str">
        <f>データ入力!AB306</f>
        <v/>
      </c>
      <c r="AA247" s="95" t="str">
        <f>データ入力!AC306</f>
        <v/>
      </c>
      <c r="AB247" s="94" t="str">
        <f>データ入力!AL306</f>
        <v/>
      </c>
      <c r="AC247" s="94" t="str">
        <f>データ入力!AM306</f>
        <v/>
      </c>
      <c r="AD247" s="94" t="str">
        <f>データ入力!AN306</f>
        <v/>
      </c>
      <c r="AE247" s="94" t="str">
        <f>データ入力!AO306</f>
        <v/>
      </c>
      <c r="AF247" s="241" t="str">
        <f>データ入力!AP306</f>
        <v/>
      </c>
      <c r="AG247" s="94" t="str">
        <f>データ入力!AQ306</f>
        <v/>
      </c>
      <c r="AH247" s="94" t="str">
        <f>データ入力!AR306</f>
        <v/>
      </c>
      <c r="AI247" s="94" t="str">
        <f>データ入力!AS306</f>
        <v/>
      </c>
      <c r="AJ247" s="94" t="str">
        <f>データ入力!AT306</f>
        <v/>
      </c>
      <c r="AK247" s="94" t="str">
        <f>データ入力!AU306</f>
        <v/>
      </c>
      <c r="AL247" s="94" t="str">
        <f>データ入力!AV306</f>
        <v/>
      </c>
    </row>
    <row r="248" spans="1:38" ht="26.25" customHeight="1">
      <c r="A248" s="90" t="str">
        <f>データ入力!AI307</f>
        <v/>
      </c>
      <c r="B248" s="180" t="str">
        <f>データ入力!AJ307</f>
        <v/>
      </c>
      <c r="C248" s="93" t="str">
        <f>データ入力!AK307</f>
        <v/>
      </c>
      <c r="D248" s="95">
        <f>データ入力!E307</f>
        <v>0</v>
      </c>
      <c r="E248" s="95" t="str">
        <f>データ入力!G307</f>
        <v/>
      </c>
      <c r="F248" s="95">
        <f>データ入力!H307</f>
        <v>0</v>
      </c>
      <c r="G248" s="95">
        <f>データ入力!I307</f>
        <v>0</v>
      </c>
      <c r="H248" s="95">
        <f>データ入力!J307</f>
        <v>0</v>
      </c>
      <c r="I248" s="95">
        <f>データ入力!K307</f>
        <v>0</v>
      </c>
      <c r="J248" s="95">
        <f>データ入力!L307</f>
        <v>0</v>
      </c>
      <c r="K248" s="95">
        <f>データ入力!M307</f>
        <v>0</v>
      </c>
      <c r="L248" s="95">
        <f>データ入力!N307</f>
        <v>0</v>
      </c>
      <c r="M248" s="95">
        <f>データ入力!O307</f>
        <v>0</v>
      </c>
      <c r="N248" s="95">
        <f>データ入力!P307</f>
        <v>0</v>
      </c>
      <c r="O248" s="95">
        <f>データ入力!Q307</f>
        <v>0</v>
      </c>
      <c r="P248" s="95">
        <f>データ入力!R307</f>
        <v>0</v>
      </c>
      <c r="Q248" s="95" t="str">
        <f>データ入力!S307</f>
        <v/>
      </c>
      <c r="R248" s="95">
        <f>データ入力!T307</f>
        <v>0</v>
      </c>
      <c r="S248" s="95">
        <f>データ入力!U307</f>
        <v>0</v>
      </c>
      <c r="T248" s="93" t="str">
        <f>データ入力!V307</f>
        <v/>
      </c>
      <c r="U248" s="93" t="str">
        <f>データ入力!W307</f>
        <v/>
      </c>
      <c r="V248" s="93" t="str">
        <f>データ入力!X307</f>
        <v/>
      </c>
      <c r="W248" s="93" t="str">
        <f>データ入力!Y307</f>
        <v/>
      </c>
      <c r="X248" s="93" t="str">
        <f>データ入力!Z307</f>
        <v/>
      </c>
      <c r="Y248" s="95" t="str">
        <f>データ入力!AA307</f>
        <v/>
      </c>
      <c r="Z248" s="95" t="str">
        <f>データ入力!AB307</f>
        <v/>
      </c>
      <c r="AA248" s="95" t="str">
        <f>データ入力!AC307</f>
        <v/>
      </c>
      <c r="AB248" s="94" t="str">
        <f>データ入力!AL307</f>
        <v/>
      </c>
      <c r="AC248" s="94" t="str">
        <f>データ入力!AM307</f>
        <v/>
      </c>
      <c r="AD248" s="94" t="str">
        <f>データ入力!AN307</f>
        <v/>
      </c>
      <c r="AE248" s="94" t="str">
        <f>データ入力!AO307</f>
        <v/>
      </c>
      <c r="AF248" s="241" t="str">
        <f>データ入力!AP307</f>
        <v/>
      </c>
      <c r="AG248" s="94" t="str">
        <f>データ入力!AQ307</f>
        <v/>
      </c>
      <c r="AH248" s="94" t="str">
        <f>データ入力!AR307</f>
        <v/>
      </c>
      <c r="AI248" s="94" t="str">
        <f>データ入力!AS307</f>
        <v/>
      </c>
      <c r="AJ248" s="94" t="str">
        <f>データ入力!AT307</f>
        <v/>
      </c>
      <c r="AK248" s="94" t="str">
        <f>データ入力!AU307</f>
        <v/>
      </c>
      <c r="AL248" s="94" t="str">
        <f>データ入力!AV307</f>
        <v/>
      </c>
    </row>
    <row r="249" spans="1:38" ht="26.25" customHeight="1">
      <c r="A249" s="90" t="str">
        <f>データ入力!AI308</f>
        <v/>
      </c>
      <c r="B249" s="180" t="str">
        <f>データ入力!AJ308</f>
        <v/>
      </c>
      <c r="C249" s="93" t="str">
        <f>データ入力!AK308</f>
        <v/>
      </c>
      <c r="D249" s="95">
        <f>データ入力!E308</f>
        <v>0</v>
      </c>
      <c r="E249" s="95" t="str">
        <f>データ入力!G308</f>
        <v/>
      </c>
      <c r="F249" s="95">
        <f>データ入力!H308</f>
        <v>0</v>
      </c>
      <c r="G249" s="95">
        <f>データ入力!I308</f>
        <v>0</v>
      </c>
      <c r="H249" s="95">
        <f>データ入力!J308</f>
        <v>0</v>
      </c>
      <c r="I249" s="95">
        <f>データ入力!K308</f>
        <v>0</v>
      </c>
      <c r="J249" s="95">
        <f>データ入力!L308</f>
        <v>0</v>
      </c>
      <c r="K249" s="95">
        <f>データ入力!M308</f>
        <v>0</v>
      </c>
      <c r="L249" s="95">
        <f>データ入力!N308</f>
        <v>0</v>
      </c>
      <c r="M249" s="95">
        <f>データ入力!O308</f>
        <v>0</v>
      </c>
      <c r="N249" s="95">
        <f>データ入力!P308</f>
        <v>0</v>
      </c>
      <c r="O249" s="95">
        <f>データ入力!Q308</f>
        <v>0</v>
      </c>
      <c r="P249" s="95">
        <f>データ入力!R308</f>
        <v>0</v>
      </c>
      <c r="Q249" s="95" t="str">
        <f>データ入力!S308</f>
        <v/>
      </c>
      <c r="R249" s="95">
        <f>データ入力!T308</f>
        <v>0</v>
      </c>
      <c r="S249" s="95">
        <f>データ入力!U308</f>
        <v>0</v>
      </c>
      <c r="T249" s="93" t="str">
        <f>データ入力!V308</f>
        <v/>
      </c>
      <c r="U249" s="93" t="str">
        <f>データ入力!W308</f>
        <v/>
      </c>
      <c r="V249" s="93" t="str">
        <f>データ入力!X308</f>
        <v/>
      </c>
      <c r="W249" s="93" t="str">
        <f>データ入力!Y308</f>
        <v/>
      </c>
      <c r="X249" s="93" t="str">
        <f>データ入力!Z308</f>
        <v/>
      </c>
      <c r="Y249" s="95" t="str">
        <f>データ入力!AA308</f>
        <v/>
      </c>
      <c r="Z249" s="95" t="str">
        <f>データ入力!AB308</f>
        <v/>
      </c>
      <c r="AA249" s="95" t="str">
        <f>データ入力!AC308</f>
        <v/>
      </c>
      <c r="AB249" s="94" t="str">
        <f>データ入力!AL308</f>
        <v/>
      </c>
      <c r="AC249" s="94" t="str">
        <f>データ入力!AM308</f>
        <v/>
      </c>
      <c r="AD249" s="94" t="str">
        <f>データ入力!AN308</f>
        <v/>
      </c>
      <c r="AE249" s="94" t="str">
        <f>データ入力!AO308</f>
        <v/>
      </c>
      <c r="AF249" s="241" t="str">
        <f>データ入力!AP308</f>
        <v/>
      </c>
      <c r="AG249" s="94" t="str">
        <f>データ入力!AQ308</f>
        <v/>
      </c>
      <c r="AH249" s="94" t="str">
        <f>データ入力!AR308</f>
        <v/>
      </c>
      <c r="AI249" s="94" t="str">
        <f>データ入力!AS308</f>
        <v/>
      </c>
      <c r="AJ249" s="94" t="str">
        <f>データ入力!AT308</f>
        <v/>
      </c>
      <c r="AK249" s="94" t="str">
        <f>データ入力!AU308</f>
        <v/>
      </c>
      <c r="AL249" s="94" t="str">
        <f>データ入力!AV308</f>
        <v/>
      </c>
    </row>
    <row r="250" spans="1:38" ht="26.25" customHeight="1">
      <c r="A250" s="90" t="str">
        <f>データ入力!AI309</f>
        <v/>
      </c>
      <c r="B250" s="180" t="str">
        <f>データ入力!AJ309</f>
        <v/>
      </c>
      <c r="C250" s="93" t="str">
        <f>データ入力!AK309</f>
        <v/>
      </c>
      <c r="D250" s="95">
        <f>データ入力!E309</f>
        <v>0</v>
      </c>
      <c r="E250" s="95" t="str">
        <f>データ入力!G309</f>
        <v/>
      </c>
      <c r="F250" s="95">
        <f>データ入力!H309</f>
        <v>0</v>
      </c>
      <c r="G250" s="95">
        <f>データ入力!I309</f>
        <v>0</v>
      </c>
      <c r="H250" s="95">
        <f>データ入力!J309</f>
        <v>0</v>
      </c>
      <c r="I250" s="95">
        <f>データ入力!K309</f>
        <v>0</v>
      </c>
      <c r="J250" s="95">
        <f>データ入力!L309</f>
        <v>0</v>
      </c>
      <c r="K250" s="95">
        <f>データ入力!M309</f>
        <v>0</v>
      </c>
      <c r="L250" s="95">
        <f>データ入力!N309</f>
        <v>0</v>
      </c>
      <c r="M250" s="95">
        <f>データ入力!O309</f>
        <v>0</v>
      </c>
      <c r="N250" s="95">
        <f>データ入力!P309</f>
        <v>0</v>
      </c>
      <c r="O250" s="95">
        <f>データ入力!Q309</f>
        <v>0</v>
      </c>
      <c r="P250" s="95">
        <f>データ入力!R309</f>
        <v>0</v>
      </c>
      <c r="Q250" s="95" t="str">
        <f>データ入力!S309</f>
        <v/>
      </c>
      <c r="R250" s="95">
        <f>データ入力!T309</f>
        <v>0</v>
      </c>
      <c r="S250" s="95">
        <f>データ入力!U309</f>
        <v>0</v>
      </c>
      <c r="T250" s="93" t="str">
        <f>データ入力!V309</f>
        <v/>
      </c>
      <c r="U250" s="93" t="str">
        <f>データ入力!W309</f>
        <v/>
      </c>
      <c r="V250" s="93" t="str">
        <f>データ入力!X309</f>
        <v/>
      </c>
      <c r="W250" s="93" t="str">
        <f>データ入力!Y309</f>
        <v/>
      </c>
      <c r="X250" s="93" t="str">
        <f>データ入力!Z309</f>
        <v/>
      </c>
      <c r="Y250" s="95" t="str">
        <f>データ入力!AA309</f>
        <v/>
      </c>
      <c r="Z250" s="95" t="str">
        <f>データ入力!AB309</f>
        <v/>
      </c>
      <c r="AA250" s="95" t="str">
        <f>データ入力!AC309</f>
        <v/>
      </c>
      <c r="AB250" s="94" t="str">
        <f>データ入力!AL309</f>
        <v/>
      </c>
      <c r="AC250" s="94" t="str">
        <f>データ入力!AM309</f>
        <v/>
      </c>
      <c r="AD250" s="94" t="str">
        <f>データ入力!AN309</f>
        <v/>
      </c>
      <c r="AE250" s="94" t="str">
        <f>データ入力!AO309</f>
        <v/>
      </c>
      <c r="AF250" s="241" t="str">
        <f>データ入力!AP309</f>
        <v/>
      </c>
      <c r="AG250" s="94" t="str">
        <f>データ入力!AQ309</f>
        <v/>
      </c>
      <c r="AH250" s="94" t="str">
        <f>データ入力!AR309</f>
        <v/>
      </c>
      <c r="AI250" s="94" t="str">
        <f>データ入力!AS309</f>
        <v/>
      </c>
      <c r="AJ250" s="94" t="str">
        <f>データ入力!AT309</f>
        <v/>
      </c>
      <c r="AK250" s="94" t="str">
        <f>データ入力!AU309</f>
        <v/>
      </c>
      <c r="AL250" s="94" t="str">
        <f>データ入力!AV309</f>
        <v/>
      </c>
    </row>
    <row r="251" spans="1:38" ht="26.25" customHeight="1">
      <c r="A251" s="90" t="str">
        <f>データ入力!AI310</f>
        <v/>
      </c>
      <c r="B251" s="180" t="str">
        <f>データ入力!AJ310</f>
        <v/>
      </c>
      <c r="C251" s="93" t="str">
        <f>データ入力!AK310</f>
        <v/>
      </c>
      <c r="D251" s="95">
        <f>データ入力!E310</f>
        <v>0</v>
      </c>
      <c r="E251" s="95" t="str">
        <f>データ入力!G310</f>
        <v/>
      </c>
      <c r="F251" s="95">
        <f>データ入力!H310</f>
        <v>0</v>
      </c>
      <c r="G251" s="95">
        <f>データ入力!I310</f>
        <v>0</v>
      </c>
      <c r="H251" s="95">
        <f>データ入力!J310</f>
        <v>0</v>
      </c>
      <c r="I251" s="95">
        <f>データ入力!K310</f>
        <v>0</v>
      </c>
      <c r="J251" s="95">
        <f>データ入力!L310</f>
        <v>0</v>
      </c>
      <c r="K251" s="95">
        <f>データ入力!M310</f>
        <v>0</v>
      </c>
      <c r="L251" s="95">
        <f>データ入力!N310</f>
        <v>0</v>
      </c>
      <c r="M251" s="95">
        <f>データ入力!O310</f>
        <v>0</v>
      </c>
      <c r="N251" s="95">
        <f>データ入力!P310</f>
        <v>0</v>
      </c>
      <c r="O251" s="95">
        <f>データ入力!Q310</f>
        <v>0</v>
      </c>
      <c r="P251" s="95">
        <f>データ入力!R310</f>
        <v>0</v>
      </c>
      <c r="Q251" s="95" t="str">
        <f>データ入力!S310</f>
        <v/>
      </c>
      <c r="R251" s="95">
        <f>データ入力!T310</f>
        <v>0</v>
      </c>
      <c r="S251" s="95">
        <f>データ入力!U310</f>
        <v>0</v>
      </c>
      <c r="T251" s="93" t="str">
        <f>データ入力!V310</f>
        <v/>
      </c>
      <c r="U251" s="93" t="str">
        <f>データ入力!W310</f>
        <v/>
      </c>
      <c r="V251" s="93" t="str">
        <f>データ入力!X310</f>
        <v/>
      </c>
      <c r="W251" s="93" t="str">
        <f>データ入力!Y310</f>
        <v/>
      </c>
      <c r="X251" s="93" t="str">
        <f>データ入力!Z310</f>
        <v/>
      </c>
      <c r="Y251" s="95" t="str">
        <f>データ入力!AA310</f>
        <v/>
      </c>
      <c r="Z251" s="95" t="str">
        <f>データ入力!AB310</f>
        <v/>
      </c>
      <c r="AA251" s="95" t="str">
        <f>データ入力!AC310</f>
        <v/>
      </c>
      <c r="AB251" s="94" t="str">
        <f>データ入力!AL310</f>
        <v/>
      </c>
      <c r="AC251" s="94" t="str">
        <f>データ入力!AM310</f>
        <v/>
      </c>
      <c r="AD251" s="94" t="str">
        <f>データ入力!AN310</f>
        <v/>
      </c>
      <c r="AE251" s="94" t="str">
        <f>データ入力!AO310</f>
        <v/>
      </c>
      <c r="AF251" s="241" t="str">
        <f>データ入力!AP310</f>
        <v/>
      </c>
      <c r="AG251" s="94" t="str">
        <f>データ入力!AQ310</f>
        <v/>
      </c>
      <c r="AH251" s="94" t="str">
        <f>データ入力!AR310</f>
        <v/>
      </c>
      <c r="AI251" s="94" t="str">
        <f>データ入力!AS310</f>
        <v/>
      </c>
      <c r="AJ251" s="94" t="str">
        <f>データ入力!AT310</f>
        <v/>
      </c>
      <c r="AK251" s="94" t="str">
        <f>データ入力!AU310</f>
        <v/>
      </c>
      <c r="AL251" s="94" t="str">
        <f>データ入力!AV310</f>
        <v/>
      </c>
    </row>
    <row r="252" spans="1:38" ht="26.25" customHeight="1">
      <c r="A252" s="90" t="str">
        <f>データ入力!AI311</f>
        <v/>
      </c>
      <c r="B252" s="180" t="str">
        <f>データ入力!AJ311</f>
        <v/>
      </c>
      <c r="C252" s="93" t="str">
        <f>データ入力!AK311</f>
        <v/>
      </c>
      <c r="D252" s="95">
        <f>データ入力!E311</f>
        <v>0</v>
      </c>
      <c r="E252" s="95" t="str">
        <f>データ入力!G311</f>
        <v/>
      </c>
      <c r="F252" s="95">
        <f>データ入力!H311</f>
        <v>0</v>
      </c>
      <c r="G252" s="95">
        <f>データ入力!I311</f>
        <v>0</v>
      </c>
      <c r="H252" s="95">
        <f>データ入力!J311</f>
        <v>0</v>
      </c>
      <c r="I252" s="95">
        <f>データ入力!K311</f>
        <v>0</v>
      </c>
      <c r="J252" s="95">
        <f>データ入力!L311</f>
        <v>0</v>
      </c>
      <c r="K252" s="95">
        <f>データ入力!M311</f>
        <v>0</v>
      </c>
      <c r="L252" s="95">
        <f>データ入力!N311</f>
        <v>0</v>
      </c>
      <c r="M252" s="95">
        <f>データ入力!O311</f>
        <v>0</v>
      </c>
      <c r="N252" s="95">
        <f>データ入力!P311</f>
        <v>0</v>
      </c>
      <c r="O252" s="95">
        <f>データ入力!Q311</f>
        <v>0</v>
      </c>
      <c r="P252" s="95">
        <f>データ入力!R311</f>
        <v>0</v>
      </c>
      <c r="Q252" s="95" t="str">
        <f>データ入力!S311</f>
        <v/>
      </c>
      <c r="R252" s="95">
        <f>データ入力!T311</f>
        <v>0</v>
      </c>
      <c r="S252" s="95">
        <f>データ入力!U311</f>
        <v>0</v>
      </c>
      <c r="T252" s="93" t="str">
        <f>データ入力!V311</f>
        <v/>
      </c>
      <c r="U252" s="93" t="str">
        <f>データ入力!W311</f>
        <v/>
      </c>
      <c r="V252" s="93" t="str">
        <f>データ入力!X311</f>
        <v/>
      </c>
      <c r="W252" s="93" t="str">
        <f>データ入力!Y311</f>
        <v/>
      </c>
      <c r="X252" s="93" t="str">
        <f>データ入力!Z311</f>
        <v/>
      </c>
      <c r="Y252" s="95" t="str">
        <f>データ入力!AA311</f>
        <v/>
      </c>
      <c r="Z252" s="95" t="str">
        <f>データ入力!AB311</f>
        <v/>
      </c>
      <c r="AA252" s="95" t="str">
        <f>データ入力!AC311</f>
        <v/>
      </c>
      <c r="AB252" s="94" t="str">
        <f>データ入力!AL311</f>
        <v/>
      </c>
      <c r="AC252" s="94" t="str">
        <f>データ入力!AM311</f>
        <v/>
      </c>
      <c r="AD252" s="94" t="str">
        <f>データ入力!AN311</f>
        <v/>
      </c>
      <c r="AE252" s="94" t="str">
        <f>データ入力!AO311</f>
        <v/>
      </c>
      <c r="AF252" s="241" t="str">
        <f>データ入力!AP311</f>
        <v/>
      </c>
      <c r="AG252" s="94" t="str">
        <f>データ入力!AQ311</f>
        <v/>
      </c>
      <c r="AH252" s="94" t="str">
        <f>データ入力!AR311</f>
        <v/>
      </c>
      <c r="AI252" s="94" t="str">
        <f>データ入力!AS311</f>
        <v/>
      </c>
      <c r="AJ252" s="94" t="str">
        <f>データ入力!AT311</f>
        <v/>
      </c>
      <c r="AK252" s="94" t="str">
        <f>データ入力!AU311</f>
        <v/>
      </c>
      <c r="AL252" s="94" t="str">
        <f>データ入力!AV311</f>
        <v/>
      </c>
    </row>
    <row r="253" spans="1:38" ht="26.25" customHeight="1">
      <c r="A253" s="90" t="str">
        <f>データ入力!AI312</f>
        <v/>
      </c>
      <c r="B253" s="180" t="str">
        <f>データ入力!AJ312</f>
        <v/>
      </c>
      <c r="C253" s="93" t="str">
        <f>データ入力!AK312</f>
        <v/>
      </c>
      <c r="D253" s="95">
        <f>データ入力!E312</f>
        <v>0</v>
      </c>
      <c r="E253" s="95" t="str">
        <f>データ入力!G312</f>
        <v/>
      </c>
      <c r="F253" s="95">
        <f>データ入力!H312</f>
        <v>0</v>
      </c>
      <c r="G253" s="95">
        <f>データ入力!I312</f>
        <v>0</v>
      </c>
      <c r="H253" s="95">
        <f>データ入力!J312</f>
        <v>0</v>
      </c>
      <c r="I253" s="95">
        <f>データ入力!K312</f>
        <v>0</v>
      </c>
      <c r="J253" s="95">
        <f>データ入力!L312</f>
        <v>0</v>
      </c>
      <c r="K253" s="95">
        <f>データ入力!M312</f>
        <v>0</v>
      </c>
      <c r="L253" s="95">
        <f>データ入力!N312</f>
        <v>0</v>
      </c>
      <c r="M253" s="95">
        <f>データ入力!O312</f>
        <v>0</v>
      </c>
      <c r="N253" s="95">
        <f>データ入力!P312</f>
        <v>0</v>
      </c>
      <c r="O253" s="95">
        <f>データ入力!Q312</f>
        <v>0</v>
      </c>
      <c r="P253" s="95">
        <f>データ入力!R312</f>
        <v>0</v>
      </c>
      <c r="Q253" s="95" t="str">
        <f>データ入力!S312</f>
        <v/>
      </c>
      <c r="R253" s="95">
        <f>データ入力!T312</f>
        <v>0</v>
      </c>
      <c r="S253" s="95">
        <f>データ入力!U312</f>
        <v>0</v>
      </c>
      <c r="T253" s="93" t="str">
        <f>データ入力!V312</f>
        <v/>
      </c>
      <c r="U253" s="93" t="str">
        <f>データ入力!W312</f>
        <v/>
      </c>
      <c r="V253" s="93" t="str">
        <f>データ入力!X312</f>
        <v/>
      </c>
      <c r="W253" s="93" t="str">
        <f>データ入力!Y312</f>
        <v/>
      </c>
      <c r="X253" s="93" t="str">
        <f>データ入力!Z312</f>
        <v/>
      </c>
      <c r="Y253" s="95" t="str">
        <f>データ入力!AA312</f>
        <v/>
      </c>
      <c r="Z253" s="95" t="str">
        <f>データ入力!AB312</f>
        <v/>
      </c>
      <c r="AA253" s="95" t="str">
        <f>データ入力!AC312</f>
        <v/>
      </c>
      <c r="AB253" s="94" t="str">
        <f>データ入力!AL312</f>
        <v/>
      </c>
      <c r="AC253" s="94" t="str">
        <f>データ入力!AM312</f>
        <v/>
      </c>
      <c r="AD253" s="94" t="str">
        <f>データ入力!AN312</f>
        <v/>
      </c>
      <c r="AE253" s="94" t="str">
        <f>データ入力!AO312</f>
        <v/>
      </c>
      <c r="AF253" s="241" t="str">
        <f>データ入力!AP312</f>
        <v/>
      </c>
      <c r="AG253" s="94" t="str">
        <f>データ入力!AQ312</f>
        <v/>
      </c>
      <c r="AH253" s="94" t="str">
        <f>データ入力!AR312</f>
        <v/>
      </c>
      <c r="AI253" s="94" t="str">
        <f>データ入力!AS312</f>
        <v/>
      </c>
      <c r="AJ253" s="94" t="str">
        <f>データ入力!AT312</f>
        <v/>
      </c>
      <c r="AK253" s="94" t="str">
        <f>データ入力!AU312</f>
        <v/>
      </c>
      <c r="AL253" s="94" t="str">
        <f>データ入力!AV312</f>
        <v/>
      </c>
    </row>
    <row r="254" spans="1:38" ht="26.25" customHeight="1">
      <c r="A254" s="90" t="str">
        <f>データ入力!AI313</f>
        <v/>
      </c>
      <c r="B254" s="180" t="str">
        <f>データ入力!AJ313</f>
        <v/>
      </c>
      <c r="C254" s="93" t="str">
        <f>データ入力!AK313</f>
        <v/>
      </c>
      <c r="D254" s="95">
        <f>データ入力!E313</f>
        <v>0</v>
      </c>
      <c r="E254" s="95" t="str">
        <f>データ入力!G313</f>
        <v/>
      </c>
      <c r="F254" s="95">
        <f>データ入力!H313</f>
        <v>0</v>
      </c>
      <c r="G254" s="95">
        <f>データ入力!I313</f>
        <v>0</v>
      </c>
      <c r="H254" s="95">
        <f>データ入力!J313</f>
        <v>0</v>
      </c>
      <c r="I254" s="95">
        <f>データ入力!K313</f>
        <v>0</v>
      </c>
      <c r="J254" s="95">
        <f>データ入力!L313</f>
        <v>0</v>
      </c>
      <c r="K254" s="95">
        <f>データ入力!M313</f>
        <v>0</v>
      </c>
      <c r="L254" s="95">
        <f>データ入力!N313</f>
        <v>0</v>
      </c>
      <c r="M254" s="95">
        <f>データ入力!O313</f>
        <v>0</v>
      </c>
      <c r="N254" s="95">
        <f>データ入力!P313</f>
        <v>0</v>
      </c>
      <c r="O254" s="95">
        <f>データ入力!Q313</f>
        <v>0</v>
      </c>
      <c r="P254" s="95">
        <f>データ入力!R313</f>
        <v>0</v>
      </c>
      <c r="Q254" s="95" t="str">
        <f>データ入力!S313</f>
        <v/>
      </c>
      <c r="R254" s="95">
        <f>データ入力!T313</f>
        <v>0</v>
      </c>
      <c r="S254" s="95">
        <f>データ入力!U313</f>
        <v>0</v>
      </c>
      <c r="T254" s="93" t="str">
        <f>データ入力!V313</f>
        <v/>
      </c>
      <c r="U254" s="93" t="str">
        <f>データ入力!W313</f>
        <v/>
      </c>
      <c r="V254" s="93" t="str">
        <f>データ入力!X313</f>
        <v/>
      </c>
      <c r="W254" s="93" t="str">
        <f>データ入力!Y313</f>
        <v/>
      </c>
      <c r="X254" s="93" t="str">
        <f>データ入力!Z313</f>
        <v/>
      </c>
      <c r="Y254" s="95" t="str">
        <f>データ入力!AA313</f>
        <v/>
      </c>
      <c r="Z254" s="95" t="str">
        <f>データ入力!AB313</f>
        <v/>
      </c>
      <c r="AA254" s="95" t="str">
        <f>データ入力!AC313</f>
        <v/>
      </c>
      <c r="AB254" s="94" t="str">
        <f>データ入力!AL313</f>
        <v/>
      </c>
      <c r="AC254" s="94" t="str">
        <f>データ入力!AM313</f>
        <v/>
      </c>
      <c r="AD254" s="94" t="str">
        <f>データ入力!AN313</f>
        <v/>
      </c>
      <c r="AE254" s="94" t="str">
        <f>データ入力!AO313</f>
        <v/>
      </c>
      <c r="AF254" s="241" t="str">
        <f>データ入力!AP313</f>
        <v/>
      </c>
      <c r="AG254" s="94" t="str">
        <f>データ入力!AQ313</f>
        <v/>
      </c>
      <c r="AH254" s="94" t="str">
        <f>データ入力!AR313</f>
        <v/>
      </c>
      <c r="AI254" s="94" t="str">
        <f>データ入力!AS313</f>
        <v/>
      </c>
      <c r="AJ254" s="94" t="str">
        <f>データ入力!AT313</f>
        <v/>
      </c>
      <c r="AK254" s="94" t="str">
        <f>データ入力!AU313</f>
        <v/>
      </c>
      <c r="AL254" s="94" t="str">
        <f>データ入力!AV313</f>
        <v/>
      </c>
    </row>
    <row r="255" spans="1:38" ht="26.25" customHeight="1">
      <c r="A255" s="90" t="str">
        <f>データ入力!AI314</f>
        <v/>
      </c>
      <c r="B255" s="180" t="str">
        <f>データ入力!AJ314</f>
        <v/>
      </c>
      <c r="C255" s="93" t="str">
        <f>データ入力!AK314</f>
        <v/>
      </c>
      <c r="D255" s="95">
        <f>データ入力!E314</f>
        <v>0</v>
      </c>
      <c r="E255" s="95" t="str">
        <f>データ入力!G314</f>
        <v/>
      </c>
      <c r="F255" s="95">
        <f>データ入力!H314</f>
        <v>0</v>
      </c>
      <c r="G255" s="95">
        <f>データ入力!I314</f>
        <v>0</v>
      </c>
      <c r="H255" s="95">
        <f>データ入力!J314</f>
        <v>0</v>
      </c>
      <c r="I255" s="95">
        <f>データ入力!K314</f>
        <v>0</v>
      </c>
      <c r="J255" s="95">
        <f>データ入力!L314</f>
        <v>0</v>
      </c>
      <c r="K255" s="95">
        <f>データ入力!M314</f>
        <v>0</v>
      </c>
      <c r="L255" s="95">
        <f>データ入力!N314</f>
        <v>0</v>
      </c>
      <c r="M255" s="95">
        <f>データ入力!O314</f>
        <v>0</v>
      </c>
      <c r="N255" s="95">
        <f>データ入力!P314</f>
        <v>0</v>
      </c>
      <c r="O255" s="95">
        <f>データ入力!Q314</f>
        <v>0</v>
      </c>
      <c r="P255" s="95">
        <f>データ入力!R314</f>
        <v>0</v>
      </c>
      <c r="Q255" s="95" t="str">
        <f>データ入力!S314</f>
        <v/>
      </c>
      <c r="R255" s="95">
        <f>データ入力!T314</f>
        <v>0</v>
      </c>
      <c r="S255" s="95">
        <f>データ入力!U314</f>
        <v>0</v>
      </c>
      <c r="T255" s="93" t="str">
        <f>データ入力!V314</f>
        <v/>
      </c>
      <c r="U255" s="93" t="str">
        <f>データ入力!W314</f>
        <v/>
      </c>
      <c r="V255" s="93" t="str">
        <f>データ入力!X314</f>
        <v/>
      </c>
      <c r="W255" s="93" t="str">
        <f>データ入力!Y314</f>
        <v/>
      </c>
      <c r="X255" s="93" t="str">
        <f>データ入力!Z314</f>
        <v/>
      </c>
      <c r="Y255" s="95" t="str">
        <f>データ入力!AA314</f>
        <v/>
      </c>
      <c r="Z255" s="95" t="str">
        <f>データ入力!AB314</f>
        <v/>
      </c>
      <c r="AA255" s="95" t="str">
        <f>データ入力!AC314</f>
        <v/>
      </c>
      <c r="AB255" s="94" t="str">
        <f>データ入力!AL314</f>
        <v/>
      </c>
      <c r="AC255" s="94" t="str">
        <f>データ入力!AM314</f>
        <v/>
      </c>
      <c r="AD255" s="94" t="str">
        <f>データ入力!AN314</f>
        <v/>
      </c>
      <c r="AE255" s="94" t="str">
        <f>データ入力!AO314</f>
        <v/>
      </c>
      <c r="AF255" s="241" t="str">
        <f>データ入力!AP314</f>
        <v/>
      </c>
      <c r="AG255" s="94" t="str">
        <f>データ入力!AQ314</f>
        <v/>
      </c>
      <c r="AH255" s="94" t="str">
        <f>データ入力!AR314</f>
        <v/>
      </c>
      <c r="AI255" s="94" t="str">
        <f>データ入力!AS314</f>
        <v/>
      </c>
      <c r="AJ255" s="94" t="str">
        <f>データ入力!AT314</f>
        <v/>
      </c>
      <c r="AK255" s="94" t="str">
        <f>データ入力!AU314</f>
        <v/>
      </c>
      <c r="AL255" s="94" t="str">
        <f>データ入力!AV314</f>
        <v/>
      </c>
    </row>
    <row r="256" spans="1:38" ht="26.25" customHeight="1">
      <c r="A256" s="90" t="str">
        <f>データ入力!AI315</f>
        <v/>
      </c>
      <c r="B256" s="180" t="str">
        <f>データ入力!AJ315</f>
        <v/>
      </c>
      <c r="C256" s="93" t="str">
        <f>データ入力!AK315</f>
        <v/>
      </c>
      <c r="D256" s="95">
        <f>データ入力!E315</f>
        <v>0</v>
      </c>
      <c r="E256" s="95" t="str">
        <f>データ入力!G315</f>
        <v/>
      </c>
      <c r="F256" s="95">
        <f>データ入力!H315</f>
        <v>0</v>
      </c>
      <c r="G256" s="95">
        <f>データ入力!I315</f>
        <v>0</v>
      </c>
      <c r="H256" s="95">
        <f>データ入力!J315</f>
        <v>0</v>
      </c>
      <c r="I256" s="95">
        <f>データ入力!K315</f>
        <v>0</v>
      </c>
      <c r="J256" s="95">
        <f>データ入力!L315</f>
        <v>0</v>
      </c>
      <c r="K256" s="95">
        <f>データ入力!M315</f>
        <v>0</v>
      </c>
      <c r="L256" s="95">
        <f>データ入力!N315</f>
        <v>0</v>
      </c>
      <c r="M256" s="95">
        <f>データ入力!O315</f>
        <v>0</v>
      </c>
      <c r="N256" s="95">
        <f>データ入力!P315</f>
        <v>0</v>
      </c>
      <c r="O256" s="95">
        <f>データ入力!Q315</f>
        <v>0</v>
      </c>
      <c r="P256" s="95">
        <f>データ入力!R315</f>
        <v>0</v>
      </c>
      <c r="Q256" s="95" t="str">
        <f>データ入力!S315</f>
        <v/>
      </c>
      <c r="R256" s="95">
        <f>データ入力!T315</f>
        <v>0</v>
      </c>
      <c r="S256" s="95">
        <f>データ入力!U315</f>
        <v>0</v>
      </c>
      <c r="T256" s="93" t="str">
        <f>データ入力!V315</f>
        <v/>
      </c>
      <c r="U256" s="93" t="str">
        <f>データ入力!W315</f>
        <v/>
      </c>
      <c r="V256" s="93" t="str">
        <f>データ入力!X315</f>
        <v/>
      </c>
      <c r="W256" s="93" t="str">
        <f>データ入力!Y315</f>
        <v/>
      </c>
      <c r="X256" s="93" t="str">
        <f>データ入力!Z315</f>
        <v/>
      </c>
      <c r="Y256" s="95" t="str">
        <f>データ入力!AA315</f>
        <v/>
      </c>
      <c r="Z256" s="95" t="str">
        <f>データ入力!AB315</f>
        <v/>
      </c>
      <c r="AA256" s="95" t="str">
        <f>データ入力!AC315</f>
        <v/>
      </c>
      <c r="AB256" s="94" t="str">
        <f>データ入力!AL315</f>
        <v/>
      </c>
      <c r="AC256" s="94" t="str">
        <f>データ入力!AM315</f>
        <v/>
      </c>
      <c r="AD256" s="94" t="str">
        <f>データ入力!AN315</f>
        <v/>
      </c>
      <c r="AE256" s="94" t="str">
        <f>データ入力!AO315</f>
        <v/>
      </c>
      <c r="AF256" s="241" t="str">
        <f>データ入力!AP315</f>
        <v/>
      </c>
      <c r="AG256" s="94" t="str">
        <f>データ入力!AQ315</f>
        <v/>
      </c>
      <c r="AH256" s="94" t="str">
        <f>データ入力!AR315</f>
        <v/>
      </c>
      <c r="AI256" s="94" t="str">
        <f>データ入力!AS315</f>
        <v/>
      </c>
      <c r="AJ256" s="94" t="str">
        <f>データ入力!AT315</f>
        <v/>
      </c>
      <c r="AK256" s="94" t="str">
        <f>データ入力!AU315</f>
        <v/>
      </c>
      <c r="AL256" s="94" t="str">
        <f>データ入力!AV315</f>
        <v/>
      </c>
    </row>
    <row r="257" spans="1:38" ht="26.25" customHeight="1">
      <c r="A257" s="90" t="str">
        <f>データ入力!AI316</f>
        <v/>
      </c>
      <c r="B257" s="180" t="str">
        <f>データ入力!AJ316</f>
        <v/>
      </c>
      <c r="C257" s="93" t="str">
        <f>データ入力!AK316</f>
        <v/>
      </c>
      <c r="D257" s="95">
        <f>データ入力!E316</f>
        <v>0</v>
      </c>
      <c r="E257" s="95" t="str">
        <f>データ入力!G316</f>
        <v/>
      </c>
      <c r="F257" s="95">
        <f>データ入力!H316</f>
        <v>0</v>
      </c>
      <c r="G257" s="95">
        <f>データ入力!I316</f>
        <v>0</v>
      </c>
      <c r="H257" s="95">
        <f>データ入力!J316</f>
        <v>0</v>
      </c>
      <c r="I257" s="95">
        <f>データ入力!K316</f>
        <v>0</v>
      </c>
      <c r="J257" s="95">
        <f>データ入力!L316</f>
        <v>0</v>
      </c>
      <c r="K257" s="95">
        <f>データ入力!M316</f>
        <v>0</v>
      </c>
      <c r="L257" s="95">
        <f>データ入力!N316</f>
        <v>0</v>
      </c>
      <c r="M257" s="95">
        <f>データ入力!O316</f>
        <v>0</v>
      </c>
      <c r="N257" s="95">
        <f>データ入力!P316</f>
        <v>0</v>
      </c>
      <c r="O257" s="95">
        <f>データ入力!Q316</f>
        <v>0</v>
      </c>
      <c r="P257" s="95">
        <f>データ入力!R316</f>
        <v>0</v>
      </c>
      <c r="Q257" s="95" t="str">
        <f>データ入力!S316</f>
        <v/>
      </c>
      <c r="R257" s="95">
        <f>データ入力!T316</f>
        <v>0</v>
      </c>
      <c r="S257" s="95">
        <f>データ入力!U316</f>
        <v>0</v>
      </c>
      <c r="T257" s="93" t="str">
        <f>データ入力!V316</f>
        <v/>
      </c>
      <c r="U257" s="93" t="str">
        <f>データ入力!W316</f>
        <v/>
      </c>
      <c r="V257" s="93" t="str">
        <f>データ入力!X316</f>
        <v/>
      </c>
      <c r="W257" s="93" t="str">
        <f>データ入力!Y316</f>
        <v/>
      </c>
      <c r="X257" s="93" t="str">
        <f>データ入力!Z316</f>
        <v/>
      </c>
      <c r="Y257" s="95" t="str">
        <f>データ入力!AA316</f>
        <v/>
      </c>
      <c r="Z257" s="95" t="str">
        <f>データ入力!AB316</f>
        <v/>
      </c>
      <c r="AA257" s="95" t="str">
        <f>データ入力!AC316</f>
        <v/>
      </c>
      <c r="AB257" s="94" t="str">
        <f>データ入力!AL316</f>
        <v/>
      </c>
      <c r="AC257" s="94" t="str">
        <f>データ入力!AM316</f>
        <v/>
      </c>
      <c r="AD257" s="94" t="str">
        <f>データ入力!AN316</f>
        <v/>
      </c>
      <c r="AE257" s="94" t="str">
        <f>データ入力!AO316</f>
        <v/>
      </c>
      <c r="AF257" s="241" t="str">
        <f>データ入力!AP316</f>
        <v/>
      </c>
      <c r="AG257" s="94" t="str">
        <f>データ入力!AQ316</f>
        <v/>
      </c>
      <c r="AH257" s="94" t="str">
        <f>データ入力!AR316</f>
        <v/>
      </c>
      <c r="AI257" s="94" t="str">
        <f>データ入力!AS316</f>
        <v/>
      </c>
      <c r="AJ257" s="94" t="str">
        <f>データ入力!AT316</f>
        <v/>
      </c>
      <c r="AK257" s="94" t="str">
        <f>データ入力!AU316</f>
        <v/>
      </c>
      <c r="AL257" s="94" t="str">
        <f>データ入力!AV316</f>
        <v/>
      </c>
    </row>
    <row r="258" spans="1:38" ht="26.25" customHeight="1">
      <c r="A258" s="90" t="str">
        <f>データ入力!AI317</f>
        <v/>
      </c>
      <c r="B258" s="180" t="str">
        <f>データ入力!AJ317</f>
        <v/>
      </c>
      <c r="C258" s="93" t="str">
        <f>データ入力!AK317</f>
        <v/>
      </c>
      <c r="D258" s="95">
        <f>データ入力!E317</f>
        <v>0</v>
      </c>
      <c r="E258" s="95" t="str">
        <f>データ入力!G317</f>
        <v/>
      </c>
      <c r="F258" s="95">
        <f>データ入力!H317</f>
        <v>0</v>
      </c>
      <c r="G258" s="95">
        <f>データ入力!I317</f>
        <v>0</v>
      </c>
      <c r="H258" s="95">
        <f>データ入力!J317</f>
        <v>0</v>
      </c>
      <c r="I258" s="95">
        <f>データ入力!K317</f>
        <v>0</v>
      </c>
      <c r="J258" s="95">
        <f>データ入力!L317</f>
        <v>0</v>
      </c>
      <c r="K258" s="95">
        <f>データ入力!M317</f>
        <v>0</v>
      </c>
      <c r="L258" s="95">
        <f>データ入力!N317</f>
        <v>0</v>
      </c>
      <c r="M258" s="95">
        <f>データ入力!O317</f>
        <v>0</v>
      </c>
      <c r="N258" s="95">
        <f>データ入力!P317</f>
        <v>0</v>
      </c>
      <c r="O258" s="95">
        <f>データ入力!Q317</f>
        <v>0</v>
      </c>
      <c r="P258" s="95">
        <f>データ入力!R317</f>
        <v>0</v>
      </c>
      <c r="Q258" s="95" t="str">
        <f>データ入力!S317</f>
        <v/>
      </c>
      <c r="R258" s="95">
        <f>データ入力!T317</f>
        <v>0</v>
      </c>
      <c r="S258" s="95">
        <f>データ入力!U317</f>
        <v>0</v>
      </c>
      <c r="T258" s="93" t="str">
        <f>データ入力!V317</f>
        <v/>
      </c>
      <c r="U258" s="93" t="str">
        <f>データ入力!W317</f>
        <v/>
      </c>
      <c r="V258" s="93" t="str">
        <f>データ入力!X317</f>
        <v/>
      </c>
      <c r="W258" s="93" t="str">
        <f>データ入力!Y317</f>
        <v/>
      </c>
      <c r="X258" s="93" t="str">
        <f>データ入力!Z317</f>
        <v/>
      </c>
      <c r="Y258" s="95" t="str">
        <f>データ入力!AA317</f>
        <v/>
      </c>
      <c r="Z258" s="95" t="str">
        <f>データ入力!AB317</f>
        <v/>
      </c>
      <c r="AA258" s="95" t="str">
        <f>データ入力!AC317</f>
        <v/>
      </c>
      <c r="AB258" s="94" t="str">
        <f>データ入力!AL317</f>
        <v/>
      </c>
      <c r="AC258" s="94" t="str">
        <f>データ入力!AM317</f>
        <v/>
      </c>
      <c r="AD258" s="94" t="str">
        <f>データ入力!AN317</f>
        <v/>
      </c>
      <c r="AE258" s="94" t="str">
        <f>データ入力!AO317</f>
        <v/>
      </c>
      <c r="AF258" s="241" t="str">
        <f>データ入力!AP317</f>
        <v/>
      </c>
      <c r="AG258" s="94" t="str">
        <f>データ入力!AQ317</f>
        <v/>
      </c>
      <c r="AH258" s="94" t="str">
        <f>データ入力!AR317</f>
        <v/>
      </c>
      <c r="AI258" s="94" t="str">
        <f>データ入力!AS317</f>
        <v/>
      </c>
      <c r="AJ258" s="94" t="str">
        <f>データ入力!AT317</f>
        <v/>
      </c>
      <c r="AK258" s="94" t="str">
        <f>データ入力!AU317</f>
        <v/>
      </c>
      <c r="AL258" s="94" t="str">
        <f>データ入力!AV317</f>
        <v/>
      </c>
    </row>
    <row r="259" spans="1:38" ht="26.25" customHeight="1">
      <c r="A259" s="90" t="str">
        <f>データ入力!AI318</f>
        <v/>
      </c>
      <c r="B259" s="180" t="str">
        <f>データ入力!AJ318</f>
        <v/>
      </c>
      <c r="C259" s="93" t="str">
        <f>データ入力!AK318</f>
        <v/>
      </c>
      <c r="D259" s="95">
        <f>データ入力!E318</f>
        <v>0</v>
      </c>
      <c r="E259" s="95" t="str">
        <f>データ入力!G318</f>
        <v/>
      </c>
      <c r="F259" s="95">
        <f>データ入力!H318</f>
        <v>0</v>
      </c>
      <c r="G259" s="95">
        <f>データ入力!I318</f>
        <v>0</v>
      </c>
      <c r="H259" s="95">
        <f>データ入力!J318</f>
        <v>0</v>
      </c>
      <c r="I259" s="95">
        <f>データ入力!K318</f>
        <v>0</v>
      </c>
      <c r="J259" s="95">
        <f>データ入力!L318</f>
        <v>0</v>
      </c>
      <c r="K259" s="95">
        <f>データ入力!M318</f>
        <v>0</v>
      </c>
      <c r="L259" s="95">
        <f>データ入力!N318</f>
        <v>0</v>
      </c>
      <c r="M259" s="95">
        <f>データ入力!O318</f>
        <v>0</v>
      </c>
      <c r="N259" s="95">
        <f>データ入力!P318</f>
        <v>0</v>
      </c>
      <c r="O259" s="95">
        <f>データ入力!Q318</f>
        <v>0</v>
      </c>
      <c r="P259" s="95">
        <f>データ入力!R318</f>
        <v>0</v>
      </c>
      <c r="Q259" s="95" t="str">
        <f>データ入力!S318</f>
        <v/>
      </c>
      <c r="R259" s="95">
        <f>データ入力!T318</f>
        <v>0</v>
      </c>
      <c r="S259" s="95">
        <f>データ入力!U318</f>
        <v>0</v>
      </c>
      <c r="T259" s="93" t="str">
        <f>データ入力!V318</f>
        <v/>
      </c>
      <c r="U259" s="93" t="str">
        <f>データ入力!W318</f>
        <v/>
      </c>
      <c r="V259" s="93" t="str">
        <f>データ入力!X318</f>
        <v/>
      </c>
      <c r="W259" s="93" t="str">
        <f>データ入力!Y318</f>
        <v/>
      </c>
      <c r="X259" s="93" t="str">
        <f>データ入力!Z318</f>
        <v/>
      </c>
      <c r="Y259" s="95" t="str">
        <f>データ入力!AA318</f>
        <v/>
      </c>
      <c r="Z259" s="95" t="str">
        <f>データ入力!AB318</f>
        <v/>
      </c>
      <c r="AA259" s="95" t="str">
        <f>データ入力!AC318</f>
        <v/>
      </c>
      <c r="AB259" s="94" t="str">
        <f>データ入力!AL318</f>
        <v/>
      </c>
      <c r="AC259" s="94" t="str">
        <f>データ入力!AM318</f>
        <v/>
      </c>
      <c r="AD259" s="94" t="str">
        <f>データ入力!AN318</f>
        <v/>
      </c>
      <c r="AE259" s="94" t="str">
        <f>データ入力!AO318</f>
        <v/>
      </c>
      <c r="AF259" s="241" t="str">
        <f>データ入力!AP318</f>
        <v/>
      </c>
      <c r="AG259" s="94" t="str">
        <f>データ入力!AQ318</f>
        <v/>
      </c>
      <c r="AH259" s="94" t="str">
        <f>データ入力!AR318</f>
        <v/>
      </c>
      <c r="AI259" s="94" t="str">
        <f>データ入力!AS318</f>
        <v/>
      </c>
      <c r="AJ259" s="94" t="str">
        <f>データ入力!AT318</f>
        <v/>
      </c>
      <c r="AK259" s="94" t="str">
        <f>データ入力!AU318</f>
        <v/>
      </c>
      <c r="AL259" s="94" t="str">
        <f>データ入力!AV318</f>
        <v/>
      </c>
    </row>
    <row r="260" spans="1:38" ht="26.25" customHeight="1">
      <c r="A260" s="90" t="str">
        <f>データ入力!AI319</f>
        <v/>
      </c>
      <c r="B260" s="180" t="str">
        <f>データ入力!AJ319</f>
        <v/>
      </c>
      <c r="C260" s="93" t="str">
        <f>データ入力!AK319</f>
        <v/>
      </c>
      <c r="D260" s="95">
        <f>データ入力!E319</f>
        <v>0</v>
      </c>
      <c r="E260" s="95" t="str">
        <f>データ入力!G319</f>
        <v/>
      </c>
      <c r="F260" s="95">
        <f>データ入力!H319</f>
        <v>0</v>
      </c>
      <c r="G260" s="95">
        <f>データ入力!I319</f>
        <v>0</v>
      </c>
      <c r="H260" s="95">
        <f>データ入力!J319</f>
        <v>0</v>
      </c>
      <c r="I260" s="95">
        <f>データ入力!K319</f>
        <v>0</v>
      </c>
      <c r="J260" s="95">
        <f>データ入力!L319</f>
        <v>0</v>
      </c>
      <c r="K260" s="95">
        <f>データ入力!M319</f>
        <v>0</v>
      </c>
      <c r="L260" s="95">
        <f>データ入力!N319</f>
        <v>0</v>
      </c>
      <c r="M260" s="95">
        <f>データ入力!O319</f>
        <v>0</v>
      </c>
      <c r="N260" s="95">
        <f>データ入力!P319</f>
        <v>0</v>
      </c>
      <c r="O260" s="95">
        <f>データ入力!Q319</f>
        <v>0</v>
      </c>
      <c r="P260" s="95">
        <f>データ入力!R319</f>
        <v>0</v>
      </c>
      <c r="Q260" s="95" t="str">
        <f>データ入力!S319</f>
        <v/>
      </c>
      <c r="R260" s="95">
        <f>データ入力!T319</f>
        <v>0</v>
      </c>
      <c r="S260" s="95">
        <f>データ入力!U319</f>
        <v>0</v>
      </c>
      <c r="T260" s="93" t="str">
        <f>データ入力!V319</f>
        <v/>
      </c>
      <c r="U260" s="93" t="str">
        <f>データ入力!W319</f>
        <v/>
      </c>
      <c r="V260" s="93" t="str">
        <f>データ入力!X319</f>
        <v/>
      </c>
      <c r="W260" s="93" t="str">
        <f>データ入力!Y319</f>
        <v/>
      </c>
      <c r="X260" s="93" t="str">
        <f>データ入力!Z319</f>
        <v/>
      </c>
      <c r="Y260" s="95" t="str">
        <f>データ入力!AA319</f>
        <v/>
      </c>
      <c r="Z260" s="95" t="str">
        <f>データ入力!AB319</f>
        <v/>
      </c>
      <c r="AA260" s="95" t="str">
        <f>データ入力!AC319</f>
        <v/>
      </c>
      <c r="AB260" s="94" t="str">
        <f>データ入力!AL319</f>
        <v/>
      </c>
      <c r="AC260" s="94" t="str">
        <f>データ入力!AM319</f>
        <v/>
      </c>
      <c r="AD260" s="94" t="str">
        <f>データ入力!AN319</f>
        <v/>
      </c>
      <c r="AE260" s="94" t="str">
        <f>データ入力!AO319</f>
        <v/>
      </c>
      <c r="AF260" s="241" t="str">
        <f>データ入力!AP319</f>
        <v/>
      </c>
      <c r="AG260" s="94" t="str">
        <f>データ入力!AQ319</f>
        <v/>
      </c>
      <c r="AH260" s="94" t="str">
        <f>データ入力!AR319</f>
        <v/>
      </c>
      <c r="AI260" s="94" t="str">
        <f>データ入力!AS319</f>
        <v/>
      </c>
      <c r="AJ260" s="94" t="str">
        <f>データ入力!AT319</f>
        <v/>
      </c>
      <c r="AK260" s="94" t="str">
        <f>データ入力!AU319</f>
        <v/>
      </c>
      <c r="AL260" s="94" t="str">
        <f>データ入力!AV319</f>
        <v/>
      </c>
    </row>
    <row r="261" spans="1:38" ht="26.25" customHeight="1">
      <c r="A261" s="90" t="str">
        <f>データ入力!AI320</f>
        <v/>
      </c>
      <c r="B261" s="180" t="str">
        <f>データ入力!AJ320</f>
        <v/>
      </c>
      <c r="C261" s="93" t="str">
        <f>データ入力!AK320</f>
        <v/>
      </c>
      <c r="D261" s="95">
        <f>データ入力!E320</f>
        <v>0</v>
      </c>
      <c r="E261" s="95" t="str">
        <f>データ入力!G320</f>
        <v/>
      </c>
      <c r="F261" s="95">
        <f>データ入力!H320</f>
        <v>0</v>
      </c>
      <c r="G261" s="95">
        <f>データ入力!I320</f>
        <v>0</v>
      </c>
      <c r="H261" s="95">
        <f>データ入力!J320</f>
        <v>0</v>
      </c>
      <c r="I261" s="95">
        <f>データ入力!K320</f>
        <v>0</v>
      </c>
      <c r="J261" s="95">
        <f>データ入力!L320</f>
        <v>0</v>
      </c>
      <c r="K261" s="95">
        <f>データ入力!M320</f>
        <v>0</v>
      </c>
      <c r="L261" s="95">
        <f>データ入力!N320</f>
        <v>0</v>
      </c>
      <c r="M261" s="95">
        <f>データ入力!O320</f>
        <v>0</v>
      </c>
      <c r="N261" s="95">
        <f>データ入力!P320</f>
        <v>0</v>
      </c>
      <c r="O261" s="95">
        <f>データ入力!Q320</f>
        <v>0</v>
      </c>
      <c r="P261" s="95">
        <f>データ入力!R320</f>
        <v>0</v>
      </c>
      <c r="Q261" s="95" t="str">
        <f>データ入力!S320</f>
        <v/>
      </c>
      <c r="R261" s="95">
        <f>データ入力!T320</f>
        <v>0</v>
      </c>
      <c r="S261" s="95">
        <f>データ入力!U320</f>
        <v>0</v>
      </c>
      <c r="T261" s="93" t="str">
        <f>データ入力!V320</f>
        <v/>
      </c>
      <c r="U261" s="93" t="str">
        <f>データ入力!W320</f>
        <v/>
      </c>
      <c r="V261" s="93" t="str">
        <f>データ入力!X320</f>
        <v/>
      </c>
      <c r="W261" s="93" t="str">
        <f>データ入力!Y320</f>
        <v/>
      </c>
      <c r="X261" s="93" t="str">
        <f>データ入力!Z320</f>
        <v/>
      </c>
      <c r="Y261" s="95" t="str">
        <f>データ入力!AA320</f>
        <v/>
      </c>
      <c r="Z261" s="95" t="str">
        <f>データ入力!AB320</f>
        <v/>
      </c>
      <c r="AA261" s="95" t="str">
        <f>データ入力!AC320</f>
        <v/>
      </c>
      <c r="AB261" s="94" t="str">
        <f>データ入力!AL320</f>
        <v/>
      </c>
      <c r="AC261" s="94" t="str">
        <f>データ入力!AM320</f>
        <v/>
      </c>
      <c r="AD261" s="94" t="str">
        <f>データ入力!AN320</f>
        <v/>
      </c>
      <c r="AE261" s="94" t="str">
        <f>データ入力!AO320</f>
        <v/>
      </c>
      <c r="AF261" s="241" t="str">
        <f>データ入力!AP320</f>
        <v/>
      </c>
      <c r="AG261" s="94" t="str">
        <f>データ入力!AQ320</f>
        <v/>
      </c>
      <c r="AH261" s="94" t="str">
        <f>データ入力!AR320</f>
        <v/>
      </c>
      <c r="AI261" s="94" t="str">
        <f>データ入力!AS320</f>
        <v/>
      </c>
      <c r="AJ261" s="94" t="str">
        <f>データ入力!AT320</f>
        <v/>
      </c>
      <c r="AK261" s="94" t="str">
        <f>データ入力!AU320</f>
        <v/>
      </c>
      <c r="AL261" s="94" t="str">
        <f>データ入力!AV320</f>
        <v/>
      </c>
    </row>
    <row r="262" spans="1:38" ht="26.25" customHeight="1">
      <c r="A262" s="90" t="str">
        <f>データ入力!AI321</f>
        <v/>
      </c>
      <c r="B262" s="180" t="str">
        <f>データ入力!AJ321</f>
        <v/>
      </c>
      <c r="C262" s="93" t="str">
        <f>データ入力!AK321</f>
        <v/>
      </c>
      <c r="D262" s="95">
        <f>データ入力!E321</f>
        <v>0</v>
      </c>
      <c r="E262" s="95" t="str">
        <f>データ入力!G321</f>
        <v/>
      </c>
      <c r="F262" s="95">
        <f>データ入力!H321</f>
        <v>0</v>
      </c>
      <c r="G262" s="95">
        <f>データ入力!I321</f>
        <v>0</v>
      </c>
      <c r="H262" s="95">
        <f>データ入力!J321</f>
        <v>0</v>
      </c>
      <c r="I262" s="95">
        <f>データ入力!K321</f>
        <v>0</v>
      </c>
      <c r="J262" s="95">
        <f>データ入力!L321</f>
        <v>0</v>
      </c>
      <c r="K262" s="95">
        <f>データ入力!M321</f>
        <v>0</v>
      </c>
      <c r="L262" s="95">
        <f>データ入力!N321</f>
        <v>0</v>
      </c>
      <c r="M262" s="95">
        <f>データ入力!O321</f>
        <v>0</v>
      </c>
      <c r="N262" s="95">
        <f>データ入力!P321</f>
        <v>0</v>
      </c>
      <c r="O262" s="95">
        <f>データ入力!Q321</f>
        <v>0</v>
      </c>
      <c r="P262" s="95">
        <f>データ入力!R321</f>
        <v>0</v>
      </c>
      <c r="Q262" s="95" t="str">
        <f>データ入力!S321</f>
        <v/>
      </c>
      <c r="R262" s="95">
        <f>データ入力!T321</f>
        <v>0</v>
      </c>
      <c r="S262" s="95">
        <f>データ入力!U321</f>
        <v>0</v>
      </c>
      <c r="T262" s="93" t="str">
        <f>データ入力!V321</f>
        <v/>
      </c>
      <c r="U262" s="93" t="str">
        <f>データ入力!W321</f>
        <v/>
      </c>
      <c r="V262" s="93" t="str">
        <f>データ入力!X321</f>
        <v/>
      </c>
      <c r="W262" s="93" t="str">
        <f>データ入力!Y321</f>
        <v/>
      </c>
      <c r="X262" s="93" t="str">
        <f>データ入力!Z321</f>
        <v/>
      </c>
      <c r="Y262" s="95" t="str">
        <f>データ入力!AA321</f>
        <v/>
      </c>
      <c r="Z262" s="95" t="str">
        <f>データ入力!AB321</f>
        <v/>
      </c>
      <c r="AA262" s="95" t="str">
        <f>データ入力!AC321</f>
        <v/>
      </c>
      <c r="AB262" s="94" t="str">
        <f>データ入力!AL321</f>
        <v/>
      </c>
      <c r="AC262" s="94" t="str">
        <f>データ入力!AM321</f>
        <v/>
      </c>
      <c r="AD262" s="94" t="str">
        <f>データ入力!AN321</f>
        <v/>
      </c>
      <c r="AE262" s="94" t="str">
        <f>データ入力!AO321</f>
        <v/>
      </c>
      <c r="AF262" s="241" t="str">
        <f>データ入力!AP321</f>
        <v/>
      </c>
      <c r="AG262" s="94" t="str">
        <f>データ入力!AQ321</f>
        <v/>
      </c>
      <c r="AH262" s="94" t="str">
        <f>データ入力!AR321</f>
        <v/>
      </c>
      <c r="AI262" s="94" t="str">
        <f>データ入力!AS321</f>
        <v/>
      </c>
      <c r="AJ262" s="94" t="str">
        <f>データ入力!AT321</f>
        <v/>
      </c>
      <c r="AK262" s="94" t="str">
        <f>データ入力!AU321</f>
        <v/>
      </c>
      <c r="AL262" s="94" t="str">
        <f>データ入力!AV321</f>
        <v/>
      </c>
    </row>
    <row r="263" spans="1:38" ht="26.25" customHeight="1">
      <c r="A263" s="90" t="str">
        <f>データ入力!AI322</f>
        <v/>
      </c>
      <c r="B263" s="180" t="str">
        <f>データ入力!AJ322</f>
        <v/>
      </c>
      <c r="C263" s="93" t="str">
        <f>データ入力!AK322</f>
        <v/>
      </c>
      <c r="D263" s="95">
        <f>データ入力!E322</f>
        <v>0</v>
      </c>
      <c r="E263" s="95" t="str">
        <f>データ入力!G322</f>
        <v/>
      </c>
      <c r="F263" s="95">
        <f>データ入力!H322</f>
        <v>0</v>
      </c>
      <c r="G263" s="95">
        <f>データ入力!I322</f>
        <v>0</v>
      </c>
      <c r="H263" s="95">
        <f>データ入力!J322</f>
        <v>0</v>
      </c>
      <c r="I263" s="95">
        <f>データ入力!K322</f>
        <v>0</v>
      </c>
      <c r="J263" s="95">
        <f>データ入力!L322</f>
        <v>0</v>
      </c>
      <c r="K263" s="95">
        <f>データ入力!M322</f>
        <v>0</v>
      </c>
      <c r="L263" s="95">
        <f>データ入力!N322</f>
        <v>0</v>
      </c>
      <c r="M263" s="95">
        <f>データ入力!O322</f>
        <v>0</v>
      </c>
      <c r="N263" s="95">
        <f>データ入力!P322</f>
        <v>0</v>
      </c>
      <c r="O263" s="95">
        <f>データ入力!Q322</f>
        <v>0</v>
      </c>
      <c r="P263" s="95">
        <f>データ入力!R322</f>
        <v>0</v>
      </c>
      <c r="Q263" s="95" t="str">
        <f>データ入力!S322</f>
        <v/>
      </c>
      <c r="R263" s="95">
        <f>データ入力!T322</f>
        <v>0</v>
      </c>
      <c r="S263" s="95">
        <f>データ入力!U322</f>
        <v>0</v>
      </c>
      <c r="T263" s="93" t="str">
        <f>データ入力!V322</f>
        <v/>
      </c>
      <c r="U263" s="93" t="str">
        <f>データ入力!W322</f>
        <v/>
      </c>
      <c r="V263" s="93" t="str">
        <f>データ入力!X322</f>
        <v/>
      </c>
      <c r="W263" s="93" t="str">
        <f>データ入力!Y322</f>
        <v/>
      </c>
      <c r="X263" s="93" t="str">
        <f>データ入力!Z322</f>
        <v/>
      </c>
      <c r="Y263" s="95" t="str">
        <f>データ入力!AA322</f>
        <v/>
      </c>
      <c r="Z263" s="95" t="str">
        <f>データ入力!AB322</f>
        <v/>
      </c>
      <c r="AA263" s="95" t="str">
        <f>データ入力!AC322</f>
        <v/>
      </c>
      <c r="AB263" s="94" t="str">
        <f>データ入力!AL322</f>
        <v/>
      </c>
      <c r="AC263" s="94" t="str">
        <f>データ入力!AM322</f>
        <v/>
      </c>
      <c r="AD263" s="94" t="str">
        <f>データ入力!AN322</f>
        <v/>
      </c>
      <c r="AE263" s="94" t="str">
        <f>データ入力!AO322</f>
        <v/>
      </c>
      <c r="AF263" s="241" t="str">
        <f>データ入力!AP322</f>
        <v/>
      </c>
      <c r="AG263" s="94" t="str">
        <f>データ入力!AQ322</f>
        <v/>
      </c>
      <c r="AH263" s="94" t="str">
        <f>データ入力!AR322</f>
        <v/>
      </c>
      <c r="AI263" s="94" t="str">
        <f>データ入力!AS322</f>
        <v/>
      </c>
      <c r="AJ263" s="94" t="str">
        <f>データ入力!AT322</f>
        <v/>
      </c>
      <c r="AK263" s="94" t="str">
        <f>データ入力!AU322</f>
        <v/>
      </c>
      <c r="AL263" s="94" t="str">
        <f>データ入力!AV322</f>
        <v/>
      </c>
    </row>
    <row r="264" spans="1:38" ht="26.25" customHeight="1">
      <c r="A264" s="90" t="str">
        <f>データ入力!AI323</f>
        <v/>
      </c>
      <c r="B264" s="180" t="str">
        <f>データ入力!AJ323</f>
        <v/>
      </c>
      <c r="C264" s="93" t="str">
        <f>データ入力!AK323</f>
        <v/>
      </c>
      <c r="D264" s="95">
        <f>データ入力!E323</f>
        <v>0</v>
      </c>
      <c r="E264" s="95" t="str">
        <f>データ入力!G323</f>
        <v/>
      </c>
      <c r="F264" s="95">
        <f>データ入力!H323</f>
        <v>0</v>
      </c>
      <c r="G264" s="95">
        <f>データ入力!I323</f>
        <v>0</v>
      </c>
      <c r="H264" s="95">
        <f>データ入力!J323</f>
        <v>0</v>
      </c>
      <c r="I264" s="95">
        <f>データ入力!K323</f>
        <v>0</v>
      </c>
      <c r="J264" s="95">
        <f>データ入力!L323</f>
        <v>0</v>
      </c>
      <c r="K264" s="95">
        <f>データ入力!M323</f>
        <v>0</v>
      </c>
      <c r="L264" s="95">
        <f>データ入力!N323</f>
        <v>0</v>
      </c>
      <c r="M264" s="95">
        <f>データ入力!O323</f>
        <v>0</v>
      </c>
      <c r="N264" s="95">
        <f>データ入力!P323</f>
        <v>0</v>
      </c>
      <c r="O264" s="95">
        <f>データ入力!Q323</f>
        <v>0</v>
      </c>
      <c r="P264" s="95">
        <f>データ入力!R323</f>
        <v>0</v>
      </c>
      <c r="Q264" s="95" t="str">
        <f>データ入力!S323</f>
        <v/>
      </c>
      <c r="R264" s="95">
        <f>データ入力!T323</f>
        <v>0</v>
      </c>
      <c r="S264" s="95">
        <f>データ入力!U323</f>
        <v>0</v>
      </c>
      <c r="T264" s="93" t="str">
        <f>データ入力!V323</f>
        <v/>
      </c>
      <c r="U264" s="93" t="str">
        <f>データ入力!W323</f>
        <v/>
      </c>
      <c r="V264" s="93" t="str">
        <f>データ入力!X323</f>
        <v/>
      </c>
      <c r="W264" s="93" t="str">
        <f>データ入力!Y323</f>
        <v/>
      </c>
      <c r="X264" s="93" t="str">
        <f>データ入力!Z323</f>
        <v/>
      </c>
      <c r="Y264" s="95" t="str">
        <f>データ入力!AA323</f>
        <v/>
      </c>
      <c r="Z264" s="95" t="str">
        <f>データ入力!AB323</f>
        <v/>
      </c>
      <c r="AA264" s="95" t="str">
        <f>データ入力!AC323</f>
        <v/>
      </c>
      <c r="AB264" s="94" t="str">
        <f>データ入力!AL323</f>
        <v/>
      </c>
      <c r="AC264" s="94" t="str">
        <f>データ入力!AM323</f>
        <v/>
      </c>
      <c r="AD264" s="94" t="str">
        <f>データ入力!AN323</f>
        <v/>
      </c>
      <c r="AE264" s="94" t="str">
        <f>データ入力!AO323</f>
        <v/>
      </c>
      <c r="AF264" s="241" t="str">
        <f>データ入力!AP323</f>
        <v/>
      </c>
      <c r="AG264" s="94" t="str">
        <f>データ入力!AQ323</f>
        <v/>
      </c>
      <c r="AH264" s="94" t="str">
        <f>データ入力!AR323</f>
        <v/>
      </c>
      <c r="AI264" s="94" t="str">
        <f>データ入力!AS323</f>
        <v/>
      </c>
      <c r="AJ264" s="94" t="str">
        <f>データ入力!AT323</f>
        <v/>
      </c>
      <c r="AK264" s="94" t="str">
        <f>データ入力!AU323</f>
        <v/>
      </c>
      <c r="AL264" s="94" t="str">
        <f>データ入力!AV323</f>
        <v/>
      </c>
    </row>
    <row r="265" spans="1:38" ht="26.25" customHeight="1">
      <c r="A265" s="90" t="str">
        <f>データ入力!AI324</f>
        <v/>
      </c>
      <c r="B265" s="180" t="str">
        <f>データ入力!AJ324</f>
        <v/>
      </c>
      <c r="C265" s="93" t="str">
        <f>データ入力!AK324</f>
        <v/>
      </c>
      <c r="D265" s="95">
        <f>データ入力!E324</f>
        <v>0</v>
      </c>
      <c r="E265" s="95" t="str">
        <f>データ入力!G324</f>
        <v/>
      </c>
      <c r="F265" s="95">
        <f>データ入力!H324</f>
        <v>0</v>
      </c>
      <c r="G265" s="95">
        <f>データ入力!I324</f>
        <v>0</v>
      </c>
      <c r="H265" s="95">
        <f>データ入力!J324</f>
        <v>0</v>
      </c>
      <c r="I265" s="95">
        <f>データ入力!K324</f>
        <v>0</v>
      </c>
      <c r="J265" s="95">
        <f>データ入力!L324</f>
        <v>0</v>
      </c>
      <c r="K265" s="95">
        <f>データ入力!M324</f>
        <v>0</v>
      </c>
      <c r="L265" s="95">
        <f>データ入力!N324</f>
        <v>0</v>
      </c>
      <c r="M265" s="95">
        <f>データ入力!O324</f>
        <v>0</v>
      </c>
      <c r="N265" s="95">
        <f>データ入力!P324</f>
        <v>0</v>
      </c>
      <c r="O265" s="95">
        <f>データ入力!Q324</f>
        <v>0</v>
      </c>
      <c r="P265" s="95">
        <f>データ入力!R324</f>
        <v>0</v>
      </c>
      <c r="Q265" s="95" t="str">
        <f>データ入力!S324</f>
        <v/>
      </c>
      <c r="R265" s="95">
        <f>データ入力!T324</f>
        <v>0</v>
      </c>
      <c r="S265" s="95">
        <f>データ入力!U324</f>
        <v>0</v>
      </c>
      <c r="T265" s="93" t="str">
        <f>データ入力!V324</f>
        <v/>
      </c>
      <c r="U265" s="93" t="str">
        <f>データ入力!W324</f>
        <v/>
      </c>
      <c r="V265" s="93" t="str">
        <f>データ入力!X324</f>
        <v/>
      </c>
      <c r="W265" s="93" t="str">
        <f>データ入力!Y324</f>
        <v/>
      </c>
      <c r="X265" s="93" t="str">
        <f>データ入力!Z324</f>
        <v/>
      </c>
      <c r="Y265" s="95" t="str">
        <f>データ入力!AA324</f>
        <v/>
      </c>
      <c r="Z265" s="95" t="str">
        <f>データ入力!AB324</f>
        <v/>
      </c>
      <c r="AA265" s="95" t="str">
        <f>データ入力!AC324</f>
        <v/>
      </c>
      <c r="AB265" s="94" t="str">
        <f>データ入力!AL324</f>
        <v/>
      </c>
      <c r="AC265" s="94" t="str">
        <f>データ入力!AM324</f>
        <v/>
      </c>
      <c r="AD265" s="94" t="str">
        <f>データ入力!AN324</f>
        <v/>
      </c>
      <c r="AE265" s="94" t="str">
        <f>データ入力!AO324</f>
        <v/>
      </c>
      <c r="AF265" s="241" t="str">
        <f>データ入力!AP324</f>
        <v/>
      </c>
      <c r="AG265" s="94" t="str">
        <f>データ入力!AQ324</f>
        <v/>
      </c>
      <c r="AH265" s="94" t="str">
        <f>データ入力!AR324</f>
        <v/>
      </c>
      <c r="AI265" s="94" t="str">
        <f>データ入力!AS324</f>
        <v/>
      </c>
      <c r="AJ265" s="94" t="str">
        <f>データ入力!AT324</f>
        <v/>
      </c>
      <c r="AK265" s="94" t="str">
        <f>データ入力!AU324</f>
        <v/>
      </c>
      <c r="AL265" s="94" t="str">
        <f>データ入力!AV324</f>
        <v/>
      </c>
    </row>
    <row r="266" spans="1:38" ht="26.25" customHeight="1">
      <c r="A266" s="90" t="str">
        <f>データ入力!AI325</f>
        <v/>
      </c>
      <c r="B266" s="180" t="str">
        <f>データ入力!AJ325</f>
        <v/>
      </c>
      <c r="C266" s="93" t="str">
        <f>データ入力!AK325</f>
        <v/>
      </c>
      <c r="D266" s="95">
        <f>データ入力!E325</f>
        <v>0</v>
      </c>
      <c r="E266" s="95" t="str">
        <f>データ入力!G325</f>
        <v/>
      </c>
      <c r="F266" s="95">
        <f>データ入力!H325</f>
        <v>0</v>
      </c>
      <c r="G266" s="95">
        <f>データ入力!I325</f>
        <v>0</v>
      </c>
      <c r="H266" s="95">
        <f>データ入力!J325</f>
        <v>0</v>
      </c>
      <c r="I266" s="95">
        <f>データ入力!K325</f>
        <v>0</v>
      </c>
      <c r="J266" s="95">
        <f>データ入力!L325</f>
        <v>0</v>
      </c>
      <c r="K266" s="95">
        <f>データ入力!M325</f>
        <v>0</v>
      </c>
      <c r="L266" s="95">
        <f>データ入力!N325</f>
        <v>0</v>
      </c>
      <c r="M266" s="95">
        <f>データ入力!O325</f>
        <v>0</v>
      </c>
      <c r="N266" s="95">
        <f>データ入力!P325</f>
        <v>0</v>
      </c>
      <c r="O266" s="95">
        <f>データ入力!Q325</f>
        <v>0</v>
      </c>
      <c r="P266" s="95">
        <f>データ入力!R325</f>
        <v>0</v>
      </c>
      <c r="Q266" s="95" t="str">
        <f>データ入力!S325</f>
        <v/>
      </c>
      <c r="R266" s="95">
        <f>データ入力!T325</f>
        <v>0</v>
      </c>
      <c r="S266" s="95">
        <f>データ入力!U325</f>
        <v>0</v>
      </c>
      <c r="T266" s="93" t="str">
        <f>データ入力!V325</f>
        <v/>
      </c>
      <c r="U266" s="93" t="str">
        <f>データ入力!W325</f>
        <v/>
      </c>
      <c r="V266" s="93" t="str">
        <f>データ入力!X325</f>
        <v/>
      </c>
      <c r="W266" s="93" t="str">
        <f>データ入力!Y325</f>
        <v/>
      </c>
      <c r="X266" s="93" t="str">
        <f>データ入力!Z325</f>
        <v/>
      </c>
      <c r="Y266" s="95" t="str">
        <f>データ入力!AA325</f>
        <v/>
      </c>
      <c r="Z266" s="95" t="str">
        <f>データ入力!AB325</f>
        <v/>
      </c>
      <c r="AA266" s="95" t="str">
        <f>データ入力!AC325</f>
        <v/>
      </c>
      <c r="AB266" s="94" t="str">
        <f>データ入力!AL325</f>
        <v/>
      </c>
      <c r="AC266" s="94" t="str">
        <f>データ入力!AM325</f>
        <v/>
      </c>
      <c r="AD266" s="94" t="str">
        <f>データ入力!AN325</f>
        <v/>
      </c>
      <c r="AE266" s="94" t="str">
        <f>データ入力!AO325</f>
        <v/>
      </c>
      <c r="AF266" s="241" t="str">
        <f>データ入力!AP325</f>
        <v/>
      </c>
      <c r="AG266" s="94" t="str">
        <f>データ入力!AQ325</f>
        <v/>
      </c>
      <c r="AH266" s="94" t="str">
        <f>データ入力!AR325</f>
        <v/>
      </c>
      <c r="AI266" s="94" t="str">
        <f>データ入力!AS325</f>
        <v/>
      </c>
      <c r="AJ266" s="94" t="str">
        <f>データ入力!AT325</f>
        <v/>
      </c>
      <c r="AK266" s="94" t="str">
        <f>データ入力!AU325</f>
        <v/>
      </c>
      <c r="AL266" s="94" t="str">
        <f>データ入力!AV325</f>
        <v/>
      </c>
    </row>
    <row r="267" spans="1:38" ht="26.25" customHeight="1">
      <c r="A267" s="90" t="str">
        <f>データ入力!AI326</f>
        <v/>
      </c>
      <c r="B267" s="180" t="str">
        <f>データ入力!AJ326</f>
        <v/>
      </c>
      <c r="C267" s="93" t="str">
        <f>データ入力!AK326</f>
        <v/>
      </c>
      <c r="D267" s="95">
        <f>データ入力!E326</f>
        <v>0</v>
      </c>
      <c r="E267" s="95" t="str">
        <f>データ入力!G326</f>
        <v/>
      </c>
      <c r="F267" s="95">
        <f>データ入力!H326</f>
        <v>0</v>
      </c>
      <c r="G267" s="95">
        <f>データ入力!I326</f>
        <v>0</v>
      </c>
      <c r="H267" s="95">
        <f>データ入力!J326</f>
        <v>0</v>
      </c>
      <c r="I267" s="95">
        <f>データ入力!K326</f>
        <v>0</v>
      </c>
      <c r="J267" s="95">
        <f>データ入力!L326</f>
        <v>0</v>
      </c>
      <c r="K267" s="95">
        <f>データ入力!M326</f>
        <v>0</v>
      </c>
      <c r="L267" s="95">
        <f>データ入力!N326</f>
        <v>0</v>
      </c>
      <c r="M267" s="95">
        <f>データ入力!O326</f>
        <v>0</v>
      </c>
      <c r="N267" s="95">
        <f>データ入力!P326</f>
        <v>0</v>
      </c>
      <c r="O267" s="95">
        <f>データ入力!Q326</f>
        <v>0</v>
      </c>
      <c r="P267" s="95">
        <f>データ入力!R326</f>
        <v>0</v>
      </c>
      <c r="Q267" s="95" t="str">
        <f>データ入力!S326</f>
        <v/>
      </c>
      <c r="R267" s="95">
        <f>データ入力!T326</f>
        <v>0</v>
      </c>
      <c r="S267" s="95">
        <f>データ入力!U326</f>
        <v>0</v>
      </c>
      <c r="T267" s="93" t="str">
        <f>データ入力!V326</f>
        <v/>
      </c>
      <c r="U267" s="93" t="str">
        <f>データ入力!W326</f>
        <v/>
      </c>
      <c r="V267" s="93" t="str">
        <f>データ入力!X326</f>
        <v/>
      </c>
      <c r="W267" s="93" t="str">
        <f>データ入力!Y326</f>
        <v/>
      </c>
      <c r="X267" s="93" t="str">
        <f>データ入力!Z326</f>
        <v/>
      </c>
      <c r="Y267" s="95" t="str">
        <f>データ入力!AA326</f>
        <v/>
      </c>
      <c r="Z267" s="95" t="str">
        <f>データ入力!AB326</f>
        <v/>
      </c>
      <c r="AA267" s="95" t="str">
        <f>データ入力!AC326</f>
        <v/>
      </c>
      <c r="AB267" s="94" t="str">
        <f>データ入力!AL326</f>
        <v/>
      </c>
      <c r="AC267" s="94" t="str">
        <f>データ入力!AM326</f>
        <v/>
      </c>
      <c r="AD267" s="94" t="str">
        <f>データ入力!AN326</f>
        <v/>
      </c>
      <c r="AE267" s="94" t="str">
        <f>データ入力!AO326</f>
        <v/>
      </c>
      <c r="AF267" s="241" t="str">
        <f>データ入力!AP326</f>
        <v/>
      </c>
      <c r="AG267" s="94" t="str">
        <f>データ入力!AQ326</f>
        <v/>
      </c>
      <c r="AH267" s="94" t="str">
        <f>データ入力!AR326</f>
        <v/>
      </c>
      <c r="AI267" s="94" t="str">
        <f>データ入力!AS326</f>
        <v/>
      </c>
      <c r="AJ267" s="94" t="str">
        <f>データ入力!AT326</f>
        <v/>
      </c>
      <c r="AK267" s="94" t="str">
        <f>データ入力!AU326</f>
        <v/>
      </c>
      <c r="AL267" s="94" t="str">
        <f>データ入力!AV326</f>
        <v/>
      </c>
    </row>
    <row r="268" spans="1:38" ht="26.25" customHeight="1">
      <c r="A268" s="90" t="str">
        <f>データ入力!AI327</f>
        <v/>
      </c>
      <c r="B268" s="180" t="str">
        <f>データ入力!AJ327</f>
        <v/>
      </c>
      <c r="C268" s="93" t="str">
        <f>データ入力!AK327</f>
        <v/>
      </c>
      <c r="D268" s="95">
        <f>データ入力!E327</f>
        <v>0</v>
      </c>
      <c r="E268" s="95" t="str">
        <f>データ入力!G327</f>
        <v/>
      </c>
      <c r="F268" s="95">
        <f>データ入力!H327</f>
        <v>0</v>
      </c>
      <c r="G268" s="95">
        <f>データ入力!I327</f>
        <v>0</v>
      </c>
      <c r="H268" s="95">
        <f>データ入力!J327</f>
        <v>0</v>
      </c>
      <c r="I268" s="95">
        <f>データ入力!K327</f>
        <v>0</v>
      </c>
      <c r="J268" s="95">
        <f>データ入力!L327</f>
        <v>0</v>
      </c>
      <c r="K268" s="95">
        <f>データ入力!M327</f>
        <v>0</v>
      </c>
      <c r="L268" s="95">
        <f>データ入力!N327</f>
        <v>0</v>
      </c>
      <c r="M268" s="95">
        <f>データ入力!O327</f>
        <v>0</v>
      </c>
      <c r="N268" s="95">
        <f>データ入力!P327</f>
        <v>0</v>
      </c>
      <c r="O268" s="95">
        <f>データ入力!Q327</f>
        <v>0</v>
      </c>
      <c r="P268" s="95">
        <f>データ入力!R327</f>
        <v>0</v>
      </c>
      <c r="Q268" s="95" t="str">
        <f>データ入力!S327</f>
        <v/>
      </c>
      <c r="R268" s="95">
        <f>データ入力!T327</f>
        <v>0</v>
      </c>
      <c r="S268" s="95">
        <f>データ入力!U327</f>
        <v>0</v>
      </c>
      <c r="T268" s="93" t="str">
        <f>データ入力!V327</f>
        <v/>
      </c>
      <c r="U268" s="93" t="str">
        <f>データ入力!W327</f>
        <v/>
      </c>
      <c r="V268" s="93" t="str">
        <f>データ入力!X327</f>
        <v/>
      </c>
      <c r="W268" s="93" t="str">
        <f>データ入力!Y327</f>
        <v/>
      </c>
      <c r="X268" s="93" t="str">
        <f>データ入力!Z327</f>
        <v/>
      </c>
      <c r="Y268" s="95" t="str">
        <f>データ入力!AA327</f>
        <v/>
      </c>
      <c r="Z268" s="95" t="str">
        <f>データ入力!AB327</f>
        <v/>
      </c>
      <c r="AA268" s="95" t="str">
        <f>データ入力!AC327</f>
        <v/>
      </c>
      <c r="AB268" s="94" t="str">
        <f>データ入力!AL327</f>
        <v/>
      </c>
      <c r="AC268" s="94" t="str">
        <f>データ入力!AM327</f>
        <v/>
      </c>
      <c r="AD268" s="94" t="str">
        <f>データ入力!AN327</f>
        <v/>
      </c>
      <c r="AE268" s="94" t="str">
        <f>データ入力!AO327</f>
        <v/>
      </c>
      <c r="AF268" s="241" t="str">
        <f>データ入力!AP327</f>
        <v/>
      </c>
      <c r="AG268" s="94" t="str">
        <f>データ入力!AQ327</f>
        <v/>
      </c>
      <c r="AH268" s="94" t="str">
        <f>データ入力!AR327</f>
        <v/>
      </c>
      <c r="AI268" s="94" t="str">
        <f>データ入力!AS327</f>
        <v/>
      </c>
      <c r="AJ268" s="94" t="str">
        <f>データ入力!AT327</f>
        <v/>
      </c>
      <c r="AK268" s="94" t="str">
        <f>データ入力!AU327</f>
        <v/>
      </c>
      <c r="AL268" s="94" t="str">
        <f>データ入力!AV327</f>
        <v/>
      </c>
    </row>
    <row r="269" spans="1:38" ht="26.25" customHeight="1">
      <c r="A269" s="90" t="str">
        <f>データ入力!AI328</f>
        <v/>
      </c>
      <c r="B269" s="180" t="str">
        <f>データ入力!AJ328</f>
        <v/>
      </c>
      <c r="C269" s="93" t="str">
        <f>データ入力!AK328</f>
        <v/>
      </c>
      <c r="D269" s="95">
        <f>データ入力!E328</f>
        <v>0</v>
      </c>
      <c r="E269" s="95" t="str">
        <f>データ入力!G328</f>
        <v/>
      </c>
      <c r="F269" s="95">
        <f>データ入力!H328</f>
        <v>0</v>
      </c>
      <c r="G269" s="95">
        <f>データ入力!I328</f>
        <v>0</v>
      </c>
      <c r="H269" s="95">
        <f>データ入力!J328</f>
        <v>0</v>
      </c>
      <c r="I269" s="95">
        <f>データ入力!K328</f>
        <v>0</v>
      </c>
      <c r="J269" s="95">
        <f>データ入力!L328</f>
        <v>0</v>
      </c>
      <c r="K269" s="95">
        <f>データ入力!M328</f>
        <v>0</v>
      </c>
      <c r="L269" s="95">
        <f>データ入力!N328</f>
        <v>0</v>
      </c>
      <c r="M269" s="95">
        <f>データ入力!O328</f>
        <v>0</v>
      </c>
      <c r="N269" s="95">
        <f>データ入力!P328</f>
        <v>0</v>
      </c>
      <c r="O269" s="95">
        <f>データ入力!Q328</f>
        <v>0</v>
      </c>
      <c r="P269" s="95">
        <f>データ入力!R328</f>
        <v>0</v>
      </c>
      <c r="Q269" s="95" t="str">
        <f>データ入力!S328</f>
        <v/>
      </c>
      <c r="R269" s="95">
        <f>データ入力!T328</f>
        <v>0</v>
      </c>
      <c r="S269" s="95">
        <f>データ入力!U328</f>
        <v>0</v>
      </c>
      <c r="T269" s="93" t="str">
        <f>データ入力!V328</f>
        <v/>
      </c>
      <c r="U269" s="93" t="str">
        <f>データ入力!W328</f>
        <v/>
      </c>
      <c r="V269" s="93" t="str">
        <f>データ入力!X328</f>
        <v/>
      </c>
      <c r="W269" s="93" t="str">
        <f>データ入力!Y328</f>
        <v/>
      </c>
      <c r="X269" s="93" t="str">
        <f>データ入力!Z328</f>
        <v/>
      </c>
      <c r="Y269" s="95" t="str">
        <f>データ入力!AA328</f>
        <v/>
      </c>
      <c r="Z269" s="95" t="str">
        <f>データ入力!AB328</f>
        <v/>
      </c>
      <c r="AA269" s="95" t="str">
        <f>データ入力!AC328</f>
        <v/>
      </c>
      <c r="AB269" s="94" t="str">
        <f>データ入力!AL328</f>
        <v/>
      </c>
      <c r="AC269" s="94" t="str">
        <f>データ入力!AM328</f>
        <v/>
      </c>
      <c r="AD269" s="94" t="str">
        <f>データ入力!AN328</f>
        <v/>
      </c>
      <c r="AE269" s="94" t="str">
        <f>データ入力!AO328</f>
        <v/>
      </c>
      <c r="AF269" s="241" t="str">
        <f>データ入力!AP328</f>
        <v/>
      </c>
      <c r="AG269" s="94" t="str">
        <f>データ入力!AQ328</f>
        <v/>
      </c>
      <c r="AH269" s="94" t="str">
        <f>データ入力!AR328</f>
        <v/>
      </c>
      <c r="AI269" s="94" t="str">
        <f>データ入力!AS328</f>
        <v/>
      </c>
      <c r="AJ269" s="94" t="str">
        <f>データ入力!AT328</f>
        <v/>
      </c>
      <c r="AK269" s="94" t="str">
        <f>データ入力!AU328</f>
        <v/>
      </c>
      <c r="AL269" s="94" t="str">
        <f>データ入力!AV328</f>
        <v/>
      </c>
    </row>
    <row r="270" spans="1:38" ht="26.25" customHeight="1">
      <c r="A270" s="90" t="str">
        <f>データ入力!AI329</f>
        <v/>
      </c>
      <c r="B270" s="180" t="str">
        <f>データ入力!AJ329</f>
        <v/>
      </c>
      <c r="C270" s="93" t="str">
        <f>データ入力!AK329</f>
        <v/>
      </c>
      <c r="D270" s="95">
        <f>データ入力!E329</f>
        <v>0</v>
      </c>
      <c r="E270" s="95" t="str">
        <f>データ入力!G329</f>
        <v/>
      </c>
      <c r="F270" s="95">
        <f>データ入力!H329</f>
        <v>0</v>
      </c>
      <c r="G270" s="95">
        <f>データ入力!I329</f>
        <v>0</v>
      </c>
      <c r="H270" s="95">
        <f>データ入力!J329</f>
        <v>0</v>
      </c>
      <c r="I270" s="95">
        <f>データ入力!K329</f>
        <v>0</v>
      </c>
      <c r="J270" s="95">
        <f>データ入力!L329</f>
        <v>0</v>
      </c>
      <c r="K270" s="95">
        <f>データ入力!M329</f>
        <v>0</v>
      </c>
      <c r="L270" s="95">
        <f>データ入力!N329</f>
        <v>0</v>
      </c>
      <c r="M270" s="95">
        <f>データ入力!O329</f>
        <v>0</v>
      </c>
      <c r="N270" s="95">
        <f>データ入力!P329</f>
        <v>0</v>
      </c>
      <c r="O270" s="95">
        <f>データ入力!Q329</f>
        <v>0</v>
      </c>
      <c r="P270" s="95">
        <f>データ入力!R329</f>
        <v>0</v>
      </c>
      <c r="Q270" s="95" t="str">
        <f>データ入力!S329</f>
        <v/>
      </c>
      <c r="R270" s="95">
        <f>データ入力!T329</f>
        <v>0</v>
      </c>
      <c r="S270" s="95">
        <f>データ入力!U329</f>
        <v>0</v>
      </c>
      <c r="T270" s="93" t="str">
        <f>データ入力!V329</f>
        <v/>
      </c>
      <c r="U270" s="93" t="str">
        <f>データ入力!W329</f>
        <v/>
      </c>
      <c r="V270" s="93" t="str">
        <f>データ入力!X329</f>
        <v/>
      </c>
      <c r="W270" s="93" t="str">
        <f>データ入力!Y329</f>
        <v/>
      </c>
      <c r="X270" s="93" t="str">
        <f>データ入力!Z329</f>
        <v/>
      </c>
      <c r="Y270" s="95" t="str">
        <f>データ入力!AA329</f>
        <v/>
      </c>
      <c r="Z270" s="95" t="str">
        <f>データ入力!AB329</f>
        <v/>
      </c>
      <c r="AA270" s="95" t="str">
        <f>データ入力!AC329</f>
        <v/>
      </c>
      <c r="AB270" s="94" t="str">
        <f>データ入力!AL329</f>
        <v/>
      </c>
      <c r="AC270" s="94" t="str">
        <f>データ入力!AM329</f>
        <v/>
      </c>
      <c r="AD270" s="94" t="str">
        <f>データ入力!AN329</f>
        <v/>
      </c>
      <c r="AE270" s="94" t="str">
        <f>データ入力!AO329</f>
        <v/>
      </c>
      <c r="AF270" s="241" t="str">
        <f>データ入力!AP329</f>
        <v/>
      </c>
      <c r="AG270" s="94" t="str">
        <f>データ入力!AQ329</f>
        <v/>
      </c>
      <c r="AH270" s="94" t="str">
        <f>データ入力!AR329</f>
        <v/>
      </c>
      <c r="AI270" s="94" t="str">
        <f>データ入力!AS329</f>
        <v/>
      </c>
      <c r="AJ270" s="94" t="str">
        <f>データ入力!AT329</f>
        <v/>
      </c>
      <c r="AK270" s="94" t="str">
        <f>データ入力!AU329</f>
        <v/>
      </c>
      <c r="AL270" s="94" t="str">
        <f>データ入力!AV329</f>
        <v/>
      </c>
    </row>
    <row r="271" spans="1:38" ht="26.25" customHeight="1">
      <c r="A271" s="90" t="str">
        <f>データ入力!AI330</f>
        <v/>
      </c>
      <c r="B271" s="180" t="str">
        <f>データ入力!AJ330</f>
        <v/>
      </c>
      <c r="C271" s="93" t="str">
        <f>データ入力!AK330</f>
        <v/>
      </c>
      <c r="D271" s="95">
        <f>データ入力!E330</f>
        <v>0</v>
      </c>
      <c r="E271" s="95" t="str">
        <f>データ入力!G330</f>
        <v/>
      </c>
      <c r="F271" s="95">
        <f>データ入力!H330</f>
        <v>0</v>
      </c>
      <c r="G271" s="95">
        <f>データ入力!I330</f>
        <v>0</v>
      </c>
      <c r="H271" s="95">
        <f>データ入力!J330</f>
        <v>0</v>
      </c>
      <c r="I271" s="95">
        <f>データ入力!K330</f>
        <v>0</v>
      </c>
      <c r="J271" s="95">
        <f>データ入力!L330</f>
        <v>0</v>
      </c>
      <c r="K271" s="95">
        <f>データ入力!M330</f>
        <v>0</v>
      </c>
      <c r="L271" s="95">
        <f>データ入力!N330</f>
        <v>0</v>
      </c>
      <c r="M271" s="95">
        <f>データ入力!O330</f>
        <v>0</v>
      </c>
      <c r="N271" s="95">
        <f>データ入力!P330</f>
        <v>0</v>
      </c>
      <c r="O271" s="95">
        <f>データ入力!Q330</f>
        <v>0</v>
      </c>
      <c r="P271" s="95">
        <f>データ入力!R330</f>
        <v>0</v>
      </c>
      <c r="Q271" s="95" t="str">
        <f>データ入力!S330</f>
        <v/>
      </c>
      <c r="R271" s="95">
        <f>データ入力!T330</f>
        <v>0</v>
      </c>
      <c r="S271" s="95">
        <f>データ入力!U330</f>
        <v>0</v>
      </c>
      <c r="T271" s="93" t="str">
        <f>データ入力!V330</f>
        <v/>
      </c>
      <c r="U271" s="93" t="str">
        <f>データ入力!W330</f>
        <v/>
      </c>
      <c r="V271" s="93" t="str">
        <f>データ入力!X330</f>
        <v/>
      </c>
      <c r="W271" s="93" t="str">
        <f>データ入力!Y330</f>
        <v/>
      </c>
      <c r="X271" s="93" t="str">
        <f>データ入力!Z330</f>
        <v/>
      </c>
      <c r="Y271" s="95" t="str">
        <f>データ入力!AA330</f>
        <v/>
      </c>
      <c r="Z271" s="95" t="str">
        <f>データ入力!AB330</f>
        <v/>
      </c>
      <c r="AA271" s="95" t="str">
        <f>データ入力!AC330</f>
        <v/>
      </c>
      <c r="AB271" s="94" t="str">
        <f>データ入力!AL330</f>
        <v/>
      </c>
      <c r="AC271" s="94" t="str">
        <f>データ入力!AM330</f>
        <v/>
      </c>
      <c r="AD271" s="94" t="str">
        <f>データ入力!AN330</f>
        <v/>
      </c>
      <c r="AE271" s="94" t="str">
        <f>データ入力!AO330</f>
        <v/>
      </c>
      <c r="AF271" s="241" t="str">
        <f>データ入力!AP330</f>
        <v/>
      </c>
      <c r="AG271" s="94" t="str">
        <f>データ入力!AQ330</f>
        <v/>
      </c>
      <c r="AH271" s="94" t="str">
        <f>データ入力!AR330</f>
        <v/>
      </c>
      <c r="AI271" s="94" t="str">
        <f>データ入力!AS330</f>
        <v/>
      </c>
      <c r="AJ271" s="94" t="str">
        <f>データ入力!AT330</f>
        <v/>
      </c>
      <c r="AK271" s="94" t="str">
        <f>データ入力!AU330</f>
        <v/>
      </c>
      <c r="AL271" s="94" t="str">
        <f>データ入力!AV330</f>
        <v/>
      </c>
    </row>
    <row r="272" spans="1:38" ht="26.25" customHeight="1">
      <c r="A272" s="90" t="str">
        <f>データ入力!AI331</f>
        <v/>
      </c>
      <c r="B272" s="180" t="str">
        <f>データ入力!AJ331</f>
        <v/>
      </c>
      <c r="C272" s="93" t="str">
        <f>データ入力!AK331</f>
        <v/>
      </c>
      <c r="D272" s="95">
        <f>データ入力!E331</f>
        <v>0</v>
      </c>
      <c r="E272" s="95" t="str">
        <f>データ入力!G331</f>
        <v/>
      </c>
      <c r="F272" s="95">
        <f>データ入力!H331</f>
        <v>0</v>
      </c>
      <c r="G272" s="95">
        <f>データ入力!I331</f>
        <v>0</v>
      </c>
      <c r="H272" s="95">
        <f>データ入力!J331</f>
        <v>0</v>
      </c>
      <c r="I272" s="95">
        <f>データ入力!K331</f>
        <v>0</v>
      </c>
      <c r="J272" s="95">
        <f>データ入力!L331</f>
        <v>0</v>
      </c>
      <c r="K272" s="95">
        <f>データ入力!M331</f>
        <v>0</v>
      </c>
      <c r="L272" s="95">
        <f>データ入力!N331</f>
        <v>0</v>
      </c>
      <c r="M272" s="95">
        <f>データ入力!O331</f>
        <v>0</v>
      </c>
      <c r="N272" s="95">
        <f>データ入力!P331</f>
        <v>0</v>
      </c>
      <c r="O272" s="95">
        <f>データ入力!Q331</f>
        <v>0</v>
      </c>
      <c r="P272" s="95">
        <f>データ入力!R331</f>
        <v>0</v>
      </c>
      <c r="Q272" s="95" t="str">
        <f>データ入力!S331</f>
        <v/>
      </c>
      <c r="R272" s="95">
        <f>データ入力!T331</f>
        <v>0</v>
      </c>
      <c r="S272" s="95">
        <f>データ入力!U331</f>
        <v>0</v>
      </c>
      <c r="T272" s="93" t="str">
        <f>データ入力!V331</f>
        <v/>
      </c>
      <c r="U272" s="93" t="str">
        <f>データ入力!W331</f>
        <v/>
      </c>
      <c r="V272" s="93" t="str">
        <f>データ入力!X331</f>
        <v/>
      </c>
      <c r="W272" s="93" t="str">
        <f>データ入力!Y331</f>
        <v/>
      </c>
      <c r="X272" s="93" t="str">
        <f>データ入力!Z331</f>
        <v/>
      </c>
      <c r="Y272" s="95" t="str">
        <f>データ入力!AA331</f>
        <v/>
      </c>
      <c r="Z272" s="95" t="str">
        <f>データ入力!AB331</f>
        <v/>
      </c>
      <c r="AA272" s="95" t="str">
        <f>データ入力!AC331</f>
        <v/>
      </c>
      <c r="AB272" s="94" t="str">
        <f>データ入力!AL331</f>
        <v/>
      </c>
      <c r="AC272" s="94" t="str">
        <f>データ入力!AM331</f>
        <v/>
      </c>
      <c r="AD272" s="94" t="str">
        <f>データ入力!AN331</f>
        <v/>
      </c>
      <c r="AE272" s="94" t="str">
        <f>データ入力!AO331</f>
        <v/>
      </c>
      <c r="AF272" s="241" t="str">
        <f>データ入力!AP331</f>
        <v/>
      </c>
      <c r="AG272" s="94" t="str">
        <f>データ入力!AQ331</f>
        <v/>
      </c>
      <c r="AH272" s="94" t="str">
        <f>データ入力!AR331</f>
        <v/>
      </c>
      <c r="AI272" s="94" t="str">
        <f>データ入力!AS331</f>
        <v/>
      </c>
      <c r="AJ272" s="94" t="str">
        <f>データ入力!AT331</f>
        <v/>
      </c>
      <c r="AK272" s="94" t="str">
        <f>データ入力!AU331</f>
        <v/>
      </c>
      <c r="AL272" s="94" t="str">
        <f>データ入力!AV331</f>
        <v/>
      </c>
    </row>
    <row r="273" spans="1:38" ht="26.25" customHeight="1">
      <c r="A273" s="90" t="str">
        <f>データ入力!AI332</f>
        <v/>
      </c>
      <c r="B273" s="180" t="str">
        <f>データ入力!AJ332</f>
        <v/>
      </c>
      <c r="C273" s="93" t="str">
        <f>データ入力!AK332</f>
        <v/>
      </c>
      <c r="D273" s="95">
        <f>データ入力!E332</f>
        <v>0</v>
      </c>
      <c r="E273" s="95" t="str">
        <f>データ入力!G332</f>
        <v/>
      </c>
      <c r="F273" s="95">
        <f>データ入力!H332</f>
        <v>0</v>
      </c>
      <c r="G273" s="95">
        <f>データ入力!I332</f>
        <v>0</v>
      </c>
      <c r="H273" s="95">
        <f>データ入力!J332</f>
        <v>0</v>
      </c>
      <c r="I273" s="95">
        <f>データ入力!K332</f>
        <v>0</v>
      </c>
      <c r="J273" s="95">
        <f>データ入力!L332</f>
        <v>0</v>
      </c>
      <c r="K273" s="95">
        <f>データ入力!M332</f>
        <v>0</v>
      </c>
      <c r="L273" s="95">
        <f>データ入力!N332</f>
        <v>0</v>
      </c>
      <c r="M273" s="95">
        <f>データ入力!O332</f>
        <v>0</v>
      </c>
      <c r="N273" s="95">
        <f>データ入力!P332</f>
        <v>0</v>
      </c>
      <c r="O273" s="95">
        <f>データ入力!Q332</f>
        <v>0</v>
      </c>
      <c r="P273" s="95">
        <f>データ入力!R332</f>
        <v>0</v>
      </c>
      <c r="Q273" s="95" t="str">
        <f>データ入力!S332</f>
        <v/>
      </c>
      <c r="R273" s="95">
        <f>データ入力!T332</f>
        <v>0</v>
      </c>
      <c r="S273" s="95">
        <f>データ入力!U332</f>
        <v>0</v>
      </c>
      <c r="T273" s="93" t="str">
        <f>データ入力!V332</f>
        <v/>
      </c>
      <c r="U273" s="93" t="str">
        <f>データ入力!W332</f>
        <v/>
      </c>
      <c r="V273" s="93" t="str">
        <f>データ入力!X332</f>
        <v/>
      </c>
      <c r="W273" s="93" t="str">
        <f>データ入力!Y332</f>
        <v/>
      </c>
      <c r="X273" s="93" t="str">
        <f>データ入力!Z332</f>
        <v/>
      </c>
      <c r="Y273" s="95" t="str">
        <f>データ入力!AA332</f>
        <v/>
      </c>
      <c r="Z273" s="95" t="str">
        <f>データ入力!AB332</f>
        <v/>
      </c>
      <c r="AA273" s="95" t="str">
        <f>データ入力!AC332</f>
        <v/>
      </c>
      <c r="AB273" s="94" t="str">
        <f>データ入力!AL332</f>
        <v/>
      </c>
      <c r="AC273" s="94" t="str">
        <f>データ入力!AM332</f>
        <v/>
      </c>
      <c r="AD273" s="94" t="str">
        <f>データ入力!AN332</f>
        <v/>
      </c>
      <c r="AE273" s="94" t="str">
        <f>データ入力!AO332</f>
        <v/>
      </c>
      <c r="AF273" s="241" t="str">
        <f>データ入力!AP332</f>
        <v/>
      </c>
      <c r="AG273" s="94" t="str">
        <f>データ入力!AQ332</f>
        <v/>
      </c>
      <c r="AH273" s="94" t="str">
        <f>データ入力!AR332</f>
        <v/>
      </c>
      <c r="AI273" s="94" t="str">
        <f>データ入力!AS332</f>
        <v/>
      </c>
      <c r="AJ273" s="94" t="str">
        <f>データ入力!AT332</f>
        <v/>
      </c>
      <c r="AK273" s="94" t="str">
        <f>データ入力!AU332</f>
        <v/>
      </c>
      <c r="AL273" s="94" t="str">
        <f>データ入力!AV332</f>
        <v/>
      </c>
    </row>
    <row r="274" spans="1:38" ht="26.25" customHeight="1">
      <c r="A274" s="90" t="str">
        <f>データ入力!AI333</f>
        <v/>
      </c>
      <c r="B274" s="180" t="str">
        <f>データ入力!AJ333</f>
        <v/>
      </c>
      <c r="C274" s="93" t="str">
        <f>データ入力!AK333</f>
        <v/>
      </c>
      <c r="D274" s="95">
        <f>データ入力!E333</f>
        <v>0</v>
      </c>
      <c r="E274" s="95" t="str">
        <f>データ入力!G333</f>
        <v/>
      </c>
      <c r="F274" s="95">
        <f>データ入力!H333</f>
        <v>0</v>
      </c>
      <c r="G274" s="95">
        <f>データ入力!I333</f>
        <v>0</v>
      </c>
      <c r="H274" s="95">
        <f>データ入力!J333</f>
        <v>0</v>
      </c>
      <c r="I274" s="95">
        <f>データ入力!K333</f>
        <v>0</v>
      </c>
      <c r="J274" s="95">
        <f>データ入力!L333</f>
        <v>0</v>
      </c>
      <c r="K274" s="95">
        <f>データ入力!M333</f>
        <v>0</v>
      </c>
      <c r="L274" s="95">
        <f>データ入力!N333</f>
        <v>0</v>
      </c>
      <c r="M274" s="95">
        <f>データ入力!O333</f>
        <v>0</v>
      </c>
      <c r="N274" s="95">
        <f>データ入力!P333</f>
        <v>0</v>
      </c>
      <c r="O274" s="95">
        <f>データ入力!Q333</f>
        <v>0</v>
      </c>
      <c r="P274" s="95">
        <f>データ入力!R333</f>
        <v>0</v>
      </c>
      <c r="Q274" s="95" t="str">
        <f>データ入力!S333</f>
        <v/>
      </c>
      <c r="R274" s="95">
        <f>データ入力!T333</f>
        <v>0</v>
      </c>
      <c r="S274" s="95">
        <f>データ入力!U333</f>
        <v>0</v>
      </c>
      <c r="T274" s="93" t="str">
        <f>データ入力!V333</f>
        <v/>
      </c>
      <c r="U274" s="93" t="str">
        <f>データ入力!W333</f>
        <v/>
      </c>
      <c r="V274" s="93" t="str">
        <f>データ入力!X333</f>
        <v/>
      </c>
      <c r="W274" s="93" t="str">
        <f>データ入力!Y333</f>
        <v/>
      </c>
      <c r="X274" s="93" t="str">
        <f>データ入力!Z333</f>
        <v/>
      </c>
      <c r="Y274" s="95" t="str">
        <f>データ入力!AA333</f>
        <v/>
      </c>
      <c r="Z274" s="95" t="str">
        <f>データ入力!AB333</f>
        <v/>
      </c>
      <c r="AA274" s="95" t="str">
        <f>データ入力!AC333</f>
        <v/>
      </c>
      <c r="AB274" s="94" t="str">
        <f>データ入力!AL333</f>
        <v/>
      </c>
      <c r="AC274" s="94" t="str">
        <f>データ入力!AM333</f>
        <v/>
      </c>
      <c r="AD274" s="94" t="str">
        <f>データ入力!AN333</f>
        <v/>
      </c>
      <c r="AE274" s="94" t="str">
        <f>データ入力!AO333</f>
        <v/>
      </c>
      <c r="AF274" s="241" t="str">
        <f>データ入力!AP333</f>
        <v/>
      </c>
      <c r="AG274" s="94" t="str">
        <f>データ入力!AQ333</f>
        <v/>
      </c>
      <c r="AH274" s="94" t="str">
        <f>データ入力!AR333</f>
        <v/>
      </c>
      <c r="AI274" s="94" t="str">
        <f>データ入力!AS333</f>
        <v/>
      </c>
      <c r="AJ274" s="94" t="str">
        <f>データ入力!AT333</f>
        <v/>
      </c>
      <c r="AK274" s="94" t="str">
        <f>データ入力!AU333</f>
        <v/>
      </c>
      <c r="AL274" s="94" t="str">
        <f>データ入力!AV333</f>
        <v/>
      </c>
    </row>
    <row r="275" spans="1:38" ht="26.25" customHeight="1">
      <c r="A275" s="90" t="str">
        <f>データ入力!AI334</f>
        <v/>
      </c>
      <c r="B275" s="180" t="str">
        <f>データ入力!AJ334</f>
        <v/>
      </c>
      <c r="C275" s="93" t="str">
        <f>データ入力!AK334</f>
        <v/>
      </c>
      <c r="D275" s="95">
        <f>データ入力!E334</f>
        <v>0</v>
      </c>
      <c r="E275" s="95" t="str">
        <f>データ入力!G334</f>
        <v/>
      </c>
      <c r="F275" s="95">
        <f>データ入力!H334</f>
        <v>0</v>
      </c>
      <c r="G275" s="95">
        <f>データ入力!I334</f>
        <v>0</v>
      </c>
      <c r="H275" s="95">
        <f>データ入力!J334</f>
        <v>0</v>
      </c>
      <c r="I275" s="95">
        <f>データ入力!K334</f>
        <v>0</v>
      </c>
      <c r="J275" s="95">
        <f>データ入力!L334</f>
        <v>0</v>
      </c>
      <c r="K275" s="95">
        <f>データ入力!M334</f>
        <v>0</v>
      </c>
      <c r="L275" s="95">
        <f>データ入力!N334</f>
        <v>0</v>
      </c>
      <c r="M275" s="95">
        <f>データ入力!O334</f>
        <v>0</v>
      </c>
      <c r="N275" s="95">
        <f>データ入力!P334</f>
        <v>0</v>
      </c>
      <c r="O275" s="95">
        <f>データ入力!Q334</f>
        <v>0</v>
      </c>
      <c r="P275" s="95">
        <f>データ入力!R334</f>
        <v>0</v>
      </c>
      <c r="Q275" s="95" t="str">
        <f>データ入力!S334</f>
        <v/>
      </c>
      <c r="R275" s="95">
        <f>データ入力!T334</f>
        <v>0</v>
      </c>
      <c r="S275" s="95">
        <f>データ入力!U334</f>
        <v>0</v>
      </c>
      <c r="T275" s="93" t="str">
        <f>データ入力!V334</f>
        <v/>
      </c>
      <c r="U275" s="93" t="str">
        <f>データ入力!W334</f>
        <v/>
      </c>
      <c r="V275" s="93" t="str">
        <f>データ入力!X334</f>
        <v/>
      </c>
      <c r="W275" s="93" t="str">
        <f>データ入力!Y334</f>
        <v/>
      </c>
      <c r="X275" s="93" t="str">
        <f>データ入力!Z334</f>
        <v/>
      </c>
      <c r="Y275" s="95" t="str">
        <f>データ入力!AA334</f>
        <v/>
      </c>
      <c r="Z275" s="95" t="str">
        <f>データ入力!AB334</f>
        <v/>
      </c>
      <c r="AA275" s="95" t="str">
        <f>データ入力!AC334</f>
        <v/>
      </c>
      <c r="AB275" s="94" t="str">
        <f>データ入力!AL334</f>
        <v/>
      </c>
      <c r="AC275" s="94" t="str">
        <f>データ入力!AM334</f>
        <v/>
      </c>
      <c r="AD275" s="94" t="str">
        <f>データ入力!AN334</f>
        <v/>
      </c>
      <c r="AE275" s="94" t="str">
        <f>データ入力!AO334</f>
        <v/>
      </c>
      <c r="AF275" s="241" t="str">
        <f>データ入力!AP334</f>
        <v/>
      </c>
      <c r="AG275" s="94" t="str">
        <f>データ入力!AQ334</f>
        <v/>
      </c>
      <c r="AH275" s="94" t="str">
        <f>データ入力!AR334</f>
        <v/>
      </c>
      <c r="AI275" s="94" t="str">
        <f>データ入力!AS334</f>
        <v/>
      </c>
      <c r="AJ275" s="94" t="str">
        <f>データ入力!AT334</f>
        <v/>
      </c>
      <c r="AK275" s="94" t="str">
        <f>データ入力!AU334</f>
        <v/>
      </c>
      <c r="AL275" s="94" t="str">
        <f>データ入力!AV334</f>
        <v/>
      </c>
    </row>
    <row r="276" spans="1:38" ht="26.25" customHeight="1">
      <c r="A276" s="90" t="str">
        <f>データ入力!AI335</f>
        <v/>
      </c>
      <c r="B276" s="180" t="str">
        <f>データ入力!AJ335</f>
        <v/>
      </c>
      <c r="C276" s="93" t="str">
        <f>データ入力!AK335</f>
        <v/>
      </c>
      <c r="D276" s="95">
        <f>データ入力!E335</f>
        <v>0</v>
      </c>
      <c r="E276" s="95" t="str">
        <f>データ入力!G335</f>
        <v/>
      </c>
      <c r="F276" s="95">
        <f>データ入力!H335</f>
        <v>0</v>
      </c>
      <c r="G276" s="95">
        <f>データ入力!I335</f>
        <v>0</v>
      </c>
      <c r="H276" s="95">
        <f>データ入力!J335</f>
        <v>0</v>
      </c>
      <c r="I276" s="95">
        <f>データ入力!K335</f>
        <v>0</v>
      </c>
      <c r="J276" s="95">
        <f>データ入力!L335</f>
        <v>0</v>
      </c>
      <c r="K276" s="95">
        <f>データ入力!M335</f>
        <v>0</v>
      </c>
      <c r="L276" s="95">
        <f>データ入力!N335</f>
        <v>0</v>
      </c>
      <c r="M276" s="95">
        <f>データ入力!O335</f>
        <v>0</v>
      </c>
      <c r="N276" s="95">
        <f>データ入力!P335</f>
        <v>0</v>
      </c>
      <c r="O276" s="95">
        <f>データ入力!Q335</f>
        <v>0</v>
      </c>
      <c r="P276" s="95">
        <f>データ入力!R335</f>
        <v>0</v>
      </c>
      <c r="Q276" s="95" t="str">
        <f>データ入力!S335</f>
        <v/>
      </c>
      <c r="R276" s="95">
        <f>データ入力!T335</f>
        <v>0</v>
      </c>
      <c r="S276" s="95">
        <f>データ入力!U335</f>
        <v>0</v>
      </c>
      <c r="T276" s="93" t="str">
        <f>データ入力!V335</f>
        <v/>
      </c>
      <c r="U276" s="93" t="str">
        <f>データ入力!W335</f>
        <v/>
      </c>
      <c r="V276" s="93" t="str">
        <f>データ入力!X335</f>
        <v/>
      </c>
      <c r="W276" s="93" t="str">
        <f>データ入力!Y335</f>
        <v/>
      </c>
      <c r="X276" s="93" t="str">
        <f>データ入力!Z335</f>
        <v/>
      </c>
      <c r="Y276" s="95" t="str">
        <f>データ入力!AA335</f>
        <v/>
      </c>
      <c r="Z276" s="95" t="str">
        <f>データ入力!AB335</f>
        <v/>
      </c>
      <c r="AA276" s="95" t="str">
        <f>データ入力!AC335</f>
        <v/>
      </c>
      <c r="AB276" s="94" t="str">
        <f>データ入力!AL335</f>
        <v/>
      </c>
      <c r="AC276" s="94" t="str">
        <f>データ入力!AM335</f>
        <v/>
      </c>
      <c r="AD276" s="94" t="str">
        <f>データ入力!AN335</f>
        <v/>
      </c>
      <c r="AE276" s="94" t="str">
        <f>データ入力!AO335</f>
        <v/>
      </c>
      <c r="AF276" s="241" t="str">
        <f>データ入力!AP335</f>
        <v/>
      </c>
      <c r="AG276" s="94" t="str">
        <f>データ入力!AQ335</f>
        <v/>
      </c>
      <c r="AH276" s="94" t="str">
        <f>データ入力!AR335</f>
        <v/>
      </c>
      <c r="AI276" s="94" t="str">
        <f>データ入力!AS335</f>
        <v/>
      </c>
      <c r="AJ276" s="94" t="str">
        <f>データ入力!AT335</f>
        <v/>
      </c>
      <c r="AK276" s="94" t="str">
        <f>データ入力!AU335</f>
        <v/>
      </c>
      <c r="AL276" s="94" t="str">
        <f>データ入力!AV335</f>
        <v/>
      </c>
    </row>
    <row r="277" spans="1:38" ht="26.25" customHeight="1">
      <c r="A277" s="90" t="str">
        <f>データ入力!AI336</f>
        <v/>
      </c>
      <c r="B277" s="180" t="str">
        <f>データ入力!AJ336</f>
        <v/>
      </c>
      <c r="C277" s="93" t="str">
        <f>データ入力!AK336</f>
        <v/>
      </c>
      <c r="D277" s="95">
        <f>データ入力!E336</f>
        <v>0</v>
      </c>
      <c r="E277" s="95" t="str">
        <f>データ入力!G336</f>
        <v/>
      </c>
      <c r="F277" s="95">
        <f>データ入力!H336</f>
        <v>0</v>
      </c>
      <c r="G277" s="95">
        <f>データ入力!I336</f>
        <v>0</v>
      </c>
      <c r="H277" s="95">
        <f>データ入力!J336</f>
        <v>0</v>
      </c>
      <c r="I277" s="95">
        <f>データ入力!K336</f>
        <v>0</v>
      </c>
      <c r="J277" s="95">
        <f>データ入力!L336</f>
        <v>0</v>
      </c>
      <c r="K277" s="95">
        <f>データ入力!M336</f>
        <v>0</v>
      </c>
      <c r="L277" s="95">
        <f>データ入力!N336</f>
        <v>0</v>
      </c>
      <c r="M277" s="95">
        <f>データ入力!O336</f>
        <v>0</v>
      </c>
      <c r="N277" s="95">
        <f>データ入力!P336</f>
        <v>0</v>
      </c>
      <c r="O277" s="95">
        <f>データ入力!Q336</f>
        <v>0</v>
      </c>
      <c r="P277" s="95">
        <f>データ入力!R336</f>
        <v>0</v>
      </c>
      <c r="Q277" s="95" t="str">
        <f>データ入力!S336</f>
        <v/>
      </c>
      <c r="R277" s="95">
        <f>データ入力!T336</f>
        <v>0</v>
      </c>
      <c r="S277" s="95">
        <f>データ入力!U336</f>
        <v>0</v>
      </c>
      <c r="T277" s="93" t="str">
        <f>データ入力!V336</f>
        <v/>
      </c>
      <c r="U277" s="93" t="str">
        <f>データ入力!W336</f>
        <v/>
      </c>
      <c r="V277" s="93" t="str">
        <f>データ入力!X336</f>
        <v/>
      </c>
      <c r="W277" s="93" t="str">
        <f>データ入力!Y336</f>
        <v/>
      </c>
      <c r="X277" s="93" t="str">
        <f>データ入力!Z336</f>
        <v/>
      </c>
      <c r="Y277" s="95" t="str">
        <f>データ入力!AA336</f>
        <v/>
      </c>
      <c r="Z277" s="95" t="str">
        <f>データ入力!AB336</f>
        <v/>
      </c>
      <c r="AA277" s="95" t="str">
        <f>データ入力!AC336</f>
        <v/>
      </c>
      <c r="AB277" s="94" t="str">
        <f>データ入力!AL336</f>
        <v/>
      </c>
      <c r="AC277" s="94" t="str">
        <f>データ入力!AM336</f>
        <v/>
      </c>
      <c r="AD277" s="94" t="str">
        <f>データ入力!AN336</f>
        <v/>
      </c>
      <c r="AE277" s="94" t="str">
        <f>データ入力!AO336</f>
        <v/>
      </c>
      <c r="AF277" s="241" t="str">
        <f>データ入力!AP336</f>
        <v/>
      </c>
      <c r="AG277" s="94" t="str">
        <f>データ入力!AQ336</f>
        <v/>
      </c>
      <c r="AH277" s="94" t="str">
        <f>データ入力!AR336</f>
        <v/>
      </c>
      <c r="AI277" s="94" t="str">
        <f>データ入力!AS336</f>
        <v/>
      </c>
      <c r="AJ277" s="94" t="str">
        <f>データ入力!AT336</f>
        <v/>
      </c>
      <c r="AK277" s="94" t="str">
        <f>データ入力!AU336</f>
        <v/>
      </c>
      <c r="AL277" s="94" t="str">
        <f>データ入力!AV336</f>
        <v/>
      </c>
    </row>
    <row r="278" spans="1:38" ht="26.25" customHeight="1">
      <c r="A278" s="90" t="str">
        <f>データ入力!AI337</f>
        <v/>
      </c>
      <c r="B278" s="180" t="str">
        <f>データ入力!AJ337</f>
        <v/>
      </c>
      <c r="C278" s="93" t="str">
        <f>データ入力!AK337</f>
        <v/>
      </c>
      <c r="D278" s="95">
        <f>データ入力!E337</f>
        <v>0</v>
      </c>
      <c r="E278" s="95" t="str">
        <f>データ入力!G337</f>
        <v/>
      </c>
      <c r="F278" s="95">
        <f>データ入力!H337</f>
        <v>0</v>
      </c>
      <c r="G278" s="95">
        <f>データ入力!I337</f>
        <v>0</v>
      </c>
      <c r="H278" s="95">
        <f>データ入力!J337</f>
        <v>0</v>
      </c>
      <c r="I278" s="95">
        <f>データ入力!K337</f>
        <v>0</v>
      </c>
      <c r="J278" s="95">
        <f>データ入力!L337</f>
        <v>0</v>
      </c>
      <c r="K278" s="95">
        <f>データ入力!M337</f>
        <v>0</v>
      </c>
      <c r="L278" s="95">
        <f>データ入力!N337</f>
        <v>0</v>
      </c>
      <c r="M278" s="95">
        <f>データ入力!O337</f>
        <v>0</v>
      </c>
      <c r="N278" s="95">
        <f>データ入力!P337</f>
        <v>0</v>
      </c>
      <c r="O278" s="95">
        <f>データ入力!Q337</f>
        <v>0</v>
      </c>
      <c r="P278" s="95">
        <f>データ入力!R337</f>
        <v>0</v>
      </c>
      <c r="Q278" s="95" t="str">
        <f>データ入力!S337</f>
        <v/>
      </c>
      <c r="R278" s="95">
        <f>データ入力!T337</f>
        <v>0</v>
      </c>
      <c r="S278" s="95">
        <f>データ入力!U337</f>
        <v>0</v>
      </c>
      <c r="T278" s="93" t="str">
        <f>データ入力!V337</f>
        <v/>
      </c>
      <c r="U278" s="93" t="str">
        <f>データ入力!W337</f>
        <v/>
      </c>
      <c r="V278" s="93" t="str">
        <f>データ入力!X337</f>
        <v/>
      </c>
      <c r="W278" s="93" t="str">
        <f>データ入力!Y337</f>
        <v/>
      </c>
      <c r="X278" s="93" t="str">
        <f>データ入力!Z337</f>
        <v/>
      </c>
      <c r="Y278" s="95" t="str">
        <f>データ入力!AA337</f>
        <v/>
      </c>
      <c r="Z278" s="95" t="str">
        <f>データ入力!AB337</f>
        <v/>
      </c>
      <c r="AA278" s="95" t="str">
        <f>データ入力!AC337</f>
        <v/>
      </c>
      <c r="AB278" s="94" t="str">
        <f>データ入力!AL337</f>
        <v/>
      </c>
      <c r="AC278" s="94" t="str">
        <f>データ入力!AM337</f>
        <v/>
      </c>
      <c r="AD278" s="94" t="str">
        <f>データ入力!AN337</f>
        <v/>
      </c>
      <c r="AE278" s="94" t="str">
        <f>データ入力!AO337</f>
        <v/>
      </c>
      <c r="AF278" s="241" t="str">
        <f>データ入力!AP337</f>
        <v/>
      </c>
      <c r="AG278" s="94" t="str">
        <f>データ入力!AQ337</f>
        <v/>
      </c>
      <c r="AH278" s="94" t="str">
        <f>データ入力!AR337</f>
        <v/>
      </c>
      <c r="AI278" s="94" t="str">
        <f>データ入力!AS337</f>
        <v/>
      </c>
      <c r="AJ278" s="94" t="str">
        <f>データ入力!AT337</f>
        <v/>
      </c>
      <c r="AK278" s="94" t="str">
        <f>データ入力!AU337</f>
        <v/>
      </c>
      <c r="AL278" s="94" t="str">
        <f>データ入力!AV337</f>
        <v/>
      </c>
    </row>
    <row r="279" spans="1:38" ht="26.25" customHeight="1">
      <c r="A279" s="90" t="str">
        <f>データ入力!AI338</f>
        <v/>
      </c>
      <c r="B279" s="180" t="str">
        <f>データ入力!AJ338</f>
        <v/>
      </c>
      <c r="C279" s="93" t="str">
        <f>データ入力!AK338</f>
        <v/>
      </c>
      <c r="D279" s="95">
        <f>データ入力!E338</f>
        <v>0</v>
      </c>
      <c r="E279" s="95" t="str">
        <f>データ入力!G338</f>
        <v/>
      </c>
      <c r="F279" s="95">
        <f>データ入力!H338</f>
        <v>0</v>
      </c>
      <c r="G279" s="95">
        <f>データ入力!I338</f>
        <v>0</v>
      </c>
      <c r="H279" s="95">
        <f>データ入力!J338</f>
        <v>0</v>
      </c>
      <c r="I279" s="95">
        <f>データ入力!K338</f>
        <v>0</v>
      </c>
      <c r="J279" s="95">
        <f>データ入力!L338</f>
        <v>0</v>
      </c>
      <c r="K279" s="95">
        <f>データ入力!M338</f>
        <v>0</v>
      </c>
      <c r="L279" s="95">
        <f>データ入力!N338</f>
        <v>0</v>
      </c>
      <c r="M279" s="95">
        <f>データ入力!O338</f>
        <v>0</v>
      </c>
      <c r="N279" s="95">
        <f>データ入力!P338</f>
        <v>0</v>
      </c>
      <c r="O279" s="95">
        <f>データ入力!Q338</f>
        <v>0</v>
      </c>
      <c r="P279" s="95">
        <f>データ入力!R338</f>
        <v>0</v>
      </c>
      <c r="Q279" s="95" t="str">
        <f>データ入力!S338</f>
        <v/>
      </c>
      <c r="R279" s="95">
        <f>データ入力!T338</f>
        <v>0</v>
      </c>
      <c r="S279" s="95">
        <f>データ入力!U338</f>
        <v>0</v>
      </c>
      <c r="T279" s="93" t="str">
        <f>データ入力!V338</f>
        <v/>
      </c>
      <c r="U279" s="93" t="str">
        <f>データ入力!W338</f>
        <v/>
      </c>
      <c r="V279" s="93" t="str">
        <f>データ入力!X338</f>
        <v/>
      </c>
      <c r="W279" s="93" t="str">
        <f>データ入力!Y338</f>
        <v/>
      </c>
      <c r="X279" s="93" t="str">
        <f>データ入力!Z338</f>
        <v/>
      </c>
      <c r="Y279" s="95" t="str">
        <f>データ入力!AA338</f>
        <v/>
      </c>
      <c r="Z279" s="95" t="str">
        <f>データ入力!AB338</f>
        <v/>
      </c>
      <c r="AA279" s="95" t="str">
        <f>データ入力!AC338</f>
        <v/>
      </c>
      <c r="AB279" s="94" t="str">
        <f>データ入力!AL338</f>
        <v/>
      </c>
      <c r="AC279" s="94" t="str">
        <f>データ入力!AM338</f>
        <v/>
      </c>
      <c r="AD279" s="94" t="str">
        <f>データ入力!AN338</f>
        <v/>
      </c>
      <c r="AE279" s="94" t="str">
        <f>データ入力!AO338</f>
        <v/>
      </c>
      <c r="AF279" s="241" t="str">
        <f>データ入力!AP338</f>
        <v/>
      </c>
      <c r="AG279" s="94" t="str">
        <f>データ入力!AQ338</f>
        <v/>
      </c>
      <c r="AH279" s="94" t="str">
        <f>データ入力!AR338</f>
        <v/>
      </c>
      <c r="AI279" s="94" t="str">
        <f>データ入力!AS338</f>
        <v/>
      </c>
      <c r="AJ279" s="94" t="str">
        <f>データ入力!AT338</f>
        <v/>
      </c>
      <c r="AK279" s="94" t="str">
        <f>データ入力!AU338</f>
        <v/>
      </c>
      <c r="AL279" s="94" t="str">
        <f>データ入力!AV338</f>
        <v/>
      </c>
    </row>
    <row r="280" spans="1:38" ht="26.25" customHeight="1">
      <c r="A280" s="90" t="str">
        <f>データ入力!AI339</f>
        <v/>
      </c>
      <c r="B280" s="180" t="str">
        <f>データ入力!AJ339</f>
        <v/>
      </c>
      <c r="C280" s="93" t="str">
        <f>データ入力!AK339</f>
        <v/>
      </c>
      <c r="D280" s="95">
        <f>データ入力!E339</f>
        <v>0</v>
      </c>
      <c r="E280" s="95" t="str">
        <f>データ入力!G339</f>
        <v/>
      </c>
      <c r="F280" s="95">
        <f>データ入力!H339</f>
        <v>0</v>
      </c>
      <c r="G280" s="95">
        <f>データ入力!I339</f>
        <v>0</v>
      </c>
      <c r="H280" s="95">
        <f>データ入力!J339</f>
        <v>0</v>
      </c>
      <c r="I280" s="95">
        <f>データ入力!K339</f>
        <v>0</v>
      </c>
      <c r="J280" s="95">
        <f>データ入力!L339</f>
        <v>0</v>
      </c>
      <c r="K280" s="95">
        <f>データ入力!M339</f>
        <v>0</v>
      </c>
      <c r="L280" s="95">
        <f>データ入力!N339</f>
        <v>0</v>
      </c>
      <c r="M280" s="95">
        <f>データ入力!O339</f>
        <v>0</v>
      </c>
      <c r="N280" s="95">
        <f>データ入力!P339</f>
        <v>0</v>
      </c>
      <c r="O280" s="95">
        <f>データ入力!Q339</f>
        <v>0</v>
      </c>
      <c r="P280" s="95">
        <f>データ入力!R339</f>
        <v>0</v>
      </c>
      <c r="Q280" s="95" t="str">
        <f>データ入力!S339</f>
        <v/>
      </c>
      <c r="R280" s="95">
        <f>データ入力!T339</f>
        <v>0</v>
      </c>
      <c r="S280" s="95">
        <f>データ入力!U339</f>
        <v>0</v>
      </c>
      <c r="T280" s="93" t="str">
        <f>データ入力!V339</f>
        <v/>
      </c>
      <c r="U280" s="93" t="str">
        <f>データ入力!W339</f>
        <v/>
      </c>
      <c r="V280" s="93" t="str">
        <f>データ入力!X339</f>
        <v/>
      </c>
      <c r="W280" s="93" t="str">
        <f>データ入力!Y339</f>
        <v/>
      </c>
      <c r="X280" s="93" t="str">
        <f>データ入力!Z339</f>
        <v/>
      </c>
      <c r="Y280" s="95" t="str">
        <f>データ入力!AA339</f>
        <v/>
      </c>
      <c r="Z280" s="95" t="str">
        <f>データ入力!AB339</f>
        <v/>
      </c>
      <c r="AA280" s="95" t="str">
        <f>データ入力!AC339</f>
        <v/>
      </c>
      <c r="AB280" s="94" t="str">
        <f>データ入力!AL339</f>
        <v/>
      </c>
      <c r="AC280" s="94" t="str">
        <f>データ入力!AM339</f>
        <v/>
      </c>
      <c r="AD280" s="94" t="str">
        <f>データ入力!AN339</f>
        <v/>
      </c>
      <c r="AE280" s="94" t="str">
        <f>データ入力!AO339</f>
        <v/>
      </c>
      <c r="AF280" s="241" t="str">
        <f>データ入力!AP339</f>
        <v/>
      </c>
      <c r="AG280" s="94" t="str">
        <f>データ入力!AQ339</f>
        <v/>
      </c>
      <c r="AH280" s="94" t="str">
        <f>データ入力!AR339</f>
        <v/>
      </c>
      <c r="AI280" s="94" t="str">
        <f>データ入力!AS339</f>
        <v/>
      </c>
      <c r="AJ280" s="94" t="str">
        <f>データ入力!AT339</f>
        <v/>
      </c>
      <c r="AK280" s="94" t="str">
        <f>データ入力!AU339</f>
        <v/>
      </c>
      <c r="AL280" s="94" t="str">
        <f>データ入力!AV339</f>
        <v/>
      </c>
    </row>
    <row r="281" spans="1:38" ht="26.25" customHeight="1">
      <c r="A281" s="90" t="str">
        <f>データ入力!AI340</f>
        <v/>
      </c>
      <c r="B281" s="180" t="str">
        <f>データ入力!AJ340</f>
        <v/>
      </c>
      <c r="C281" s="93" t="str">
        <f>データ入力!AK340</f>
        <v/>
      </c>
      <c r="D281" s="95">
        <f>データ入力!E340</f>
        <v>0</v>
      </c>
      <c r="E281" s="95" t="str">
        <f>データ入力!G340</f>
        <v/>
      </c>
      <c r="F281" s="95">
        <f>データ入力!H340</f>
        <v>0</v>
      </c>
      <c r="G281" s="95">
        <f>データ入力!I340</f>
        <v>0</v>
      </c>
      <c r="H281" s="95">
        <f>データ入力!J340</f>
        <v>0</v>
      </c>
      <c r="I281" s="95">
        <f>データ入力!K340</f>
        <v>0</v>
      </c>
      <c r="J281" s="95">
        <f>データ入力!L340</f>
        <v>0</v>
      </c>
      <c r="K281" s="95">
        <f>データ入力!M340</f>
        <v>0</v>
      </c>
      <c r="L281" s="95">
        <f>データ入力!N340</f>
        <v>0</v>
      </c>
      <c r="M281" s="95">
        <f>データ入力!O340</f>
        <v>0</v>
      </c>
      <c r="N281" s="95">
        <f>データ入力!P340</f>
        <v>0</v>
      </c>
      <c r="O281" s="95">
        <f>データ入力!Q340</f>
        <v>0</v>
      </c>
      <c r="P281" s="95">
        <f>データ入力!R340</f>
        <v>0</v>
      </c>
      <c r="Q281" s="95" t="str">
        <f>データ入力!S340</f>
        <v/>
      </c>
      <c r="R281" s="95">
        <f>データ入力!T340</f>
        <v>0</v>
      </c>
      <c r="S281" s="95">
        <f>データ入力!U340</f>
        <v>0</v>
      </c>
      <c r="T281" s="93" t="str">
        <f>データ入力!V340</f>
        <v/>
      </c>
      <c r="U281" s="93" t="str">
        <f>データ入力!W340</f>
        <v/>
      </c>
      <c r="V281" s="93" t="str">
        <f>データ入力!X340</f>
        <v/>
      </c>
      <c r="W281" s="93" t="str">
        <f>データ入力!Y340</f>
        <v/>
      </c>
      <c r="X281" s="93" t="str">
        <f>データ入力!Z340</f>
        <v/>
      </c>
      <c r="Y281" s="95" t="str">
        <f>データ入力!AA340</f>
        <v/>
      </c>
      <c r="Z281" s="95" t="str">
        <f>データ入力!AB340</f>
        <v/>
      </c>
      <c r="AA281" s="95" t="str">
        <f>データ入力!AC340</f>
        <v/>
      </c>
      <c r="AB281" s="94" t="str">
        <f>データ入力!AL340</f>
        <v/>
      </c>
      <c r="AC281" s="94" t="str">
        <f>データ入力!AM340</f>
        <v/>
      </c>
      <c r="AD281" s="94" t="str">
        <f>データ入力!AN340</f>
        <v/>
      </c>
      <c r="AE281" s="94" t="str">
        <f>データ入力!AO340</f>
        <v/>
      </c>
      <c r="AF281" s="241" t="str">
        <f>データ入力!AP340</f>
        <v/>
      </c>
      <c r="AG281" s="94" t="str">
        <f>データ入力!AQ340</f>
        <v/>
      </c>
      <c r="AH281" s="94" t="str">
        <f>データ入力!AR340</f>
        <v/>
      </c>
      <c r="AI281" s="94" t="str">
        <f>データ入力!AS340</f>
        <v/>
      </c>
      <c r="AJ281" s="94" t="str">
        <f>データ入力!AT340</f>
        <v/>
      </c>
      <c r="AK281" s="94" t="str">
        <f>データ入力!AU340</f>
        <v/>
      </c>
      <c r="AL281" s="94" t="str">
        <f>データ入力!AV340</f>
        <v/>
      </c>
    </row>
    <row r="282" spans="1:38" ht="26.25" customHeight="1">
      <c r="A282" s="90" t="str">
        <f>データ入力!AI341</f>
        <v/>
      </c>
      <c r="B282" s="180" t="str">
        <f>データ入力!AJ341</f>
        <v/>
      </c>
      <c r="C282" s="93" t="str">
        <f>データ入力!AK341</f>
        <v/>
      </c>
      <c r="D282" s="95">
        <f>データ入力!E341</f>
        <v>0</v>
      </c>
      <c r="E282" s="95" t="str">
        <f>データ入力!G341</f>
        <v/>
      </c>
      <c r="F282" s="95">
        <f>データ入力!H341</f>
        <v>0</v>
      </c>
      <c r="G282" s="95">
        <f>データ入力!I341</f>
        <v>0</v>
      </c>
      <c r="H282" s="95">
        <f>データ入力!J341</f>
        <v>0</v>
      </c>
      <c r="I282" s="95">
        <f>データ入力!K341</f>
        <v>0</v>
      </c>
      <c r="J282" s="95">
        <f>データ入力!L341</f>
        <v>0</v>
      </c>
      <c r="K282" s="95">
        <f>データ入力!M341</f>
        <v>0</v>
      </c>
      <c r="L282" s="95">
        <f>データ入力!N341</f>
        <v>0</v>
      </c>
      <c r="M282" s="95">
        <f>データ入力!O341</f>
        <v>0</v>
      </c>
      <c r="N282" s="95">
        <f>データ入力!P341</f>
        <v>0</v>
      </c>
      <c r="O282" s="95">
        <f>データ入力!Q341</f>
        <v>0</v>
      </c>
      <c r="P282" s="95">
        <f>データ入力!R341</f>
        <v>0</v>
      </c>
      <c r="Q282" s="95" t="str">
        <f>データ入力!S341</f>
        <v/>
      </c>
      <c r="R282" s="95">
        <f>データ入力!T341</f>
        <v>0</v>
      </c>
      <c r="S282" s="95">
        <f>データ入力!U341</f>
        <v>0</v>
      </c>
      <c r="T282" s="93" t="str">
        <f>データ入力!V341</f>
        <v/>
      </c>
      <c r="U282" s="93" t="str">
        <f>データ入力!W341</f>
        <v/>
      </c>
      <c r="V282" s="93" t="str">
        <f>データ入力!X341</f>
        <v/>
      </c>
      <c r="W282" s="93" t="str">
        <f>データ入力!Y341</f>
        <v/>
      </c>
      <c r="X282" s="93" t="str">
        <f>データ入力!Z341</f>
        <v/>
      </c>
      <c r="Y282" s="95" t="str">
        <f>データ入力!AA341</f>
        <v/>
      </c>
      <c r="Z282" s="95" t="str">
        <f>データ入力!AB341</f>
        <v/>
      </c>
      <c r="AA282" s="95" t="str">
        <f>データ入力!AC341</f>
        <v/>
      </c>
      <c r="AB282" s="94" t="str">
        <f>データ入力!AL341</f>
        <v/>
      </c>
      <c r="AC282" s="94" t="str">
        <f>データ入力!AM341</f>
        <v/>
      </c>
      <c r="AD282" s="94" t="str">
        <f>データ入力!AN341</f>
        <v/>
      </c>
      <c r="AE282" s="94" t="str">
        <f>データ入力!AO341</f>
        <v/>
      </c>
      <c r="AF282" s="241" t="str">
        <f>データ入力!AP341</f>
        <v/>
      </c>
      <c r="AG282" s="94" t="str">
        <f>データ入力!AQ341</f>
        <v/>
      </c>
      <c r="AH282" s="94" t="str">
        <f>データ入力!AR341</f>
        <v/>
      </c>
      <c r="AI282" s="94" t="str">
        <f>データ入力!AS341</f>
        <v/>
      </c>
      <c r="AJ282" s="94" t="str">
        <f>データ入力!AT341</f>
        <v/>
      </c>
      <c r="AK282" s="94" t="str">
        <f>データ入力!AU341</f>
        <v/>
      </c>
      <c r="AL282" s="94" t="str">
        <f>データ入力!AV341</f>
        <v/>
      </c>
    </row>
    <row r="283" spans="1:38" ht="26.25" customHeight="1">
      <c r="A283" s="90" t="str">
        <f>データ入力!AI342</f>
        <v/>
      </c>
      <c r="B283" s="180" t="str">
        <f>データ入力!AJ342</f>
        <v/>
      </c>
      <c r="C283" s="93" t="str">
        <f>データ入力!AK342</f>
        <v/>
      </c>
      <c r="D283" s="95">
        <f>データ入力!E342</f>
        <v>0</v>
      </c>
      <c r="E283" s="95" t="str">
        <f>データ入力!G342</f>
        <v/>
      </c>
      <c r="F283" s="95">
        <f>データ入力!H342</f>
        <v>0</v>
      </c>
      <c r="G283" s="95">
        <f>データ入力!I342</f>
        <v>0</v>
      </c>
      <c r="H283" s="95">
        <f>データ入力!J342</f>
        <v>0</v>
      </c>
      <c r="I283" s="95">
        <f>データ入力!K342</f>
        <v>0</v>
      </c>
      <c r="J283" s="95">
        <f>データ入力!L342</f>
        <v>0</v>
      </c>
      <c r="K283" s="95">
        <f>データ入力!M342</f>
        <v>0</v>
      </c>
      <c r="L283" s="95">
        <f>データ入力!N342</f>
        <v>0</v>
      </c>
      <c r="M283" s="95">
        <f>データ入力!O342</f>
        <v>0</v>
      </c>
      <c r="N283" s="95">
        <f>データ入力!P342</f>
        <v>0</v>
      </c>
      <c r="O283" s="95">
        <f>データ入力!Q342</f>
        <v>0</v>
      </c>
      <c r="P283" s="95">
        <f>データ入力!R342</f>
        <v>0</v>
      </c>
      <c r="Q283" s="95" t="str">
        <f>データ入力!S342</f>
        <v/>
      </c>
      <c r="R283" s="95">
        <f>データ入力!T342</f>
        <v>0</v>
      </c>
      <c r="S283" s="95">
        <f>データ入力!U342</f>
        <v>0</v>
      </c>
      <c r="T283" s="93" t="str">
        <f>データ入力!V342</f>
        <v/>
      </c>
      <c r="U283" s="93" t="str">
        <f>データ入力!W342</f>
        <v/>
      </c>
      <c r="V283" s="93" t="str">
        <f>データ入力!X342</f>
        <v/>
      </c>
      <c r="W283" s="93" t="str">
        <f>データ入力!Y342</f>
        <v/>
      </c>
      <c r="X283" s="93" t="str">
        <f>データ入力!Z342</f>
        <v/>
      </c>
      <c r="Y283" s="95" t="str">
        <f>データ入力!AA342</f>
        <v/>
      </c>
      <c r="Z283" s="95" t="str">
        <f>データ入力!AB342</f>
        <v/>
      </c>
      <c r="AA283" s="95" t="str">
        <f>データ入力!AC342</f>
        <v/>
      </c>
      <c r="AB283" s="94" t="str">
        <f>データ入力!AL342</f>
        <v/>
      </c>
      <c r="AC283" s="94" t="str">
        <f>データ入力!AM342</f>
        <v/>
      </c>
      <c r="AD283" s="94" t="str">
        <f>データ入力!AN342</f>
        <v/>
      </c>
      <c r="AE283" s="94" t="str">
        <f>データ入力!AO342</f>
        <v/>
      </c>
      <c r="AF283" s="241" t="str">
        <f>データ入力!AP342</f>
        <v/>
      </c>
      <c r="AG283" s="94" t="str">
        <f>データ入力!AQ342</f>
        <v/>
      </c>
      <c r="AH283" s="94" t="str">
        <f>データ入力!AR342</f>
        <v/>
      </c>
      <c r="AI283" s="94" t="str">
        <f>データ入力!AS342</f>
        <v/>
      </c>
      <c r="AJ283" s="94" t="str">
        <f>データ入力!AT342</f>
        <v/>
      </c>
      <c r="AK283" s="94" t="str">
        <f>データ入力!AU342</f>
        <v/>
      </c>
      <c r="AL283" s="94" t="str">
        <f>データ入力!AV342</f>
        <v/>
      </c>
    </row>
    <row r="284" spans="1:38" ht="26.25" customHeight="1">
      <c r="A284" s="90" t="str">
        <f>データ入力!AI343</f>
        <v/>
      </c>
      <c r="B284" s="180" t="str">
        <f>データ入力!AJ343</f>
        <v/>
      </c>
      <c r="C284" s="93" t="str">
        <f>データ入力!AK343</f>
        <v/>
      </c>
      <c r="D284" s="95">
        <f>データ入力!E343</f>
        <v>0</v>
      </c>
      <c r="E284" s="95" t="str">
        <f>データ入力!G343</f>
        <v/>
      </c>
      <c r="F284" s="95">
        <f>データ入力!H343</f>
        <v>0</v>
      </c>
      <c r="G284" s="95">
        <f>データ入力!I343</f>
        <v>0</v>
      </c>
      <c r="H284" s="95">
        <f>データ入力!J343</f>
        <v>0</v>
      </c>
      <c r="I284" s="95">
        <f>データ入力!K343</f>
        <v>0</v>
      </c>
      <c r="J284" s="95">
        <f>データ入力!L343</f>
        <v>0</v>
      </c>
      <c r="K284" s="95">
        <f>データ入力!M343</f>
        <v>0</v>
      </c>
      <c r="L284" s="95">
        <f>データ入力!N343</f>
        <v>0</v>
      </c>
      <c r="M284" s="95">
        <f>データ入力!O343</f>
        <v>0</v>
      </c>
      <c r="N284" s="95">
        <f>データ入力!P343</f>
        <v>0</v>
      </c>
      <c r="O284" s="95">
        <f>データ入力!Q343</f>
        <v>0</v>
      </c>
      <c r="P284" s="95">
        <f>データ入力!R343</f>
        <v>0</v>
      </c>
      <c r="Q284" s="95" t="str">
        <f>データ入力!S343</f>
        <v/>
      </c>
      <c r="R284" s="95">
        <f>データ入力!T343</f>
        <v>0</v>
      </c>
      <c r="S284" s="95">
        <f>データ入力!U343</f>
        <v>0</v>
      </c>
      <c r="T284" s="93" t="str">
        <f>データ入力!V343</f>
        <v/>
      </c>
      <c r="U284" s="93" t="str">
        <f>データ入力!W343</f>
        <v/>
      </c>
      <c r="V284" s="93" t="str">
        <f>データ入力!X343</f>
        <v/>
      </c>
      <c r="W284" s="93" t="str">
        <f>データ入力!Y343</f>
        <v/>
      </c>
      <c r="X284" s="93" t="str">
        <f>データ入力!Z343</f>
        <v/>
      </c>
      <c r="Y284" s="95" t="str">
        <f>データ入力!AA343</f>
        <v/>
      </c>
      <c r="Z284" s="95" t="str">
        <f>データ入力!AB343</f>
        <v/>
      </c>
      <c r="AA284" s="95" t="str">
        <f>データ入力!AC343</f>
        <v/>
      </c>
      <c r="AB284" s="94" t="str">
        <f>データ入力!AL343</f>
        <v/>
      </c>
      <c r="AC284" s="94" t="str">
        <f>データ入力!AM343</f>
        <v/>
      </c>
      <c r="AD284" s="94" t="str">
        <f>データ入力!AN343</f>
        <v/>
      </c>
      <c r="AE284" s="94" t="str">
        <f>データ入力!AO343</f>
        <v/>
      </c>
      <c r="AF284" s="241" t="str">
        <f>データ入力!AP343</f>
        <v/>
      </c>
      <c r="AG284" s="94" t="str">
        <f>データ入力!AQ343</f>
        <v/>
      </c>
      <c r="AH284" s="94" t="str">
        <f>データ入力!AR343</f>
        <v/>
      </c>
      <c r="AI284" s="94" t="str">
        <f>データ入力!AS343</f>
        <v/>
      </c>
      <c r="AJ284" s="94" t="str">
        <f>データ入力!AT343</f>
        <v/>
      </c>
      <c r="AK284" s="94" t="str">
        <f>データ入力!AU343</f>
        <v/>
      </c>
      <c r="AL284" s="94" t="str">
        <f>データ入力!AV343</f>
        <v/>
      </c>
    </row>
    <row r="285" spans="1:38" ht="26.25" customHeight="1">
      <c r="A285" s="90" t="str">
        <f>データ入力!AI344</f>
        <v/>
      </c>
      <c r="B285" s="180" t="str">
        <f>データ入力!AJ344</f>
        <v/>
      </c>
      <c r="C285" s="93" t="str">
        <f>データ入力!AK344</f>
        <v/>
      </c>
      <c r="D285" s="95">
        <f>データ入力!E344</f>
        <v>0</v>
      </c>
      <c r="E285" s="95" t="str">
        <f>データ入力!G344</f>
        <v/>
      </c>
      <c r="F285" s="95">
        <f>データ入力!H344</f>
        <v>0</v>
      </c>
      <c r="G285" s="95">
        <f>データ入力!I344</f>
        <v>0</v>
      </c>
      <c r="H285" s="95">
        <f>データ入力!J344</f>
        <v>0</v>
      </c>
      <c r="I285" s="95">
        <f>データ入力!K344</f>
        <v>0</v>
      </c>
      <c r="J285" s="95">
        <f>データ入力!L344</f>
        <v>0</v>
      </c>
      <c r="K285" s="95">
        <f>データ入力!M344</f>
        <v>0</v>
      </c>
      <c r="L285" s="95">
        <f>データ入力!N344</f>
        <v>0</v>
      </c>
      <c r="M285" s="95">
        <f>データ入力!O344</f>
        <v>0</v>
      </c>
      <c r="N285" s="95">
        <f>データ入力!P344</f>
        <v>0</v>
      </c>
      <c r="O285" s="95">
        <f>データ入力!Q344</f>
        <v>0</v>
      </c>
      <c r="P285" s="95">
        <f>データ入力!R344</f>
        <v>0</v>
      </c>
      <c r="Q285" s="95" t="str">
        <f>データ入力!S344</f>
        <v/>
      </c>
      <c r="R285" s="95">
        <f>データ入力!T344</f>
        <v>0</v>
      </c>
      <c r="S285" s="95">
        <f>データ入力!U344</f>
        <v>0</v>
      </c>
      <c r="T285" s="93" t="str">
        <f>データ入力!V344</f>
        <v/>
      </c>
      <c r="U285" s="93" t="str">
        <f>データ入力!W344</f>
        <v/>
      </c>
      <c r="V285" s="93" t="str">
        <f>データ入力!X344</f>
        <v/>
      </c>
      <c r="W285" s="93" t="str">
        <f>データ入力!Y344</f>
        <v/>
      </c>
      <c r="X285" s="93" t="str">
        <f>データ入力!Z344</f>
        <v/>
      </c>
      <c r="Y285" s="95" t="str">
        <f>データ入力!AA344</f>
        <v/>
      </c>
      <c r="Z285" s="95" t="str">
        <f>データ入力!AB344</f>
        <v/>
      </c>
      <c r="AA285" s="95" t="str">
        <f>データ入力!AC344</f>
        <v/>
      </c>
      <c r="AB285" s="94" t="str">
        <f>データ入力!AL344</f>
        <v/>
      </c>
      <c r="AC285" s="94" t="str">
        <f>データ入力!AM344</f>
        <v/>
      </c>
      <c r="AD285" s="94" t="str">
        <f>データ入力!AN344</f>
        <v/>
      </c>
      <c r="AE285" s="94" t="str">
        <f>データ入力!AO344</f>
        <v/>
      </c>
      <c r="AF285" s="241" t="str">
        <f>データ入力!AP344</f>
        <v/>
      </c>
      <c r="AG285" s="94" t="str">
        <f>データ入力!AQ344</f>
        <v/>
      </c>
      <c r="AH285" s="94" t="str">
        <f>データ入力!AR344</f>
        <v/>
      </c>
      <c r="AI285" s="94" t="str">
        <f>データ入力!AS344</f>
        <v/>
      </c>
      <c r="AJ285" s="94" t="str">
        <f>データ入力!AT344</f>
        <v/>
      </c>
      <c r="AK285" s="94" t="str">
        <f>データ入力!AU344</f>
        <v/>
      </c>
      <c r="AL285" s="94" t="str">
        <f>データ入力!AV344</f>
        <v/>
      </c>
    </row>
    <row r="286" spans="1:38" ht="26.25" customHeight="1">
      <c r="A286" s="90" t="str">
        <f>データ入力!AI345</f>
        <v/>
      </c>
      <c r="B286" s="180" t="str">
        <f>データ入力!AJ345</f>
        <v/>
      </c>
      <c r="C286" s="93" t="str">
        <f>データ入力!AK345</f>
        <v/>
      </c>
      <c r="D286" s="95">
        <f>データ入力!E345</f>
        <v>0</v>
      </c>
      <c r="E286" s="95" t="str">
        <f>データ入力!G345</f>
        <v/>
      </c>
      <c r="F286" s="95">
        <f>データ入力!H345</f>
        <v>0</v>
      </c>
      <c r="G286" s="95">
        <f>データ入力!I345</f>
        <v>0</v>
      </c>
      <c r="H286" s="95">
        <f>データ入力!J345</f>
        <v>0</v>
      </c>
      <c r="I286" s="95">
        <f>データ入力!K345</f>
        <v>0</v>
      </c>
      <c r="J286" s="95">
        <f>データ入力!L345</f>
        <v>0</v>
      </c>
      <c r="K286" s="95">
        <f>データ入力!M345</f>
        <v>0</v>
      </c>
      <c r="L286" s="95">
        <f>データ入力!N345</f>
        <v>0</v>
      </c>
      <c r="M286" s="95">
        <f>データ入力!O345</f>
        <v>0</v>
      </c>
      <c r="N286" s="95">
        <f>データ入力!P345</f>
        <v>0</v>
      </c>
      <c r="O286" s="95">
        <f>データ入力!Q345</f>
        <v>0</v>
      </c>
      <c r="P286" s="95">
        <f>データ入力!R345</f>
        <v>0</v>
      </c>
      <c r="Q286" s="95" t="str">
        <f>データ入力!S345</f>
        <v/>
      </c>
      <c r="R286" s="95">
        <f>データ入力!T345</f>
        <v>0</v>
      </c>
      <c r="S286" s="95">
        <f>データ入力!U345</f>
        <v>0</v>
      </c>
      <c r="T286" s="93" t="str">
        <f>データ入力!V345</f>
        <v/>
      </c>
      <c r="U286" s="93" t="str">
        <f>データ入力!W345</f>
        <v/>
      </c>
      <c r="V286" s="93" t="str">
        <f>データ入力!X345</f>
        <v/>
      </c>
      <c r="W286" s="93" t="str">
        <f>データ入力!Y345</f>
        <v/>
      </c>
      <c r="X286" s="93" t="str">
        <f>データ入力!Z345</f>
        <v/>
      </c>
      <c r="Y286" s="95" t="str">
        <f>データ入力!AA345</f>
        <v/>
      </c>
      <c r="Z286" s="95" t="str">
        <f>データ入力!AB345</f>
        <v/>
      </c>
      <c r="AA286" s="95" t="str">
        <f>データ入力!AC345</f>
        <v/>
      </c>
      <c r="AB286" s="94" t="str">
        <f>データ入力!AL345</f>
        <v/>
      </c>
      <c r="AC286" s="94" t="str">
        <f>データ入力!AM345</f>
        <v/>
      </c>
      <c r="AD286" s="94" t="str">
        <f>データ入力!AN345</f>
        <v/>
      </c>
      <c r="AE286" s="94" t="str">
        <f>データ入力!AO345</f>
        <v/>
      </c>
      <c r="AF286" s="241" t="str">
        <f>データ入力!AP345</f>
        <v/>
      </c>
      <c r="AG286" s="94" t="str">
        <f>データ入力!AQ345</f>
        <v/>
      </c>
      <c r="AH286" s="94" t="str">
        <f>データ入力!AR345</f>
        <v/>
      </c>
      <c r="AI286" s="94" t="str">
        <f>データ入力!AS345</f>
        <v/>
      </c>
      <c r="AJ286" s="94" t="str">
        <f>データ入力!AT345</f>
        <v/>
      </c>
      <c r="AK286" s="94" t="str">
        <f>データ入力!AU345</f>
        <v/>
      </c>
      <c r="AL286" s="94" t="str">
        <f>データ入力!AV345</f>
        <v/>
      </c>
    </row>
    <row r="287" spans="1:38" ht="26.25" customHeight="1">
      <c r="A287" s="90" t="str">
        <f>データ入力!AI346</f>
        <v/>
      </c>
      <c r="B287" s="180" t="str">
        <f>データ入力!AJ346</f>
        <v/>
      </c>
      <c r="C287" s="93" t="str">
        <f>データ入力!AK346</f>
        <v/>
      </c>
      <c r="D287" s="95">
        <f>データ入力!E346</f>
        <v>0</v>
      </c>
      <c r="E287" s="95" t="str">
        <f>データ入力!G346</f>
        <v/>
      </c>
      <c r="F287" s="95">
        <f>データ入力!H346</f>
        <v>0</v>
      </c>
      <c r="G287" s="95">
        <f>データ入力!I346</f>
        <v>0</v>
      </c>
      <c r="H287" s="95">
        <f>データ入力!J346</f>
        <v>0</v>
      </c>
      <c r="I287" s="95">
        <f>データ入力!K346</f>
        <v>0</v>
      </c>
      <c r="J287" s="95">
        <f>データ入力!L346</f>
        <v>0</v>
      </c>
      <c r="K287" s="95">
        <f>データ入力!M346</f>
        <v>0</v>
      </c>
      <c r="L287" s="95">
        <f>データ入力!N346</f>
        <v>0</v>
      </c>
      <c r="M287" s="95">
        <f>データ入力!O346</f>
        <v>0</v>
      </c>
      <c r="N287" s="95">
        <f>データ入力!P346</f>
        <v>0</v>
      </c>
      <c r="O287" s="95">
        <f>データ入力!Q346</f>
        <v>0</v>
      </c>
      <c r="P287" s="95">
        <f>データ入力!R346</f>
        <v>0</v>
      </c>
      <c r="Q287" s="95" t="str">
        <f>データ入力!S346</f>
        <v/>
      </c>
      <c r="R287" s="95">
        <f>データ入力!T346</f>
        <v>0</v>
      </c>
      <c r="S287" s="95">
        <f>データ入力!U346</f>
        <v>0</v>
      </c>
      <c r="T287" s="93" t="str">
        <f>データ入力!V346</f>
        <v/>
      </c>
      <c r="U287" s="93" t="str">
        <f>データ入力!W346</f>
        <v/>
      </c>
      <c r="V287" s="93" t="str">
        <f>データ入力!X346</f>
        <v/>
      </c>
      <c r="W287" s="93" t="str">
        <f>データ入力!Y346</f>
        <v/>
      </c>
      <c r="X287" s="93" t="str">
        <f>データ入力!Z346</f>
        <v/>
      </c>
      <c r="Y287" s="95" t="str">
        <f>データ入力!AA346</f>
        <v/>
      </c>
      <c r="Z287" s="95" t="str">
        <f>データ入力!AB346</f>
        <v/>
      </c>
      <c r="AA287" s="95" t="str">
        <f>データ入力!AC346</f>
        <v/>
      </c>
      <c r="AB287" s="94" t="str">
        <f>データ入力!AL346</f>
        <v/>
      </c>
      <c r="AC287" s="94" t="str">
        <f>データ入力!AM346</f>
        <v/>
      </c>
      <c r="AD287" s="94" t="str">
        <f>データ入力!AN346</f>
        <v/>
      </c>
      <c r="AE287" s="94" t="str">
        <f>データ入力!AO346</f>
        <v/>
      </c>
      <c r="AF287" s="241" t="str">
        <f>データ入力!AP346</f>
        <v/>
      </c>
      <c r="AG287" s="94" t="str">
        <f>データ入力!AQ346</f>
        <v/>
      </c>
      <c r="AH287" s="94" t="str">
        <f>データ入力!AR346</f>
        <v/>
      </c>
      <c r="AI287" s="94" t="str">
        <f>データ入力!AS346</f>
        <v/>
      </c>
      <c r="AJ287" s="94" t="str">
        <f>データ入力!AT346</f>
        <v/>
      </c>
      <c r="AK287" s="94" t="str">
        <f>データ入力!AU346</f>
        <v/>
      </c>
      <c r="AL287" s="94" t="str">
        <f>データ入力!AV346</f>
        <v/>
      </c>
    </row>
    <row r="288" spans="1:38" ht="26.25" customHeight="1">
      <c r="A288" s="90" t="str">
        <f>データ入力!AI347</f>
        <v/>
      </c>
      <c r="B288" s="180" t="str">
        <f>データ入力!AJ347</f>
        <v/>
      </c>
      <c r="C288" s="93" t="str">
        <f>データ入力!AK347</f>
        <v/>
      </c>
      <c r="D288" s="95">
        <f>データ入力!E347</f>
        <v>0</v>
      </c>
      <c r="E288" s="95" t="str">
        <f>データ入力!G347</f>
        <v/>
      </c>
      <c r="F288" s="95">
        <f>データ入力!H347</f>
        <v>0</v>
      </c>
      <c r="G288" s="95">
        <f>データ入力!I347</f>
        <v>0</v>
      </c>
      <c r="H288" s="95">
        <f>データ入力!J347</f>
        <v>0</v>
      </c>
      <c r="I288" s="95">
        <f>データ入力!K347</f>
        <v>0</v>
      </c>
      <c r="J288" s="95">
        <f>データ入力!L347</f>
        <v>0</v>
      </c>
      <c r="K288" s="95">
        <f>データ入力!M347</f>
        <v>0</v>
      </c>
      <c r="L288" s="95">
        <f>データ入力!N347</f>
        <v>0</v>
      </c>
      <c r="M288" s="95">
        <f>データ入力!O347</f>
        <v>0</v>
      </c>
      <c r="N288" s="95">
        <f>データ入力!P347</f>
        <v>0</v>
      </c>
      <c r="O288" s="95">
        <f>データ入力!Q347</f>
        <v>0</v>
      </c>
      <c r="P288" s="95">
        <f>データ入力!R347</f>
        <v>0</v>
      </c>
      <c r="Q288" s="95" t="str">
        <f>データ入力!S347</f>
        <v/>
      </c>
      <c r="R288" s="95">
        <f>データ入力!T347</f>
        <v>0</v>
      </c>
      <c r="S288" s="95">
        <f>データ入力!U347</f>
        <v>0</v>
      </c>
      <c r="T288" s="93" t="str">
        <f>データ入力!V347</f>
        <v/>
      </c>
      <c r="U288" s="93" t="str">
        <f>データ入力!W347</f>
        <v/>
      </c>
      <c r="V288" s="93" t="str">
        <f>データ入力!X347</f>
        <v/>
      </c>
      <c r="W288" s="93" t="str">
        <f>データ入力!Y347</f>
        <v/>
      </c>
      <c r="X288" s="93" t="str">
        <f>データ入力!Z347</f>
        <v/>
      </c>
      <c r="Y288" s="95" t="str">
        <f>データ入力!AA347</f>
        <v/>
      </c>
      <c r="Z288" s="95" t="str">
        <f>データ入力!AB347</f>
        <v/>
      </c>
      <c r="AA288" s="95" t="str">
        <f>データ入力!AC347</f>
        <v/>
      </c>
      <c r="AB288" s="94" t="str">
        <f>データ入力!AL347</f>
        <v/>
      </c>
      <c r="AC288" s="94" t="str">
        <f>データ入力!AM347</f>
        <v/>
      </c>
      <c r="AD288" s="94" t="str">
        <f>データ入力!AN347</f>
        <v/>
      </c>
      <c r="AE288" s="94" t="str">
        <f>データ入力!AO347</f>
        <v/>
      </c>
      <c r="AF288" s="241" t="str">
        <f>データ入力!AP347</f>
        <v/>
      </c>
      <c r="AG288" s="94" t="str">
        <f>データ入力!AQ347</f>
        <v/>
      </c>
      <c r="AH288" s="94" t="str">
        <f>データ入力!AR347</f>
        <v/>
      </c>
      <c r="AI288" s="94" t="str">
        <f>データ入力!AS347</f>
        <v/>
      </c>
      <c r="AJ288" s="94" t="str">
        <f>データ入力!AT347</f>
        <v/>
      </c>
      <c r="AK288" s="94" t="str">
        <f>データ入力!AU347</f>
        <v/>
      </c>
      <c r="AL288" s="94" t="str">
        <f>データ入力!AV347</f>
        <v/>
      </c>
    </row>
    <row r="289" spans="1:38" ht="26.25" customHeight="1">
      <c r="A289" s="90" t="str">
        <f>データ入力!AI348</f>
        <v/>
      </c>
      <c r="B289" s="180" t="str">
        <f>データ入力!AJ348</f>
        <v/>
      </c>
      <c r="C289" s="93" t="str">
        <f>データ入力!AK348</f>
        <v/>
      </c>
      <c r="D289" s="95">
        <f>データ入力!E348</f>
        <v>0</v>
      </c>
      <c r="E289" s="95" t="str">
        <f>データ入力!G348</f>
        <v/>
      </c>
      <c r="F289" s="95">
        <f>データ入力!H348</f>
        <v>0</v>
      </c>
      <c r="G289" s="95">
        <f>データ入力!I348</f>
        <v>0</v>
      </c>
      <c r="H289" s="95">
        <f>データ入力!J348</f>
        <v>0</v>
      </c>
      <c r="I289" s="95">
        <f>データ入力!K348</f>
        <v>0</v>
      </c>
      <c r="J289" s="95">
        <f>データ入力!L348</f>
        <v>0</v>
      </c>
      <c r="K289" s="95">
        <f>データ入力!M348</f>
        <v>0</v>
      </c>
      <c r="L289" s="95">
        <f>データ入力!N348</f>
        <v>0</v>
      </c>
      <c r="M289" s="95">
        <f>データ入力!O348</f>
        <v>0</v>
      </c>
      <c r="N289" s="95">
        <f>データ入力!P348</f>
        <v>0</v>
      </c>
      <c r="O289" s="95">
        <f>データ入力!Q348</f>
        <v>0</v>
      </c>
      <c r="P289" s="95">
        <f>データ入力!R348</f>
        <v>0</v>
      </c>
      <c r="Q289" s="95" t="str">
        <f>データ入力!S348</f>
        <v/>
      </c>
      <c r="R289" s="95">
        <f>データ入力!T348</f>
        <v>0</v>
      </c>
      <c r="S289" s="95">
        <f>データ入力!U348</f>
        <v>0</v>
      </c>
      <c r="T289" s="93" t="str">
        <f>データ入力!V348</f>
        <v/>
      </c>
      <c r="U289" s="93" t="str">
        <f>データ入力!W348</f>
        <v/>
      </c>
      <c r="V289" s="93" t="str">
        <f>データ入力!X348</f>
        <v/>
      </c>
      <c r="W289" s="93" t="str">
        <f>データ入力!Y348</f>
        <v/>
      </c>
      <c r="X289" s="93" t="str">
        <f>データ入力!Z348</f>
        <v/>
      </c>
      <c r="Y289" s="95" t="str">
        <f>データ入力!AA348</f>
        <v/>
      </c>
      <c r="Z289" s="95" t="str">
        <f>データ入力!AB348</f>
        <v/>
      </c>
      <c r="AA289" s="95" t="str">
        <f>データ入力!AC348</f>
        <v/>
      </c>
      <c r="AB289" s="94" t="str">
        <f>データ入力!AL348</f>
        <v/>
      </c>
      <c r="AC289" s="94" t="str">
        <f>データ入力!AM348</f>
        <v/>
      </c>
      <c r="AD289" s="94" t="str">
        <f>データ入力!AN348</f>
        <v/>
      </c>
      <c r="AE289" s="94" t="str">
        <f>データ入力!AO348</f>
        <v/>
      </c>
      <c r="AF289" s="241" t="str">
        <f>データ入力!AP348</f>
        <v/>
      </c>
      <c r="AG289" s="94" t="str">
        <f>データ入力!AQ348</f>
        <v/>
      </c>
      <c r="AH289" s="94" t="str">
        <f>データ入力!AR348</f>
        <v/>
      </c>
      <c r="AI289" s="94" t="str">
        <f>データ入力!AS348</f>
        <v/>
      </c>
      <c r="AJ289" s="94" t="str">
        <f>データ入力!AT348</f>
        <v/>
      </c>
      <c r="AK289" s="94" t="str">
        <f>データ入力!AU348</f>
        <v/>
      </c>
      <c r="AL289" s="94" t="str">
        <f>データ入力!AV348</f>
        <v/>
      </c>
    </row>
    <row r="290" spans="1:38" ht="26.25" customHeight="1">
      <c r="A290" s="90" t="str">
        <f>データ入力!AI349</f>
        <v/>
      </c>
      <c r="B290" s="180" t="str">
        <f>データ入力!AJ349</f>
        <v/>
      </c>
      <c r="C290" s="93" t="str">
        <f>データ入力!AK349</f>
        <v/>
      </c>
      <c r="D290" s="95">
        <f>データ入力!E349</f>
        <v>0</v>
      </c>
      <c r="E290" s="95" t="str">
        <f>データ入力!G349</f>
        <v/>
      </c>
      <c r="F290" s="95">
        <f>データ入力!H349</f>
        <v>0</v>
      </c>
      <c r="G290" s="95">
        <f>データ入力!I349</f>
        <v>0</v>
      </c>
      <c r="H290" s="95">
        <f>データ入力!J349</f>
        <v>0</v>
      </c>
      <c r="I290" s="95">
        <f>データ入力!K349</f>
        <v>0</v>
      </c>
      <c r="J290" s="95">
        <f>データ入力!L349</f>
        <v>0</v>
      </c>
      <c r="K290" s="95">
        <f>データ入力!M349</f>
        <v>0</v>
      </c>
      <c r="L290" s="95">
        <f>データ入力!N349</f>
        <v>0</v>
      </c>
      <c r="M290" s="95">
        <f>データ入力!O349</f>
        <v>0</v>
      </c>
      <c r="N290" s="95">
        <f>データ入力!P349</f>
        <v>0</v>
      </c>
      <c r="O290" s="95">
        <f>データ入力!Q349</f>
        <v>0</v>
      </c>
      <c r="P290" s="95">
        <f>データ入力!R349</f>
        <v>0</v>
      </c>
      <c r="Q290" s="95" t="str">
        <f>データ入力!S349</f>
        <v/>
      </c>
      <c r="R290" s="95">
        <f>データ入力!T349</f>
        <v>0</v>
      </c>
      <c r="S290" s="95">
        <f>データ入力!U349</f>
        <v>0</v>
      </c>
      <c r="T290" s="93" t="str">
        <f>データ入力!V349</f>
        <v/>
      </c>
      <c r="U290" s="93" t="str">
        <f>データ入力!W349</f>
        <v/>
      </c>
      <c r="V290" s="93" t="str">
        <f>データ入力!X349</f>
        <v/>
      </c>
      <c r="W290" s="93" t="str">
        <f>データ入力!Y349</f>
        <v/>
      </c>
      <c r="X290" s="93" t="str">
        <f>データ入力!Z349</f>
        <v/>
      </c>
      <c r="Y290" s="95" t="str">
        <f>データ入力!AA349</f>
        <v/>
      </c>
      <c r="Z290" s="95" t="str">
        <f>データ入力!AB349</f>
        <v/>
      </c>
      <c r="AA290" s="95" t="str">
        <f>データ入力!AC349</f>
        <v/>
      </c>
      <c r="AB290" s="94" t="str">
        <f>データ入力!AL349</f>
        <v/>
      </c>
      <c r="AC290" s="94" t="str">
        <f>データ入力!AM349</f>
        <v/>
      </c>
      <c r="AD290" s="94" t="str">
        <f>データ入力!AN349</f>
        <v/>
      </c>
      <c r="AE290" s="94" t="str">
        <f>データ入力!AO349</f>
        <v/>
      </c>
      <c r="AF290" s="241" t="str">
        <f>データ入力!AP349</f>
        <v/>
      </c>
      <c r="AG290" s="94" t="str">
        <f>データ入力!AQ349</f>
        <v/>
      </c>
      <c r="AH290" s="94" t="str">
        <f>データ入力!AR349</f>
        <v/>
      </c>
      <c r="AI290" s="94" t="str">
        <f>データ入力!AS349</f>
        <v/>
      </c>
      <c r="AJ290" s="94" t="str">
        <f>データ入力!AT349</f>
        <v/>
      </c>
      <c r="AK290" s="94" t="str">
        <f>データ入力!AU349</f>
        <v/>
      </c>
      <c r="AL290" s="94" t="str">
        <f>データ入力!AV349</f>
        <v/>
      </c>
    </row>
    <row r="291" spans="1:38" ht="26.25" customHeight="1">
      <c r="A291" s="90" t="str">
        <f>データ入力!AI350</f>
        <v/>
      </c>
      <c r="B291" s="180" t="str">
        <f>データ入力!AJ350</f>
        <v/>
      </c>
      <c r="C291" s="93" t="str">
        <f>データ入力!AK350</f>
        <v/>
      </c>
      <c r="D291" s="95">
        <f>データ入力!E350</f>
        <v>0</v>
      </c>
      <c r="E291" s="95" t="str">
        <f>データ入力!G350</f>
        <v/>
      </c>
      <c r="F291" s="95">
        <f>データ入力!H350</f>
        <v>0</v>
      </c>
      <c r="G291" s="95">
        <f>データ入力!I350</f>
        <v>0</v>
      </c>
      <c r="H291" s="95">
        <f>データ入力!J350</f>
        <v>0</v>
      </c>
      <c r="I291" s="95">
        <f>データ入力!K350</f>
        <v>0</v>
      </c>
      <c r="J291" s="95">
        <f>データ入力!L350</f>
        <v>0</v>
      </c>
      <c r="K291" s="95">
        <f>データ入力!M350</f>
        <v>0</v>
      </c>
      <c r="L291" s="95">
        <f>データ入力!N350</f>
        <v>0</v>
      </c>
      <c r="M291" s="95">
        <f>データ入力!O350</f>
        <v>0</v>
      </c>
      <c r="N291" s="95">
        <f>データ入力!P350</f>
        <v>0</v>
      </c>
      <c r="O291" s="95">
        <f>データ入力!Q350</f>
        <v>0</v>
      </c>
      <c r="P291" s="95">
        <f>データ入力!R350</f>
        <v>0</v>
      </c>
      <c r="Q291" s="95" t="str">
        <f>データ入力!S350</f>
        <v/>
      </c>
      <c r="R291" s="95">
        <f>データ入力!T350</f>
        <v>0</v>
      </c>
      <c r="S291" s="95">
        <f>データ入力!U350</f>
        <v>0</v>
      </c>
      <c r="T291" s="93" t="str">
        <f>データ入力!V350</f>
        <v/>
      </c>
      <c r="U291" s="93" t="str">
        <f>データ入力!W350</f>
        <v/>
      </c>
      <c r="V291" s="93" t="str">
        <f>データ入力!X350</f>
        <v/>
      </c>
      <c r="W291" s="93" t="str">
        <f>データ入力!Y350</f>
        <v/>
      </c>
      <c r="X291" s="93" t="str">
        <f>データ入力!Z350</f>
        <v/>
      </c>
      <c r="Y291" s="95" t="str">
        <f>データ入力!AA350</f>
        <v/>
      </c>
      <c r="Z291" s="95" t="str">
        <f>データ入力!AB350</f>
        <v/>
      </c>
      <c r="AA291" s="95" t="str">
        <f>データ入力!AC350</f>
        <v/>
      </c>
      <c r="AB291" s="94" t="str">
        <f>データ入力!AL350</f>
        <v/>
      </c>
      <c r="AC291" s="94" t="str">
        <f>データ入力!AM350</f>
        <v/>
      </c>
      <c r="AD291" s="94" t="str">
        <f>データ入力!AN350</f>
        <v/>
      </c>
      <c r="AE291" s="94" t="str">
        <f>データ入力!AO350</f>
        <v/>
      </c>
      <c r="AF291" s="241" t="str">
        <f>データ入力!AP350</f>
        <v/>
      </c>
      <c r="AG291" s="94" t="str">
        <f>データ入力!AQ350</f>
        <v/>
      </c>
      <c r="AH291" s="94" t="str">
        <f>データ入力!AR350</f>
        <v/>
      </c>
      <c r="AI291" s="94" t="str">
        <f>データ入力!AS350</f>
        <v/>
      </c>
      <c r="AJ291" s="94" t="str">
        <f>データ入力!AT350</f>
        <v/>
      </c>
      <c r="AK291" s="94" t="str">
        <f>データ入力!AU350</f>
        <v/>
      </c>
      <c r="AL291" s="94" t="str">
        <f>データ入力!AV350</f>
        <v/>
      </c>
    </row>
    <row r="292" spans="1:38" ht="26.25" customHeight="1">
      <c r="A292" s="90" t="str">
        <f>データ入力!AI351</f>
        <v/>
      </c>
      <c r="B292" s="180" t="str">
        <f>データ入力!AJ351</f>
        <v/>
      </c>
      <c r="C292" s="93" t="str">
        <f>データ入力!AK351</f>
        <v/>
      </c>
      <c r="D292" s="95">
        <f>データ入力!E351</f>
        <v>0</v>
      </c>
      <c r="E292" s="95" t="str">
        <f>データ入力!G351</f>
        <v/>
      </c>
      <c r="F292" s="95">
        <f>データ入力!H351</f>
        <v>0</v>
      </c>
      <c r="G292" s="95">
        <f>データ入力!I351</f>
        <v>0</v>
      </c>
      <c r="H292" s="95">
        <f>データ入力!J351</f>
        <v>0</v>
      </c>
      <c r="I292" s="95">
        <f>データ入力!K351</f>
        <v>0</v>
      </c>
      <c r="J292" s="95">
        <f>データ入力!L351</f>
        <v>0</v>
      </c>
      <c r="K292" s="95">
        <f>データ入力!M351</f>
        <v>0</v>
      </c>
      <c r="L292" s="95">
        <f>データ入力!N351</f>
        <v>0</v>
      </c>
      <c r="M292" s="95">
        <f>データ入力!O351</f>
        <v>0</v>
      </c>
      <c r="N292" s="95">
        <f>データ入力!P351</f>
        <v>0</v>
      </c>
      <c r="O292" s="95">
        <f>データ入力!Q351</f>
        <v>0</v>
      </c>
      <c r="P292" s="95">
        <f>データ入力!R351</f>
        <v>0</v>
      </c>
      <c r="Q292" s="95" t="str">
        <f>データ入力!S351</f>
        <v/>
      </c>
      <c r="R292" s="95">
        <f>データ入力!T351</f>
        <v>0</v>
      </c>
      <c r="S292" s="95">
        <f>データ入力!U351</f>
        <v>0</v>
      </c>
      <c r="T292" s="93" t="str">
        <f>データ入力!V351</f>
        <v/>
      </c>
      <c r="U292" s="93" t="str">
        <f>データ入力!W351</f>
        <v/>
      </c>
      <c r="V292" s="93" t="str">
        <f>データ入力!X351</f>
        <v/>
      </c>
      <c r="W292" s="93" t="str">
        <f>データ入力!Y351</f>
        <v/>
      </c>
      <c r="X292" s="93" t="str">
        <f>データ入力!Z351</f>
        <v/>
      </c>
      <c r="Y292" s="95" t="str">
        <f>データ入力!AA351</f>
        <v/>
      </c>
      <c r="Z292" s="95" t="str">
        <f>データ入力!AB351</f>
        <v/>
      </c>
      <c r="AA292" s="95" t="str">
        <f>データ入力!AC351</f>
        <v/>
      </c>
      <c r="AB292" s="94" t="str">
        <f>データ入力!AL351</f>
        <v/>
      </c>
      <c r="AC292" s="94" t="str">
        <f>データ入力!AM351</f>
        <v/>
      </c>
      <c r="AD292" s="94" t="str">
        <f>データ入力!AN351</f>
        <v/>
      </c>
      <c r="AE292" s="94" t="str">
        <f>データ入力!AO351</f>
        <v/>
      </c>
      <c r="AF292" s="241" t="str">
        <f>データ入力!AP351</f>
        <v/>
      </c>
      <c r="AG292" s="94" t="str">
        <f>データ入力!AQ351</f>
        <v/>
      </c>
      <c r="AH292" s="94" t="str">
        <f>データ入力!AR351</f>
        <v/>
      </c>
      <c r="AI292" s="94" t="str">
        <f>データ入力!AS351</f>
        <v/>
      </c>
      <c r="AJ292" s="94" t="str">
        <f>データ入力!AT351</f>
        <v/>
      </c>
      <c r="AK292" s="94" t="str">
        <f>データ入力!AU351</f>
        <v/>
      </c>
      <c r="AL292" s="94" t="str">
        <f>データ入力!AV351</f>
        <v/>
      </c>
    </row>
    <row r="293" spans="1:38" ht="26.25" customHeight="1">
      <c r="A293" s="90" t="str">
        <f>データ入力!AI352</f>
        <v/>
      </c>
      <c r="B293" s="180" t="str">
        <f>データ入力!AJ352</f>
        <v/>
      </c>
      <c r="C293" s="93" t="str">
        <f>データ入力!AK352</f>
        <v/>
      </c>
      <c r="D293" s="95">
        <f>データ入力!E352</f>
        <v>0</v>
      </c>
      <c r="E293" s="95" t="str">
        <f>データ入力!G352</f>
        <v/>
      </c>
      <c r="F293" s="95">
        <f>データ入力!H352</f>
        <v>0</v>
      </c>
      <c r="G293" s="95">
        <f>データ入力!I352</f>
        <v>0</v>
      </c>
      <c r="H293" s="95">
        <f>データ入力!J352</f>
        <v>0</v>
      </c>
      <c r="I293" s="95">
        <f>データ入力!K352</f>
        <v>0</v>
      </c>
      <c r="J293" s="95">
        <f>データ入力!L352</f>
        <v>0</v>
      </c>
      <c r="K293" s="95">
        <f>データ入力!M352</f>
        <v>0</v>
      </c>
      <c r="L293" s="95">
        <f>データ入力!N352</f>
        <v>0</v>
      </c>
      <c r="M293" s="95">
        <f>データ入力!O352</f>
        <v>0</v>
      </c>
      <c r="N293" s="95">
        <f>データ入力!P352</f>
        <v>0</v>
      </c>
      <c r="O293" s="95">
        <f>データ入力!Q352</f>
        <v>0</v>
      </c>
      <c r="P293" s="95">
        <f>データ入力!R352</f>
        <v>0</v>
      </c>
      <c r="Q293" s="95" t="str">
        <f>データ入力!S352</f>
        <v/>
      </c>
      <c r="R293" s="95">
        <f>データ入力!T352</f>
        <v>0</v>
      </c>
      <c r="S293" s="95">
        <f>データ入力!U352</f>
        <v>0</v>
      </c>
      <c r="T293" s="93" t="str">
        <f>データ入力!V352</f>
        <v/>
      </c>
      <c r="U293" s="93" t="str">
        <f>データ入力!W352</f>
        <v/>
      </c>
      <c r="V293" s="93" t="str">
        <f>データ入力!X352</f>
        <v/>
      </c>
      <c r="W293" s="93" t="str">
        <f>データ入力!Y352</f>
        <v/>
      </c>
      <c r="X293" s="93" t="str">
        <f>データ入力!Z352</f>
        <v/>
      </c>
      <c r="Y293" s="95" t="str">
        <f>データ入力!AA352</f>
        <v/>
      </c>
      <c r="Z293" s="95" t="str">
        <f>データ入力!AB352</f>
        <v/>
      </c>
      <c r="AA293" s="95" t="str">
        <f>データ入力!AC352</f>
        <v/>
      </c>
      <c r="AB293" s="94" t="str">
        <f>データ入力!AL352</f>
        <v/>
      </c>
      <c r="AC293" s="94" t="str">
        <f>データ入力!AM352</f>
        <v/>
      </c>
      <c r="AD293" s="94" t="str">
        <f>データ入力!AN352</f>
        <v/>
      </c>
      <c r="AE293" s="94" t="str">
        <f>データ入力!AO352</f>
        <v/>
      </c>
      <c r="AF293" s="241" t="str">
        <f>データ入力!AP352</f>
        <v/>
      </c>
      <c r="AG293" s="94" t="str">
        <f>データ入力!AQ352</f>
        <v/>
      </c>
      <c r="AH293" s="94" t="str">
        <f>データ入力!AR352</f>
        <v/>
      </c>
      <c r="AI293" s="94" t="str">
        <f>データ入力!AS352</f>
        <v/>
      </c>
      <c r="AJ293" s="94" t="str">
        <f>データ入力!AT352</f>
        <v/>
      </c>
      <c r="AK293" s="94" t="str">
        <f>データ入力!AU352</f>
        <v/>
      </c>
      <c r="AL293" s="94" t="str">
        <f>データ入力!AV352</f>
        <v/>
      </c>
    </row>
    <row r="294" spans="1:38" ht="26.25" customHeight="1">
      <c r="A294" s="90" t="str">
        <f>データ入力!AI353</f>
        <v/>
      </c>
      <c r="B294" s="180" t="str">
        <f>データ入力!AJ353</f>
        <v/>
      </c>
      <c r="C294" s="93" t="str">
        <f>データ入力!AK353</f>
        <v/>
      </c>
      <c r="D294" s="95">
        <f>データ入力!E353</f>
        <v>0</v>
      </c>
      <c r="E294" s="95" t="str">
        <f>データ入力!G353</f>
        <v/>
      </c>
      <c r="F294" s="95">
        <f>データ入力!H353</f>
        <v>0</v>
      </c>
      <c r="G294" s="95">
        <f>データ入力!I353</f>
        <v>0</v>
      </c>
      <c r="H294" s="95">
        <f>データ入力!J353</f>
        <v>0</v>
      </c>
      <c r="I294" s="95">
        <f>データ入力!K353</f>
        <v>0</v>
      </c>
      <c r="J294" s="95">
        <f>データ入力!L353</f>
        <v>0</v>
      </c>
      <c r="K294" s="95">
        <f>データ入力!M353</f>
        <v>0</v>
      </c>
      <c r="L294" s="95">
        <f>データ入力!N353</f>
        <v>0</v>
      </c>
      <c r="M294" s="95">
        <f>データ入力!O353</f>
        <v>0</v>
      </c>
      <c r="N294" s="95">
        <f>データ入力!P353</f>
        <v>0</v>
      </c>
      <c r="O294" s="95">
        <f>データ入力!Q353</f>
        <v>0</v>
      </c>
      <c r="P294" s="95">
        <f>データ入力!R353</f>
        <v>0</v>
      </c>
      <c r="Q294" s="95" t="str">
        <f>データ入力!S353</f>
        <v/>
      </c>
      <c r="R294" s="95">
        <f>データ入力!T353</f>
        <v>0</v>
      </c>
      <c r="S294" s="95">
        <f>データ入力!U353</f>
        <v>0</v>
      </c>
      <c r="T294" s="93" t="str">
        <f>データ入力!V353</f>
        <v/>
      </c>
      <c r="U294" s="93" t="str">
        <f>データ入力!W353</f>
        <v/>
      </c>
      <c r="V294" s="93" t="str">
        <f>データ入力!X353</f>
        <v/>
      </c>
      <c r="W294" s="93" t="str">
        <f>データ入力!Y353</f>
        <v/>
      </c>
      <c r="X294" s="93" t="str">
        <f>データ入力!Z353</f>
        <v/>
      </c>
      <c r="Y294" s="95" t="str">
        <f>データ入力!AA353</f>
        <v/>
      </c>
      <c r="Z294" s="95" t="str">
        <f>データ入力!AB353</f>
        <v/>
      </c>
      <c r="AA294" s="95" t="str">
        <f>データ入力!AC353</f>
        <v/>
      </c>
      <c r="AB294" s="94" t="str">
        <f>データ入力!AL353</f>
        <v/>
      </c>
      <c r="AC294" s="94" t="str">
        <f>データ入力!AM353</f>
        <v/>
      </c>
      <c r="AD294" s="94" t="str">
        <f>データ入力!AN353</f>
        <v/>
      </c>
      <c r="AE294" s="94" t="str">
        <f>データ入力!AO353</f>
        <v/>
      </c>
      <c r="AF294" s="241" t="str">
        <f>データ入力!AP353</f>
        <v/>
      </c>
      <c r="AG294" s="94" t="str">
        <f>データ入力!AQ353</f>
        <v/>
      </c>
      <c r="AH294" s="94" t="str">
        <f>データ入力!AR353</f>
        <v/>
      </c>
      <c r="AI294" s="94" t="str">
        <f>データ入力!AS353</f>
        <v/>
      </c>
      <c r="AJ294" s="94" t="str">
        <f>データ入力!AT353</f>
        <v/>
      </c>
      <c r="AK294" s="94" t="str">
        <f>データ入力!AU353</f>
        <v/>
      </c>
      <c r="AL294" s="94" t="str">
        <f>データ入力!AV353</f>
        <v/>
      </c>
    </row>
    <row r="295" spans="1:38" ht="26.25" customHeight="1">
      <c r="A295" s="90" t="str">
        <f>データ入力!AI354</f>
        <v/>
      </c>
      <c r="B295" s="180" t="str">
        <f>データ入力!AJ354</f>
        <v/>
      </c>
      <c r="C295" s="93" t="str">
        <f>データ入力!AK354</f>
        <v/>
      </c>
      <c r="D295" s="95">
        <f>データ入力!E354</f>
        <v>0</v>
      </c>
      <c r="E295" s="95" t="str">
        <f>データ入力!G354</f>
        <v/>
      </c>
      <c r="F295" s="95">
        <f>データ入力!H354</f>
        <v>0</v>
      </c>
      <c r="G295" s="95">
        <f>データ入力!I354</f>
        <v>0</v>
      </c>
      <c r="H295" s="95">
        <f>データ入力!J354</f>
        <v>0</v>
      </c>
      <c r="I295" s="95">
        <f>データ入力!K354</f>
        <v>0</v>
      </c>
      <c r="J295" s="95">
        <f>データ入力!L354</f>
        <v>0</v>
      </c>
      <c r="K295" s="95">
        <f>データ入力!M354</f>
        <v>0</v>
      </c>
      <c r="L295" s="95">
        <f>データ入力!N354</f>
        <v>0</v>
      </c>
      <c r="M295" s="95">
        <f>データ入力!O354</f>
        <v>0</v>
      </c>
      <c r="N295" s="95">
        <f>データ入力!P354</f>
        <v>0</v>
      </c>
      <c r="O295" s="95">
        <f>データ入力!Q354</f>
        <v>0</v>
      </c>
      <c r="P295" s="95">
        <f>データ入力!R354</f>
        <v>0</v>
      </c>
      <c r="Q295" s="95" t="str">
        <f>データ入力!S354</f>
        <v/>
      </c>
      <c r="R295" s="95">
        <f>データ入力!T354</f>
        <v>0</v>
      </c>
      <c r="S295" s="95">
        <f>データ入力!U354</f>
        <v>0</v>
      </c>
      <c r="T295" s="93" t="str">
        <f>データ入力!V354</f>
        <v/>
      </c>
      <c r="U295" s="93" t="str">
        <f>データ入力!W354</f>
        <v/>
      </c>
      <c r="V295" s="93" t="str">
        <f>データ入力!X354</f>
        <v/>
      </c>
      <c r="W295" s="93" t="str">
        <f>データ入力!Y354</f>
        <v/>
      </c>
      <c r="X295" s="93" t="str">
        <f>データ入力!Z354</f>
        <v/>
      </c>
      <c r="Y295" s="95" t="str">
        <f>データ入力!AA354</f>
        <v/>
      </c>
      <c r="Z295" s="95" t="str">
        <f>データ入力!AB354</f>
        <v/>
      </c>
      <c r="AA295" s="95" t="str">
        <f>データ入力!AC354</f>
        <v/>
      </c>
      <c r="AB295" s="94" t="str">
        <f>データ入力!AL354</f>
        <v/>
      </c>
      <c r="AC295" s="94" t="str">
        <f>データ入力!AM354</f>
        <v/>
      </c>
      <c r="AD295" s="94" t="str">
        <f>データ入力!AN354</f>
        <v/>
      </c>
      <c r="AE295" s="94" t="str">
        <f>データ入力!AO354</f>
        <v/>
      </c>
      <c r="AF295" s="241" t="str">
        <f>データ入力!AP354</f>
        <v/>
      </c>
      <c r="AG295" s="94" t="str">
        <f>データ入力!AQ354</f>
        <v/>
      </c>
      <c r="AH295" s="94" t="str">
        <f>データ入力!AR354</f>
        <v/>
      </c>
      <c r="AI295" s="94" t="str">
        <f>データ入力!AS354</f>
        <v/>
      </c>
      <c r="AJ295" s="94" t="str">
        <f>データ入力!AT354</f>
        <v/>
      </c>
      <c r="AK295" s="94" t="str">
        <f>データ入力!AU354</f>
        <v/>
      </c>
      <c r="AL295" s="94" t="str">
        <f>データ入力!AV354</f>
        <v/>
      </c>
    </row>
    <row r="296" spans="1:38" ht="26.25" customHeight="1">
      <c r="A296" s="90" t="str">
        <f>データ入力!AI355</f>
        <v/>
      </c>
      <c r="B296" s="180" t="str">
        <f>データ入力!AJ355</f>
        <v/>
      </c>
      <c r="C296" s="93" t="str">
        <f>データ入力!AK355</f>
        <v/>
      </c>
      <c r="D296" s="95">
        <f>データ入力!E355</f>
        <v>0</v>
      </c>
      <c r="E296" s="95" t="str">
        <f>データ入力!G355</f>
        <v/>
      </c>
      <c r="F296" s="95">
        <f>データ入力!H355</f>
        <v>0</v>
      </c>
      <c r="G296" s="95">
        <f>データ入力!I355</f>
        <v>0</v>
      </c>
      <c r="H296" s="95">
        <f>データ入力!J355</f>
        <v>0</v>
      </c>
      <c r="I296" s="95">
        <f>データ入力!K355</f>
        <v>0</v>
      </c>
      <c r="J296" s="95">
        <f>データ入力!L355</f>
        <v>0</v>
      </c>
      <c r="K296" s="95">
        <f>データ入力!M355</f>
        <v>0</v>
      </c>
      <c r="L296" s="95">
        <f>データ入力!N355</f>
        <v>0</v>
      </c>
      <c r="M296" s="95">
        <f>データ入力!O355</f>
        <v>0</v>
      </c>
      <c r="N296" s="95">
        <f>データ入力!P355</f>
        <v>0</v>
      </c>
      <c r="O296" s="95">
        <f>データ入力!Q355</f>
        <v>0</v>
      </c>
      <c r="P296" s="95">
        <f>データ入力!R355</f>
        <v>0</v>
      </c>
      <c r="Q296" s="95" t="str">
        <f>データ入力!S355</f>
        <v/>
      </c>
      <c r="R296" s="95">
        <f>データ入力!T355</f>
        <v>0</v>
      </c>
      <c r="S296" s="95">
        <f>データ入力!U355</f>
        <v>0</v>
      </c>
      <c r="T296" s="93" t="str">
        <f>データ入力!V355</f>
        <v/>
      </c>
      <c r="U296" s="93" t="str">
        <f>データ入力!W355</f>
        <v/>
      </c>
      <c r="V296" s="93" t="str">
        <f>データ入力!X355</f>
        <v/>
      </c>
      <c r="W296" s="93" t="str">
        <f>データ入力!Y355</f>
        <v/>
      </c>
      <c r="X296" s="93" t="str">
        <f>データ入力!Z355</f>
        <v/>
      </c>
      <c r="Y296" s="95" t="str">
        <f>データ入力!AA355</f>
        <v/>
      </c>
      <c r="Z296" s="95" t="str">
        <f>データ入力!AB355</f>
        <v/>
      </c>
      <c r="AA296" s="95" t="str">
        <f>データ入力!AC355</f>
        <v/>
      </c>
      <c r="AB296" s="94" t="str">
        <f>データ入力!AL355</f>
        <v/>
      </c>
      <c r="AC296" s="94" t="str">
        <f>データ入力!AM355</f>
        <v/>
      </c>
      <c r="AD296" s="94" t="str">
        <f>データ入力!AN355</f>
        <v/>
      </c>
      <c r="AE296" s="94" t="str">
        <f>データ入力!AO355</f>
        <v/>
      </c>
      <c r="AF296" s="241" t="str">
        <f>データ入力!AP355</f>
        <v/>
      </c>
      <c r="AG296" s="94" t="str">
        <f>データ入力!AQ355</f>
        <v/>
      </c>
      <c r="AH296" s="94" t="str">
        <f>データ入力!AR355</f>
        <v/>
      </c>
      <c r="AI296" s="94" t="str">
        <f>データ入力!AS355</f>
        <v/>
      </c>
      <c r="AJ296" s="94" t="str">
        <f>データ入力!AT355</f>
        <v/>
      </c>
      <c r="AK296" s="94" t="str">
        <f>データ入力!AU355</f>
        <v/>
      </c>
      <c r="AL296" s="94" t="str">
        <f>データ入力!AV355</f>
        <v/>
      </c>
    </row>
    <row r="297" spans="1:38" ht="26.25" customHeight="1">
      <c r="A297" s="90" t="str">
        <f>データ入力!AI356</f>
        <v/>
      </c>
      <c r="B297" s="180" t="str">
        <f>データ入力!AJ356</f>
        <v/>
      </c>
      <c r="C297" s="93" t="str">
        <f>データ入力!AK356</f>
        <v/>
      </c>
      <c r="D297" s="95">
        <f>データ入力!E356</f>
        <v>0</v>
      </c>
      <c r="E297" s="95" t="str">
        <f>データ入力!G356</f>
        <v/>
      </c>
      <c r="F297" s="95">
        <f>データ入力!H356</f>
        <v>0</v>
      </c>
      <c r="G297" s="95">
        <f>データ入力!I356</f>
        <v>0</v>
      </c>
      <c r="H297" s="95">
        <f>データ入力!J356</f>
        <v>0</v>
      </c>
      <c r="I297" s="95">
        <f>データ入力!K356</f>
        <v>0</v>
      </c>
      <c r="J297" s="95">
        <f>データ入力!L356</f>
        <v>0</v>
      </c>
      <c r="K297" s="95">
        <f>データ入力!M356</f>
        <v>0</v>
      </c>
      <c r="L297" s="95">
        <f>データ入力!N356</f>
        <v>0</v>
      </c>
      <c r="M297" s="95">
        <f>データ入力!O356</f>
        <v>0</v>
      </c>
      <c r="N297" s="95">
        <f>データ入力!P356</f>
        <v>0</v>
      </c>
      <c r="O297" s="95">
        <f>データ入力!Q356</f>
        <v>0</v>
      </c>
      <c r="P297" s="95">
        <f>データ入力!R356</f>
        <v>0</v>
      </c>
      <c r="Q297" s="95" t="str">
        <f>データ入力!S356</f>
        <v/>
      </c>
      <c r="R297" s="95">
        <f>データ入力!T356</f>
        <v>0</v>
      </c>
      <c r="S297" s="95">
        <f>データ入力!U356</f>
        <v>0</v>
      </c>
      <c r="T297" s="93" t="str">
        <f>データ入力!V356</f>
        <v/>
      </c>
      <c r="U297" s="93" t="str">
        <f>データ入力!W356</f>
        <v/>
      </c>
      <c r="V297" s="93" t="str">
        <f>データ入力!X356</f>
        <v/>
      </c>
      <c r="W297" s="93" t="str">
        <f>データ入力!Y356</f>
        <v/>
      </c>
      <c r="X297" s="93" t="str">
        <f>データ入力!Z356</f>
        <v/>
      </c>
      <c r="Y297" s="95" t="str">
        <f>データ入力!AA356</f>
        <v/>
      </c>
      <c r="Z297" s="95" t="str">
        <f>データ入力!AB356</f>
        <v/>
      </c>
      <c r="AA297" s="95" t="str">
        <f>データ入力!AC356</f>
        <v/>
      </c>
      <c r="AB297" s="94" t="str">
        <f>データ入力!AL356</f>
        <v/>
      </c>
      <c r="AC297" s="94" t="str">
        <f>データ入力!AM356</f>
        <v/>
      </c>
      <c r="AD297" s="94" t="str">
        <f>データ入力!AN356</f>
        <v/>
      </c>
      <c r="AE297" s="94" t="str">
        <f>データ入力!AO356</f>
        <v/>
      </c>
      <c r="AF297" s="241" t="str">
        <f>データ入力!AP356</f>
        <v/>
      </c>
      <c r="AG297" s="94" t="str">
        <f>データ入力!AQ356</f>
        <v/>
      </c>
      <c r="AH297" s="94" t="str">
        <f>データ入力!AR356</f>
        <v/>
      </c>
      <c r="AI297" s="94" t="str">
        <f>データ入力!AS356</f>
        <v/>
      </c>
      <c r="AJ297" s="94" t="str">
        <f>データ入力!AT356</f>
        <v/>
      </c>
      <c r="AK297" s="94" t="str">
        <f>データ入力!AU356</f>
        <v/>
      </c>
      <c r="AL297" s="94" t="str">
        <f>データ入力!AV356</f>
        <v/>
      </c>
    </row>
    <row r="298" spans="1:38" ht="26.25" customHeight="1">
      <c r="A298" s="90" t="str">
        <f>データ入力!AI357</f>
        <v/>
      </c>
      <c r="B298" s="180" t="str">
        <f>データ入力!AJ357</f>
        <v/>
      </c>
      <c r="C298" s="93" t="str">
        <f>データ入力!AK357</f>
        <v/>
      </c>
      <c r="D298" s="95">
        <f>データ入力!E357</f>
        <v>0</v>
      </c>
      <c r="E298" s="95" t="str">
        <f>データ入力!G357</f>
        <v/>
      </c>
      <c r="F298" s="95">
        <f>データ入力!H357</f>
        <v>0</v>
      </c>
      <c r="G298" s="95">
        <f>データ入力!I357</f>
        <v>0</v>
      </c>
      <c r="H298" s="95">
        <f>データ入力!J357</f>
        <v>0</v>
      </c>
      <c r="I298" s="95">
        <f>データ入力!K357</f>
        <v>0</v>
      </c>
      <c r="J298" s="95">
        <f>データ入力!L357</f>
        <v>0</v>
      </c>
      <c r="K298" s="95">
        <f>データ入力!M357</f>
        <v>0</v>
      </c>
      <c r="L298" s="95">
        <f>データ入力!N357</f>
        <v>0</v>
      </c>
      <c r="M298" s="95">
        <f>データ入力!O357</f>
        <v>0</v>
      </c>
      <c r="N298" s="95">
        <f>データ入力!P357</f>
        <v>0</v>
      </c>
      <c r="O298" s="95">
        <f>データ入力!Q357</f>
        <v>0</v>
      </c>
      <c r="P298" s="95">
        <f>データ入力!R357</f>
        <v>0</v>
      </c>
      <c r="Q298" s="95" t="str">
        <f>データ入力!S357</f>
        <v/>
      </c>
      <c r="R298" s="95">
        <f>データ入力!T357</f>
        <v>0</v>
      </c>
      <c r="S298" s="95">
        <f>データ入力!U357</f>
        <v>0</v>
      </c>
      <c r="T298" s="93" t="str">
        <f>データ入力!V357</f>
        <v/>
      </c>
      <c r="U298" s="93" t="str">
        <f>データ入力!W357</f>
        <v/>
      </c>
      <c r="V298" s="93" t="str">
        <f>データ入力!X357</f>
        <v/>
      </c>
      <c r="W298" s="93" t="str">
        <f>データ入力!Y357</f>
        <v/>
      </c>
      <c r="X298" s="93" t="str">
        <f>データ入力!Z357</f>
        <v/>
      </c>
      <c r="Y298" s="95" t="str">
        <f>データ入力!AA357</f>
        <v/>
      </c>
      <c r="Z298" s="95" t="str">
        <f>データ入力!AB357</f>
        <v/>
      </c>
      <c r="AA298" s="95" t="str">
        <f>データ入力!AC357</f>
        <v/>
      </c>
      <c r="AB298" s="94" t="str">
        <f>データ入力!AL357</f>
        <v/>
      </c>
      <c r="AC298" s="94" t="str">
        <f>データ入力!AM357</f>
        <v/>
      </c>
      <c r="AD298" s="94" t="str">
        <f>データ入力!AN357</f>
        <v/>
      </c>
      <c r="AE298" s="94" t="str">
        <f>データ入力!AO357</f>
        <v/>
      </c>
      <c r="AF298" s="241" t="str">
        <f>データ入力!AP357</f>
        <v/>
      </c>
      <c r="AG298" s="94" t="str">
        <f>データ入力!AQ357</f>
        <v/>
      </c>
      <c r="AH298" s="94" t="str">
        <f>データ入力!AR357</f>
        <v/>
      </c>
      <c r="AI298" s="94" t="str">
        <f>データ入力!AS357</f>
        <v/>
      </c>
      <c r="AJ298" s="94" t="str">
        <f>データ入力!AT357</f>
        <v/>
      </c>
      <c r="AK298" s="94" t="str">
        <f>データ入力!AU357</f>
        <v/>
      </c>
      <c r="AL298" s="94" t="str">
        <f>データ入力!AV357</f>
        <v/>
      </c>
    </row>
    <row r="299" spans="1:38" ht="26.25" customHeight="1">
      <c r="A299" s="90" t="str">
        <f>データ入力!AI358</f>
        <v/>
      </c>
      <c r="B299" s="180" t="str">
        <f>データ入力!AJ358</f>
        <v/>
      </c>
      <c r="C299" s="93" t="str">
        <f>データ入力!AK358</f>
        <v/>
      </c>
      <c r="D299" s="95">
        <f>データ入力!E358</f>
        <v>0</v>
      </c>
      <c r="E299" s="95" t="str">
        <f>データ入力!G358</f>
        <v/>
      </c>
      <c r="F299" s="95">
        <f>データ入力!H358</f>
        <v>0</v>
      </c>
      <c r="G299" s="95">
        <f>データ入力!I358</f>
        <v>0</v>
      </c>
      <c r="H299" s="95">
        <f>データ入力!J358</f>
        <v>0</v>
      </c>
      <c r="I299" s="95">
        <f>データ入力!K358</f>
        <v>0</v>
      </c>
      <c r="J299" s="95">
        <f>データ入力!L358</f>
        <v>0</v>
      </c>
      <c r="K299" s="95">
        <f>データ入力!M358</f>
        <v>0</v>
      </c>
      <c r="L299" s="95">
        <f>データ入力!N358</f>
        <v>0</v>
      </c>
      <c r="M299" s="95">
        <f>データ入力!O358</f>
        <v>0</v>
      </c>
      <c r="N299" s="95">
        <f>データ入力!P358</f>
        <v>0</v>
      </c>
      <c r="O299" s="95">
        <f>データ入力!Q358</f>
        <v>0</v>
      </c>
      <c r="P299" s="95">
        <f>データ入力!R358</f>
        <v>0</v>
      </c>
      <c r="Q299" s="95" t="str">
        <f>データ入力!S358</f>
        <v/>
      </c>
      <c r="R299" s="95">
        <f>データ入力!T358</f>
        <v>0</v>
      </c>
      <c r="S299" s="95">
        <f>データ入力!U358</f>
        <v>0</v>
      </c>
      <c r="T299" s="93" t="str">
        <f>データ入力!V358</f>
        <v/>
      </c>
      <c r="U299" s="93" t="str">
        <f>データ入力!W358</f>
        <v/>
      </c>
      <c r="V299" s="93" t="str">
        <f>データ入力!X358</f>
        <v/>
      </c>
      <c r="W299" s="93" t="str">
        <f>データ入力!Y358</f>
        <v/>
      </c>
      <c r="X299" s="93" t="str">
        <f>データ入力!Z358</f>
        <v/>
      </c>
      <c r="Y299" s="95" t="str">
        <f>データ入力!AA358</f>
        <v/>
      </c>
      <c r="Z299" s="95" t="str">
        <f>データ入力!AB358</f>
        <v/>
      </c>
      <c r="AA299" s="95" t="str">
        <f>データ入力!AC358</f>
        <v/>
      </c>
      <c r="AB299" s="94" t="str">
        <f>データ入力!AL358</f>
        <v/>
      </c>
      <c r="AC299" s="94" t="str">
        <f>データ入力!AM358</f>
        <v/>
      </c>
      <c r="AD299" s="94" t="str">
        <f>データ入力!AN358</f>
        <v/>
      </c>
      <c r="AE299" s="94" t="str">
        <f>データ入力!AO358</f>
        <v/>
      </c>
      <c r="AF299" s="241" t="str">
        <f>データ入力!AP358</f>
        <v/>
      </c>
      <c r="AG299" s="94" t="str">
        <f>データ入力!AQ358</f>
        <v/>
      </c>
      <c r="AH299" s="94" t="str">
        <f>データ入力!AR358</f>
        <v/>
      </c>
      <c r="AI299" s="94" t="str">
        <f>データ入力!AS358</f>
        <v/>
      </c>
      <c r="AJ299" s="94" t="str">
        <f>データ入力!AT358</f>
        <v/>
      </c>
      <c r="AK299" s="94" t="str">
        <f>データ入力!AU358</f>
        <v/>
      </c>
      <c r="AL299" s="94" t="str">
        <f>データ入力!AV358</f>
        <v/>
      </c>
    </row>
    <row r="300" spans="1:38" ht="26.25" customHeight="1">
      <c r="A300" s="90" t="str">
        <f>データ入力!AI359</f>
        <v/>
      </c>
      <c r="B300" s="180" t="str">
        <f>データ入力!AJ359</f>
        <v/>
      </c>
      <c r="C300" s="93" t="str">
        <f>データ入力!AK359</f>
        <v/>
      </c>
      <c r="D300" s="95">
        <f>データ入力!E359</f>
        <v>0</v>
      </c>
      <c r="E300" s="95" t="str">
        <f>データ入力!G359</f>
        <v/>
      </c>
      <c r="F300" s="95">
        <f>データ入力!H359</f>
        <v>0</v>
      </c>
      <c r="G300" s="95">
        <f>データ入力!I359</f>
        <v>0</v>
      </c>
      <c r="H300" s="95">
        <f>データ入力!J359</f>
        <v>0</v>
      </c>
      <c r="I300" s="95">
        <f>データ入力!K359</f>
        <v>0</v>
      </c>
      <c r="J300" s="95">
        <f>データ入力!L359</f>
        <v>0</v>
      </c>
      <c r="K300" s="95">
        <f>データ入力!M359</f>
        <v>0</v>
      </c>
      <c r="L300" s="95">
        <f>データ入力!N359</f>
        <v>0</v>
      </c>
      <c r="M300" s="95">
        <f>データ入力!O359</f>
        <v>0</v>
      </c>
      <c r="N300" s="95">
        <f>データ入力!P359</f>
        <v>0</v>
      </c>
      <c r="O300" s="95">
        <f>データ入力!Q359</f>
        <v>0</v>
      </c>
      <c r="P300" s="95">
        <f>データ入力!R359</f>
        <v>0</v>
      </c>
      <c r="Q300" s="95" t="str">
        <f>データ入力!S359</f>
        <v/>
      </c>
      <c r="R300" s="95">
        <f>データ入力!T359</f>
        <v>0</v>
      </c>
      <c r="S300" s="95">
        <f>データ入力!U359</f>
        <v>0</v>
      </c>
      <c r="T300" s="93" t="str">
        <f>データ入力!V359</f>
        <v/>
      </c>
      <c r="U300" s="93" t="str">
        <f>データ入力!W359</f>
        <v/>
      </c>
      <c r="V300" s="93" t="str">
        <f>データ入力!X359</f>
        <v/>
      </c>
      <c r="W300" s="93" t="str">
        <f>データ入力!Y359</f>
        <v/>
      </c>
      <c r="X300" s="93" t="str">
        <f>データ入力!Z359</f>
        <v/>
      </c>
      <c r="Y300" s="95" t="str">
        <f>データ入力!AA359</f>
        <v/>
      </c>
      <c r="Z300" s="95" t="str">
        <f>データ入力!AB359</f>
        <v/>
      </c>
      <c r="AA300" s="95" t="str">
        <f>データ入力!AC359</f>
        <v/>
      </c>
      <c r="AB300" s="94" t="str">
        <f>データ入力!AL359</f>
        <v/>
      </c>
      <c r="AC300" s="94" t="str">
        <f>データ入力!AM359</f>
        <v/>
      </c>
      <c r="AD300" s="94" t="str">
        <f>データ入力!AN359</f>
        <v/>
      </c>
      <c r="AE300" s="94" t="str">
        <f>データ入力!AO359</f>
        <v/>
      </c>
      <c r="AF300" s="241" t="str">
        <f>データ入力!AP359</f>
        <v/>
      </c>
      <c r="AG300" s="94" t="str">
        <f>データ入力!AQ359</f>
        <v/>
      </c>
      <c r="AH300" s="94" t="str">
        <f>データ入力!AR359</f>
        <v/>
      </c>
      <c r="AI300" s="94" t="str">
        <f>データ入力!AS359</f>
        <v/>
      </c>
      <c r="AJ300" s="94" t="str">
        <f>データ入力!AT359</f>
        <v/>
      </c>
      <c r="AK300" s="94" t="str">
        <f>データ入力!AU359</f>
        <v/>
      </c>
      <c r="AL300" s="94" t="str">
        <f>データ入力!AV359</f>
        <v/>
      </c>
    </row>
    <row r="301" spans="1:38" ht="26.25" customHeight="1">
      <c r="A301" s="90" t="str">
        <f>データ入力!AI360</f>
        <v/>
      </c>
      <c r="B301" s="180" t="str">
        <f>データ入力!AJ360</f>
        <v/>
      </c>
      <c r="C301" s="93" t="str">
        <f>データ入力!AK360</f>
        <v/>
      </c>
      <c r="D301" s="95">
        <f>データ入力!E360</f>
        <v>0</v>
      </c>
      <c r="E301" s="95" t="str">
        <f>データ入力!G360</f>
        <v/>
      </c>
      <c r="F301" s="95">
        <f>データ入力!H360</f>
        <v>0</v>
      </c>
      <c r="G301" s="95">
        <f>データ入力!I360</f>
        <v>0</v>
      </c>
      <c r="H301" s="95">
        <f>データ入力!J360</f>
        <v>0</v>
      </c>
      <c r="I301" s="95">
        <f>データ入力!K360</f>
        <v>0</v>
      </c>
      <c r="J301" s="95">
        <f>データ入力!L360</f>
        <v>0</v>
      </c>
      <c r="K301" s="95">
        <f>データ入力!M360</f>
        <v>0</v>
      </c>
      <c r="L301" s="95">
        <f>データ入力!N360</f>
        <v>0</v>
      </c>
      <c r="M301" s="95">
        <f>データ入力!O360</f>
        <v>0</v>
      </c>
      <c r="N301" s="95">
        <f>データ入力!P360</f>
        <v>0</v>
      </c>
      <c r="O301" s="95">
        <f>データ入力!Q360</f>
        <v>0</v>
      </c>
      <c r="P301" s="95">
        <f>データ入力!R360</f>
        <v>0</v>
      </c>
      <c r="Q301" s="95" t="str">
        <f>データ入力!S360</f>
        <v/>
      </c>
      <c r="R301" s="95">
        <f>データ入力!T360</f>
        <v>0</v>
      </c>
      <c r="S301" s="95">
        <f>データ入力!U360</f>
        <v>0</v>
      </c>
      <c r="T301" s="93" t="str">
        <f>データ入力!V360</f>
        <v/>
      </c>
      <c r="U301" s="93" t="str">
        <f>データ入力!W360</f>
        <v/>
      </c>
      <c r="V301" s="93" t="str">
        <f>データ入力!X360</f>
        <v/>
      </c>
      <c r="W301" s="93" t="str">
        <f>データ入力!Y360</f>
        <v/>
      </c>
      <c r="X301" s="93" t="str">
        <f>データ入力!Z360</f>
        <v/>
      </c>
      <c r="Y301" s="95" t="str">
        <f>データ入力!AA360</f>
        <v/>
      </c>
      <c r="Z301" s="95" t="str">
        <f>データ入力!AB360</f>
        <v/>
      </c>
      <c r="AA301" s="95" t="str">
        <f>データ入力!AC360</f>
        <v/>
      </c>
      <c r="AB301" s="94" t="str">
        <f>データ入力!AL360</f>
        <v/>
      </c>
      <c r="AC301" s="94" t="str">
        <f>データ入力!AM360</f>
        <v/>
      </c>
      <c r="AD301" s="94" t="str">
        <f>データ入力!AN360</f>
        <v/>
      </c>
      <c r="AE301" s="94" t="str">
        <f>データ入力!AO360</f>
        <v/>
      </c>
      <c r="AF301" s="241" t="str">
        <f>データ入力!AP360</f>
        <v/>
      </c>
      <c r="AG301" s="94" t="str">
        <f>データ入力!AQ360</f>
        <v/>
      </c>
      <c r="AH301" s="94" t="str">
        <f>データ入力!AR360</f>
        <v/>
      </c>
      <c r="AI301" s="94" t="str">
        <f>データ入力!AS360</f>
        <v/>
      </c>
      <c r="AJ301" s="94" t="str">
        <f>データ入力!AT360</f>
        <v/>
      </c>
      <c r="AK301" s="94" t="str">
        <f>データ入力!AU360</f>
        <v/>
      </c>
      <c r="AL301" s="94" t="str">
        <f>データ入力!AV360</f>
        <v/>
      </c>
    </row>
    <row r="302" spans="1:38" ht="26.25" customHeight="1">
      <c r="A302" s="90" t="str">
        <f>データ入力!AI361</f>
        <v/>
      </c>
      <c r="B302" s="180" t="str">
        <f>データ入力!AJ361</f>
        <v/>
      </c>
      <c r="C302" s="93" t="str">
        <f>データ入力!AK361</f>
        <v/>
      </c>
      <c r="D302" s="95">
        <f>データ入力!E361</f>
        <v>0</v>
      </c>
      <c r="E302" s="95" t="str">
        <f>データ入力!G361</f>
        <v/>
      </c>
      <c r="F302" s="95">
        <f>データ入力!H361</f>
        <v>0</v>
      </c>
      <c r="G302" s="95">
        <f>データ入力!I361</f>
        <v>0</v>
      </c>
      <c r="H302" s="95">
        <f>データ入力!J361</f>
        <v>0</v>
      </c>
      <c r="I302" s="95">
        <f>データ入力!K361</f>
        <v>0</v>
      </c>
      <c r="J302" s="95">
        <f>データ入力!L361</f>
        <v>0</v>
      </c>
      <c r="K302" s="95">
        <f>データ入力!M361</f>
        <v>0</v>
      </c>
      <c r="L302" s="95">
        <f>データ入力!N361</f>
        <v>0</v>
      </c>
      <c r="M302" s="95">
        <f>データ入力!O361</f>
        <v>0</v>
      </c>
      <c r="N302" s="95">
        <f>データ入力!P361</f>
        <v>0</v>
      </c>
      <c r="O302" s="95">
        <f>データ入力!Q361</f>
        <v>0</v>
      </c>
      <c r="P302" s="95">
        <f>データ入力!R361</f>
        <v>0</v>
      </c>
      <c r="Q302" s="95" t="str">
        <f>データ入力!S361</f>
        <v/>
      </c>
      <c r="R302" s="95">
        <f>データ入力!T361</f>
        <v>0</v>
      </c>
      <c r="S302" s="95">
        <f>データ入力!U361</f>
        <v>0</v>
      </c>
      <c r="T302" s="93" t="str">
        <f>データ入力!V361</f>
        <v/>
      </c>
      <c r="U302" s="93" t="str">
        <f>データ入力!W361</f>
        <v/>
      </c>
      <c r="V302" s="93" t="str">
        <f>データ入力!X361</f>
        <v/>
      </c>
      <c r="W302" s="93" t="str">
        <f>データ入力!Y361</f>
        <v/>
      </c>
      <c r="X302" s="93" t="str">
        <f>データ入力!Z361</f>
        <v/>
      </c>
      <c r="Y302" s="95" t="str">
        <f>データ入力!AA361</f>
        <v/>
      </c>
      <c r="Z302" s="95" t="str">
        <f>データ入力!AB361</f>
        <v/>
      </c>
      <c r="AA302" s="95" t="str">
        <f>データ入力!AC361</f>
        <v/>
      </c>
      <c r="AB302" s="94" t="str">
        <f>データ入力!AL361</f>
        <v/>
      </c>
      <c r="AC302" s="94" t="str">
        <f>データ入力!AM361</f>
        <v/>
      </c>
      <c r="AD302" s="94" t="str">
        <f>データ入力!AN361</f>
        <v/>
      </c>
      <c r="AE302" s="94" t="str">
        <f>データ入力!AO361</f>
        <v/>
      </c>
      <c r="AF302" s="241" t="str">
        <f>データ入力!AP361</f>
        <v/>
      </c>
      <c r="AG302" s="94" t="str">
        <f>データ入力!AQ361</f>
        <v/>
      </c>
      <c r="AH302" s="94" t="str">
        <f>データ入力!AR361</f>
        <v/>
      </c>
      <c r="AI302" s="94" t="str">
        <f>データ入力!AS361</f>
        <v/>
      </c>
      <c r="AJ302" s="94" t="str">
        <f>データ入力!AT361</f>
        <v/>
      </c>
      <c r="AK302" s="94" t="str">
        <f>データ入力!AU361</f>
        <v/>
      </c>
      <c r="AL302" s="94" t="str">
        <f>データ入力!AV361</f>
        <v/>
      </c>
    </row>
    <row r="303" spans="1:38" ht="26.25" customHeight="1">
      <c r="A303" s="90" t="str">
        <f>データ入力!AI362</f>
        <v/>
      </c>
      <c r="B303" s="180" t="str">
        <f>データ入力!AJ362</f>
        <v/>
      </c>
      <c r="C303" s="93" t="str">
        <f>データ入力!AK362</f>
        <v/>
      </c>
      <c r="D303" s="95">
        <f>データ入力!E362</f>
        <v>0</v>
      </c>
      <c r="E303" s="95" t="str">
        <f>データ入力!G362</f>
        <v/>
      </c>
      <c r="F303" s="95">
        <f>データ入力!H362</f>
        <v>0</v>
      </c>
      <c r="G303" s="95">
        <f>データ入力!I362</f>
        <v>0</v>
      </c>
      <c r="H303" s="95">
        <f>データ入力!J362</f>
        <v>0</v>
      </c>
      <c r="I303" s="95">
        <f>データ入力!K362</f>
        <v>0</v>
      </c>
      <c r="J303" s="95">
        <f>データ入力!L362</f>
        <v>0</v>
      </c>
      <c r="K303" s="95">
        <f>データ入力!M362</f>
        <v>0</v>
      </c>
      <c r="L303" s="95">
        <f>データ入力!N362</f>
        <v>0</v>
      </c>
      <c r="M303" s="95">
        <f>データ入力!O362</f>
        <v>0</v>
      </c>
      <c r="N303" s="95">
        <f>データ入力!P362</f>
        <v>0</v>
      </c>
      <c r="O303" s="95">
        <f>データ入力!Q362</f>
        <v>0</v>
      </c>
      <c r="P303" s="95">
        <f>データ入力!R362</f>
        <v>0</v>
      </c>
      <c r="Q303" s="95" t="str">
        <f>データ入力!S362</f>
        <v/>
      </c>
      <c r="R303" s="95">
        <f>データ入力!T362</f>
        <v>0</v>
      </c>
      <c r="S303" s="95">
        <f>データ入力!U362</f>
        <v>0</v>
      </c>
      <c r="T303" s="93" t="str">
        <f>データ入力!V362</f>
        <v/>
      </c>
      <c r="U303" s="93" t="str">
        <f>データ入力!W362</f>
        <v/>
      </c>
      <c r="V303" s="93" t="str">
        <f>データ入力!X362</f>
        <v/>
      </c>
      <c r="W303" s="93" t="str">
        <f>データ入力!Y362</f>
        <v/>
      </c>
      <c r="X303" s="93" t="str">
        <f>データ入力!Z362</f>
        <v/>
      </c>
      <c r="Y303" s="95" t="str">
        <f>データ入力!AA362</f>
        <v/>
      </c>
      <c r="Z303" s="95" t="str">
        <f>データ入力!AB362</f>
        <v/>
      </c>
      <c r="AA303" s="95" t="str">
        <f>データ入力!AC362</f>
        <v/>
      </c>
      <c r="AB303" s="94" t="str">
        <f>データ入力!AL362</f>
        <v/>
      </c>
      <c r="AC303" s="94" t="str">
        <f>データ入力!AM362</f>
        <v/>
      </c>
      <c r="AD303" s="94" t="str">
        <f>データ入力!AN362</f>
        <v/>
      </c>
      <c r="AE303" s="94" t="str">
        <f>データ入力!AO362</f>
        <v/>
      </c>
      <c r="AF303" s="241" t="str">
        <f>データ入力!AP362</f>
        <v/>
      </c>
      <c r="AG303" s="94" t="str">
        <f>データ入力!AQ362</f>
        <v/>
      </c>
      <c r="AH303" s="94" t="str">
        <f>データ入力!AR362</f>
        <v/>
      </c>
      <c r="AI303" s="94" t="str">
        <f>データ入力!AS362</f>
        <v/>
      </c>
      <c r="AJ303" s="94" t="str">
        <f>データ入力!AT362</f>
        <v/>
      </c>
      <c r="AK303" s="94" t="str">
        <f>データ入力!AU362</f>
        <v/>
      </c>
      <c r="AL303" s="94" t="str">
        <f>データ入力!AV362</f>
        <v/>
      </c>
    </row>
    <row r="304" spans="1:38" ht="26.25" customHeight="1">
      <c r="A304" s="90" t="str">
        <f>データ入力!AI363</f>
        <v/>
      </c>
      <c r="B304" s="180" t="str">
        <f>データ入力!AJ363</f>
        <v/>
      </c>
      <c r="C304" s="93" t="str">
        <f>データ入力!AK363</f>
        <v/>
      </c>
      <c r="D304" s="95">
        <f>データ入力!E363</f>
        <v>0</v>
      </c>
      <c r="E304" s="95" t="str">
        <f>データ入力!G363</f>
        <v/>
      </c>
      <c r="F304" s="95">
        <f>データ入力!H363</f>
        <v>0</v>
      </c>
      <c r="G304" s="95">
        <f>データ入力!I363</f>
        <v>0</v>
      </c>
      <c r="H304" s="95">
        <f>データ入力!J363</f>
        <v>0</v>
      </c>
      <c r="I304" s="95">
        <f>データ入力!K363</f>
        <v>0</v>
      </c>
      <c r="J304" s="95">
        <f>データ入力!L363</f>
        <v>0</v>
      </c>
      <c r="K304" s="95">
        <f>データ入力!M363</f>
        <v>0</v>
      </c>
      <c r="L304" s="95">
        <f>データ入力!N363</f>
        <v>0</v>
      </c>
      <c r="M304" s="95">
        <f>データ入力!O363</f>
        <v>0</v>
      </c>
      <c r="N304" s="95">
        <f>データ入力!P363</f>
        <v>0</v>
      </c>
      <c r="O304" s="95">
        <f>データ入力!Q363</f>
        <v>0</v>
      </c>
      <c r="P304" s="95">
        <f>データ入力!R363</f>
        <v>0</v>
      </c>
      <c r="Q304" s="95" t="str">
        <f>データ入力!S363</f>
        <v/>
      </c>
      <c r="R304" s="95">
        <f>データ入力!T363</f>
        <v>0</v>
      </c>
      <c r="S304" s="95">
        <f>データ入力!U363</f>
        <v>0</v>
      </c>
      <c r="T304" s="93" t="str">
        <f>データ入力!V363</f>
        <v/>
      </c>
      <c r="U304" s="93" t="str">
        <f>データ入力!W363</f>
        <v/>
      </c>
      <c r="V304" s="93" t="str">
        <f>データ入力!X363</f>
        <v/>
      </c>
      <c r="W304" s="93" t="str">
        <f>データ入力!Y363</f>
        <v/>
      </c>
      <c r="X304" s="93" t="str">
        <f>データ入力!Z363</f>
        <v/>
      </c>
      <c r="Y304" s="95" t="str">
        <f>データ入力!AA363</f>
        <v/>
      </c>
      <c r="Z304" s="95" t="str">
        <f>データ入力!AB363</f>
        <v/>
      </c>
      <c r="AA304" s="95" t="str">
        <f>データ入力!AC363</f>
        <v/>
      </c>
      <c r="AB304" s="94" t="str">
        <f>データ入力!AL363</f>
        <v/>
      </c>
      <c r="AC304" s="94" t="str">
        <f>データ入力!AM363</f>
        <v/>
      </c>
      <c r="AD304" s="94" t="str">
        <f>データ入力!AN363</f>
        <v/>
      </c>
      <c r="AE304" s="94" t="str">
        <f>データ入力!AO363</f>
        <v/>
      </c>
      <c r="AF304" s="241" t="str">
        <f>データ入力!AP363</f>
        <v/>
      </c>
      <c r="AG304" s="94" t="str">
        <f>データ入力!AQ363</f>
        <v/>
      </c>
      <c r="AH304" s="94" t="str">
        <f>データ入力!AR363</f>
        <v/>
      </c>
      <c r="AI304" s="94" t="str">
        <f>データ入力!AS363</f>
        <v/>
      </c>
      <c r="AJ304" s="94" t="str">
        <f>データ入力!AT363</f>
        <v/>
      </c>
      <c r="AK304" s="94" t="str">
        <f>データ入力!AU363</f>
        <v/>
      </c>
      <c r="AL304" s="94" t="str">
        <f>データ入力!AV363</f>
        <v/>
      </c>
    </row>
  </sheetData>
  <mergeCells count="35">
    <mergeCell ref="A1:B1"/>
    <mergeCell ref="P3:P4"/>
    <mergeCell ref="R3:R4"/>
    <mergeCell ref="S3:S4"/>
    <mergeCell ref="T3:T4"/>
    <mergeCell ref="B2:R2"/>
    <mergeCell ref="T2:X2"/>
    <mergeCell ref="B3:B4"/>
    <mergeCell ref="C3:C4"/>
    <mergeCell ref="D3:D4"/>
    <mergeCell ref="E3:E4"/>
    <mergeCell ref="F3:K3"/>
    <mergeCell ref="V3:V4"/>
    <mergeCell ref="A2:A4"/>
    <mergeCell ref="C1:AL1"/>
    <mergeCell ref="AC2:AC4"/>
    <mergeCell ref="AL2:AL4"/>
    <mergeCell ref="AF2:AF4"/>
    <mergeCell ref="AK2:AK4"/>
    <mergeCell ref="U3:U4"/>
    <mergeCell ref="X3:X4"/>
    <mergeCell ref="AG2:AG4"/>
    <mergeCell ref="AH2:AH4"/>
    <mergeCell ref="AJ2:AJ4"/>
    <mergeCell ref="AI2:AI4"/>
    <mergeCell ref="AB2:AB4"/>
    <mergeCell ref="AD2:AD4"/>
    <mergeCell ref="AE2:AE4"/>
    <mergeCell ref="L3:O3"/>
    <mergeCell ref="W3:W4"/>
    <mergeCell ref="Y2:AA2"/>
    <mergeCell ref="Z3:Z4"/>
    <mergeCell ref="AA3:AA4"/>
    <mergeCell ref="Y3:Y4"/>
    <mergeCell ref="Q3:Q4"/>
  </mergeCells>
  <phoneticPr fontId="3"/>
  <printOptions gridLines="1"/>
  <pageMargins left="0.23622047244094491" right="0.23622047244094491" top="0.74803149606299213" bottom="0.74803149606299213" header="0.31496062992125984" footer="0.31496062992125984"/>
  <pageSetup paperSize="9" scale="49" fitToHeight="0" orientation="landscape" r:id="rId1"/>
  <headerFooter>
    <oddFooter>&amp;P ページ</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B0AB7-8996-40F5-90FC-ABAAE09BEE06}">
  <sheetPr>
    <pageSetUpPr fitToPage="1"/>
  </sheetPr>
  <dimension ref="A1:U56"/>
  <sheetViews>
    <sheetView view="pageBreakPreview" zoomScaleNormal="100" zoomScaleSheetLayoutView="100" workbookViewId="0">
      <selection sqref="A1:B1"/>
    </sheetView>
  </sheetViews>
  <sheetFormatPr defaultColWidth="4.25" defaultRowHeight="26.25" customHeight="1"/>
  <sheetData>
    <row r="1" spans="1:21" ht="26.25" customHeight="1">
      <c r="A1" s="467" t="s">
        <v>189</v>
      </c>
      <c r="B1" s="467"/>
      <c r="C1" s="467"/>
      <c r="D1" s="467"/>
      <c r="E1" s="467"/>
      <c r="F1" s="467"/>
      <c r="G1" s="467"/>
      <c r="H1" s="467"/>
      <c r="I1" s="467"/>
      <c r="J1" s="467"/>
      <c r="K1" s="467"/>
      <c r="L1" s="467"/>
      <c r="M1" s="467"/>
      <c r="N1" s="467"/>
      <c r="O1" s="467"/>
      <c r="P1" s="467"/>
      <c r="Q1" s="467"/>
      <c r="R1" s="467"/>
      <c r="S1" s="467"/>
      <c r="T1" s="467"/>
      <c r="U1" s="467"/>
    </row>
    <row r="2" spans="1:21" ht="26.25" customHeight="1">
      <c r="A2" s="467"/>
      <c r="B2" s="467"/>
      <c r="C2" s="467"/>
      <c r="D2" s="467"/>
      <c r="E2" s="467"/>
      <c r="F2" s="467"/>
      <c r="G2" s="467"/>
      <c r="H2" s="467"/>
      <c r="I2" s="467"/>
      <c r="J2" s="467"/>
      <c r="K2" s="467"/>
      <c r="L2" s="467"/>
      <c r="M2" s="467"/>
      <c r="N2" s="467"/>
      <c r="O2" s="467"/>
      <c r="P2" s="467"/>
      <c r="Q2" s="467"/>
      <c r="R2" s="467"/>
      <c r="S2" s="467"/>
      <c r="T2" s="467"/>
      <c r="U2" s="467"/>
    </row>
    <row r="6" spans="1:21" ht="26.25" customHeight="1">
      <c r="C6" s="395" t="s">
        <v>263</v>
      </c>
      <c r="D6" s="395"/>
      <c r="E6" s="395"/>
      <c r="F6" s="395"/>
      <c r="G6" s="395"/>
      <c r="H6" s="395"/>
      <c r="I6" s="395"/>
      <c r="J6" s="395"/>
      <c r="K6" s="395"/>
      <c r="L6" s="395"/>
      <c r="M6" s="395"/>
      <c r="N6" s="395"/>
      <c r="O6" s="395"/>
      <c r="P6" s="395"/>
      <c r="Q6" s="395"/>
      <c r="R6" s="395"/>
      <c r="S6" s="395"/>
    </row>
    <row r="7" spans="1:21" ht="26.25" customHeight="1">
      <c r="C7" s="395"/>
      <c r="D7" s="395"/>
      <c r="E7" s="395"/>
      <c r="F7" s="395"/>
      <c r="G7" s="395"/>
      <c r="H7" s="395"/>
      <c r="I7" s="395"/>
      <c r="J7" s="395"/>
      <c r="K7" s="395"/>
      <c r="L7" s="395"/>
      <c r="M7" s="395"/>
      <c r="N7" s="395"/>
      <c r="O7" s="395"/>
      <c r="P7" s="395"/>
      <c r="Q7" s="395"/>
      <c r="R7" s="395"/>
      <c r="S7" s="395"/>
    </row>
    <row r="8" spans="1:21" ht="26.25" customHeight="1">
      <c r="C8" s="395"/>
      <c r="D8" s="395"/>
      <c r="E8" s="395"/>
      <c r="F8" s="395"/>
      <c r="G8" s="395"/>
      <c r="H8" s="395"/>
      <c r="I8" s="395"/>
      <c r="J8" s="395"/>
      <c r="K8" s="395"/>
      <c r="L8" s="395"/>
      <c r="M8" s="395"/>
      <c r="N8" s="395"/>
      <c r="O8" s="395"/>
      <c r="P8" s="395"/>
      <c r="Q8" s="395"/>
      <c r="R8" s="395"/>
      <c r="S8" s="395"/>
    </row>
    <row r="9" spans="1:21" ht="26.25" customHeight="1">
      <c r="C9" s="395"/>
      <c r="D9" s="395"/>
      <c r="E9" s="395"/>
      <c r="F9" s="395"/>
      <c r="G9" s="395"/>
      <c r="H9" s="395"/>
      <c r="I9" s="395"/>
      <c r="J9" s="395"/>
      <c r="K9" s="395"/>
      <c r="L9" s="395"/>
      <c r="M9" s="395"/>
      <c r="N9" s="395"/>
      <c r="O9" s="395"/>
      <c r="P9" s="395"/>
      <c r="Q9" s="395"/>
      <c r="R9" s="395"/>
      <c r="S9" s="395"/>
    </row>
    <row r="10" spans="1:21" ht="26.25" customHeight="1">
      <c r="C10" s="395"/>
      <c r="D10" s="395"/>
      <c r="E10" s="395"/>
      <c r="F10" s="395"/>
      <c r="G10" s="395"/>
      <c r="H10" s="395"/>
      <c r="I10" s="395"/>
      <c r="J10" s="395"/>
      <c r="K10" s="395"/>
      <c r="L10" s="395"/>
      <c r="M10" s="395"/>
      <c r="N10" s="395"/>
      <c r="O10" s="395"/>
      <c r="P10" s="395"/>
      <c r="Q10" s="395"/>
      <c r="R10" s="395"/>
      <c r="S10" s="395"/>
    </row>
    <row r="11" spans="1:21" ht="26.25" customHeight="1">
      <c r="C11" s="395"/>
      <c r="D11" s="395"/>
      <c r="E11" s="395"/>
      <c r="F11" s="395"/>
      <c r="G11" s="395"/>
      <c r="H11" s="395"/>
      <c r="I11" s="395"/>
      <c r="J11" s="395"/>
      <c r="K11" s="395"/>
      <c r="L11" s="395"/>
      <c r="M11" s="395"/>
      <c r="N11" s="395"/>
      <c r="O11" s="395"/>
      <c r="P11" s="395"/>
      <c r="Q11" s="395"/>
      <c r="R11" s="395"/>
      <c r="S11" s="395"/>
    </row>
    <row r="12" spans="1:21" ht="26.25" customHeight="1">
      <c r="B12" s="19"/>
      <c r="C12" s="55"/>
      <c r="D12" s="466" t="s">
        <v>265</v>
      </c>
      <c r="E12" s="466"/>
      <c r="F12" s="466"/>
      <c r="G12" s="466"/>
      <c r="H12" s="466"/>
      <c r="I12" s="466"/>
      <c r="J12" s="466"/>
      <c r="K12" s="466"/>
      <c r="L12" s="466"/>
      <c r="M12" s="466"/>
      <c r="N12" s="466"/>
      <c r="O12" s="55"/>
      <c r="P12" s="55"/>
      <c r="Q12" s="19"/>
      <c r="R12" s="19"/>
    </row>
    <row r="13" spans="1:21" ht="26.25" customHeight="1">
      <c r="B13" s="19"/>
      <c r="R13" s="19"/>
    </row>
    <row r="25" spans="1:21" ht="26.25" customHeight="1">
      <c r="C25" s="406" t="s">
        <v>264</v>
      </c>
      <c r="D25" s="406"/>
      <c r="E25" s="406"/>
      <c r="F25" s="406"/>
      <c r="G25" s="406"/>
      <c r="H25" s="406"/>
      <c r="I25" s="406"/>
      <c r="J25" s="406"/>
      <c r="K25" s="406"/>
      <c r="L25" s="406"/>
      <c r="M25" s="406"/>
      <c r="N25" s="406"/>
      <c r="O25" s="406"/>
      <c r="P25" s="406"/>
      <c r="Q25" s="406"/>
    </row>
    <row r="26" spans="1:21" ht="26.25" customHeight="1">
      <c r="C26" s="406"/>
      <c r="D26" s="406"/>
      <c r="E26" s="406"/>
      <c r="F26" s="406"/>
      <c r="G26" s="406"/>
      <c r="H26" s="406"/>
      <c r="I26" s="406"/>
      <c r="J26" s="406"/>
      <c r="K26" s="406"/>
      <c r="L26" s="406"/>
      <c r="M26" s="406"/>
      <c r="N26" s="406"/>
      <c r="O26" s="406"/>
      <c r="P26" s="406"/>
      <c r="Q26" s="406"/>
    </row>
    <row r="27" spans="1:21" ht="26.25" customHeight="1">
      <c r="C27" s="406"/>
      <c r="D27" s="406"/>
      <c r="E27" s="406"/>
      <c r="F27" s="406"/>
      <c r="G27" s="406"/>
      <c r="H27" s="406"/>
      <c r="I27" s="406"/>
      <c r="J27" s="406"/>
      <c r="K27" s="406"/>
      <c r="L27" s="406"/>
      <c r="M27" s="406"/>
      <c r="N27" s="406"/>
      <c r="O27" s="406"/>
      <c r="P27" s="406"/>
      <c r="Q27" s="406"/>
    </row>
    <row r="28" spans="1:21" ht="26.25" customHeight="1">
      <c r="C28" s="56"/>
      <c r="D28" s="56"/>
      <c r="E28" s="56"/>
      <c r="F28" s="56"/>
      <c r="G28" s="56"/>
      <c r="H28" s="56"/>
      <c r="I28" s="56"/>
      <c r="J28" s="56"/>
      <c r="K28" s="56"/>
      <c r="L28" s="56"/>
      <c r="M28" s="56"/>
      <c r="N28" s="56"/>
      <c r="O28" s="56"/>
      <c r="P28" s="56"/>
      <c r="Q28" s="56"/>
    </row>
    <row r="29" spans="1:21" ht="26.25" customHeight="1">
      <c r="A29" s="467" t="s">
        <v>190</v>
      </c>
      <c r="B29" s="467"/>
      <c r="C29" s="467"/>
      <c r="D29" s="467"/>
      <c r="E29" s="467"/>
      <c r="F29" s="467"/>
      <c r="G29" s="467"/>
      <c r="H29" s="467"/>
      <c r="I29" s="467"/>
      <c r="J29" s="467"/>
      <c r="K29" s="467"/>
      <c r="L29" s="467"/>
      <c r="M29" s="467"/>
      <c r="N29" s="467"/>
      <c r="O29" s="467"/>
      <c r="P29" s="467"/>
      <c r="Q29" s="467"/>
      <c r="R29" s="467"/>
      <c r="S29" s="467"/>
      <c r="T29" s="467"/>
      <c r="U29" s="467"/>
    </row>
    <row r="30" spans="1:21" ht="26.25" customHeight="1">
      <c r="A30" s="467"/>
      <c r="B30" s="467"/>
      <c r="C30" s="467"/>
      <c r="D30" s="467"/>
      <c r="E30" s="467"/>
      <c r="F30" s="467"/>
      <c r="G30" s="467"/>
      <c r="H30" s="467"/>
      <c r="I30" s="467"/>
      <c r="J30" s="467"/>
      <c r="K30" s="467"/>
      <c r="L30" s="467"/>
      <c r="M30" s="467"/>
      <c r="N30" s="467"/>
      <c r="O30" s="467"/>
      <c r="P30" s="467"/>
      <c r="Q30" s="467"/>
      <c r="R30" s="467"/>
      <c r="S30" s="467"/>
      <c r="T30" s="467"/>
      <c r="U30" s="467"/>
    </row>
    <row r="36" spans="3:19" ht="26.25" customHeight="1">
      <c r="C36" s="395" t="s">
        <v>263</v>
      </c>
      <c r="D36" s="395"/>
      <c r="E36" s="395"/>
      <c r="F36" s="395"/>
      <c r="G36" s="395"/>
      <c r="H36" s="395"/>
      <c r="I36" s="395"/>
      <c r="J36" s="395"/>
      <c r="K36" s="395"/>
      <c r="L36" s="395"/>
      <c r="M36" s="395"/>
      <c r="N36" s="395"/>
      <c r="O36" s="395"/>
      <c r="P36" s="395"/>
      <c r="Q36" s="395"/>
      <c r="R36" s="395"/>
      <c r="S36" s="395"/>
    </row>
    <row r="37" spans="3:19" ht="26.25" customHeight="1">
      <c r="C37" s="395"/>
      <c r="D37" s="395"/>
      <c r="E37" s="395"/>
      <c r="F37" s="395"/>
      <c r="G37" s="395"/>
      <c r="H37" s="395"/>
      <c r="I37" s="395"/>
      <c r="J37" s="395"/>
      <c r="K37" s="395"/>
      <c r="L37" s="395"/>
      <c r="M37" s="395"/>
      <c r="N37" s="395"/>
      <c r="O37" s="395"/>
      <c r="P37" s="395"/>
      <c r="Q37" s="395"/>
      <c r="R37" s="395"/>
      <c r="S37" s="395"/>
    </row>
    <row r="38" spans="3:19" ht="26.25" customHeight="1">
      <c r="C38" s="395"/>
      <c r="D38" s="395"/>
      <c r="E38" s="395"/>
      <c r="F38" s="395"/>
      <c r="G38" s="395"/>
      <c r="H38" s="395"/>
      <c r="I38" s="395"/>
      <c r="J38" s="395"/>
      <c r="K38" s="395"/>
      <c r="L38" s="395"/>
      <c r="M38" s="395"/>
      <c r="N38" s="395"/>
      <c r="O38" s="395"/>
      <c r="P38" s="395"/>
      <c r="Q38" s="395"/>
      <c r="R38" s="395"/>
      <c r="S38" s="395"/>
    </row>
    <row r="39" spans="3:19" ht="26.25" customHeight="1">
      <c r="C39" s="395"/>
      <c r="D39" s="395"/>
      <c r="E39" s="395"/>
      <c r="F39" s="395"/>
      <c r="G39" s="395"/>
      <c r="H39" s="395"/>
      <c r="I39" s="395"/>
      <c r="J39" s="395"/>
      <c r="K39" s="395"/>
      <c r="L39" s="395"/>
      <c r="M39" s="395"/>
      <c r="N39" s="395"/>
      <c r="O39" s="395"/>
      <c r="P39" s="395"/>
      <c r="Q39" s="395"/>
      <c r="R39" s="395"/>
      <c r="S39" s="395"/>
    </row>
    <row r="40" spans="3:19" ht="26.25" customHeight="1">
      <c r="C40" s="395"/>
      <c r="D40" s="395"/>
      <c r="E40" s="395"/>
      <c r="F40" s="395"/>
      <c r="G40" s="395"/>
      <c r="H40" s="395"/>
      <c r="I40" s="395"/>
      <c r="J40" s="395"/>
      <c r="K40" s="395"/>
      <c r="L40" s="395"/>
      <c r="M40" s="395"/>
      <c r="N40" s="395"/>
      <c r="O40" s="395"/>
      <c r="P40" s="395"/>
      <c r="Q40" s="395"/>
      <c r="R40" s="395"/>
      <c r="S40" s="395"/>
    </row>
    <row r="41" spans="3:19" ht="26.25" customHeight="1">
      <c r="C41" s="395"/>
      <c r="D41" s="395"/>
      <c r="E41" s="395"/>
      <c r="F41" s="395"/>
      <c r="G41" s="395"/>
      <c r="H41" s="395"/>
      <c r="I41" s="395"/>
      <c r="J41" s="395"/>
      <c r="K41" s="395"/>
      <c r="L41" s="395"/>
      <c r="M41" s="395"/>
      <c r="N41" s="395"/>
      <c r="O41" s="395"/>
      <c r="P41" s="395"/>
      <c r="Q41" s="395"/>
      <c r="R41" s="395"/>
      <c r="S41" s="395"/>
    </row>
    <row r="42" spans="3:19" ht="26.25" customHeight="1">
      <c r="C42" s="55"/>
      <c r="D42" s="466" t="s">
        <v>266</v>
      </c>
      <c r="E42" s="466"/>
      <c r="F42" s="466"/>
      <c r="G42" s="466"/>
      <c r="H42" s="466"/>
      <c r="I42" s="466"/>
      <c r="J42" s="466"/>
      <c r="K42" s="466"/>
      <c r="L42" s="466"/>
      <c r="M42" s="466"/>
      <c r="N42" s="466"/>
      <c r="O42" s="55"/>
      <c r="P42" s="55"/>
      <c r="Q42" s="19"/>
    </row>
    <row r="54" spans="3:17" ht="26.25" customHeight="1">
      <c r="C54" s="406" t="s">
        <v>267</v>
      </c>
      <c r="D54" s="406"/>
      <c r="E54" s="406"/>
      <c r="F54" s="406"/>
      <c r="G54" s="406"/>
      <c r="H54" s="406"/>
      <c r="I54" s="406"/>
      <c r="J54" s="406"/>
      <c r="K54" s="406"/>
      <c r="L54" s="406"/>
      <c r="M54" s="406"/>
      <c r="N54" s="406"/>
      <c r="O54" s="406"/>
      <c r="P54" s="406"/>
      <c r="Q54" s="406"/>
    </row>
    <row r="55" spans="3:17" ht="26.25" customHeight="1">
      <c r="C55" s="406"/>
      <c r="D55" s="406"/>
      <c r="E55" s="406"/>
      <c r="F55" s="406"/>
      <c r="G55" s="406"/>
      <c r="H55" s="406"/>
      <c r="I55" s="406"/>
      <c r="J55" s="406"/>
      <c r="K55" s="406"/>
      <c r="L55" s="406"/>
      <c r="M55" s="406"/>
      <c r="N55" s="406"/>
      <c r="O55" s="406"/>
      <c r="P55" s="406"/>
      <c r="Q55" s="406"/>
    </row>
    <row r="56" spans="3:17" ht="26.25" customHeight="1">
      <c r="C56" s="406"/>
      <c r="D56" s="406"/>
      <c r="E56" s="406"/>
      <c r="F56" s="406"/>
      <c r="G56" s="406"/>
      <c r="H56" s="406"/>
      <c r="I56" s="406"/>
      <c r="J56" s="406"/>
      <c r="K56" s="406"/>
      <c r="L56" s="406"/>
      <c r="M56" s="406"/>
      <c r="N56" s="406"/>
      <c r="O56" s="406"/>
      <c r="P56" s="406"/>
      <c r="Q56" s="406"/>
    </row>
  </sheetData>
  <mergeCells count="8">
    <mergeCell ref="C54:Q56"/>
    <mergeCell ref="D42:N42"/>
    <mergeCell ref="C25:Q27"/>
    <mergeCell ref="D12:N12"/>
    <mergeCell ref="A1:U2"/>
    <mergeCell ref="C6:S11"/>
    <mergeCell ref="A29:U30"/>
    <mergeCell ref="C36:S41"/>
  </mergeCells>
  <phoneticPr fontId="3"/>
  <pageMargins left="0.23622047244094491" right="0.23622047244094491" top="0.74803149606299213" bottom="0.74803149606299213" header="0.31496062992125984" footer="0.31496062992125984"/>
  <pageSetup paperSize="9" fitToHeight="0" orientation="portrait" r:id="rId1"/>
  <headerFooter>
    <oddFooter>&amp;P ページ</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10</vt:i4>
      </vt:variant>
    </vt:vector>
  </HeadingPairs>
  <TitlesOfParts>
    <vt:vector size="24" baseType="lpstr">
      <vt:lpstr>ご依頼フロー</vt:lpstr>
      <vt:lpstr>データ入力</vt:lpstr>
      <vt:lpstr>データ入力例</vt:lpstr>
      <vt:lpstr>リスト</vt:lpstr>
      <vt:lpstr>加味率リスト</vt:lpstr>
      <vt:lpstr>表紙</vt:lpstr>
      <vt:lpstr>基本事項</vt:lpstr>
      <vt:lpstr>最大浮上量算出表</vt:lpstr>
      <vt:lpstr>安心MH工法浮上量算出式</vt:lpstr>
      <vt:lpstr>安心MH工法浮上量算出表</vt:lpstr>
      <vt:lpstr>起振後相対密度算出式</vt:lpstr>
      <vt:lpstr>起振後相対密度算出表</vt:lpstr>
      <vt:lpstr>総括</vt:lpstr>
      <vt:lpstr>改訂履歴</vt:lpstr>
      <vt:lpstr>ご依頼フロー!Print_Area</vt:lpstr>
      <vt:lpstr>安心MH工法浮上量算出式!Print_Area</vt:lpstr>
      <vt:lpstr>基本事項!Print_Area</vt:lpstr>
      <vt:lpstr>起振後相対密度算出式!Print_Area</vt:lpstr>
      <vt:lpstr>表紙!Print_Area</vt:lpstr>
      <vt:lpstr>安心MH工法浮上量算出表!Print_Titles</vt:lpstr>
      <vt:lpstr>起振後相対密度算出表!Print_Titles</vt:lpstr>
      <vt:lpstr>最大浮上量算出表!Print_Titles</vt:lpstr>
      <vt:lpstr>総括!Print_Titles</vt:lpstr>
      <vt:lpstr>許容浮上量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安心マンホール工法協会</dc:creator>
  <dc:description>Ver.1.0.1</dc:description>
  <cp:lastModifiedBy>櫻井 俊之</cp:lastModifiedBy>
  <cp:lastPrinted>2022-11-08T23:53:45Z</cp:lastPrinted>
  <dcterms:created xsi:type="dcterms:W3CDTF">2015-06-05T18:19:34Z</dcterms:created>
  <dcterms:modified xsi:type="dcterms:W3CDTF">2024-12-19T02:02:20Z</dcterms:modified>
</cp:coreProperties>
</file>